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СВОД-2022" sheetId="1" r:id="rId1"/>
  </sheets>
  <definedNames>
    <definedName name="_xlnm.Print_Titles" localSheetId="0">'СВОД-2022'!$A:$B</definedName>
    <definedName name="_xlnm.Print_Area" localSheetId="0">'СВОД-2022'!$A$1:$AC$35</definedName>
  </definedNames>
  <calcPr calcId="125725"/>
</workbook>
</file>

<file path=xl/calcChain.xml><?xml version="1.0" encoding="utf-8"?>
<calcChain xmlns="http://schemas.openxmlformats.org/spreadsheetml/2006/main">
  <c r="AC4" i="1"/>
  <c r="E12" l="1"/>
  <c r="E10"/>
  <c r="F10"/>
  <c r="G10"/>
  <c r="H10"/>
  <c r="I10"/>
  <c r="N10"/>
  <c r="H20" l="1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X9"/>
  <c r="Y9"/>
  <c r="Z9"/>
  <c r="AA9"/>
  <c r="AB9"/>
  <c r="AD9" l="1"/>
  <c r="W11" l="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D29" l="1"/>
  <c r="AK29" s="1"/>
  <c r="D31"/>
  <c r="AK31" s="1"/>
  <c r="D27"/>
  <c r="AK27" s="1"/>
  <c r="D23"/>
  <c r="AK23" s="1"/>
  <c r="D19"/>
  <c r="AK19" s="1"/>
  <c r="D15"/>
  <c r="AK15" s="1"/>
  <c r="D11"/>
  <c r="AK11" s="1"/>
  <c r="D34"/>
  <c r="AK34" s="1"/>
  <c r="D30"/>
  <c r="AK30" s="1"/>
  <c r="D26"/>
  <c r="D22"/>
  <c r="AK22" s="1"/>
  <c r="D18"/>
  <c r="AK18" s="1"/>
  <c r="D14"/>
  <c r="AK14" s="1"/>
  <c r="D33"/>
  <c r="AK33" s="1"/>
  <c r="D25"/>
  <c r="AK25" s="1"/>
  <c r="D21"/>
  <c r="D17"/>
  <c r="AK17" s="1"/>
  <c r="D13"/>
  <c r="AK13" s="1"/>
  <c r="D32"/>
  <c r="AK32" s="1"/>
  <c r="D28"/>
  <c r="AK28" s="1"/>
  <c r="D24"/>
  <c r="AK24" s="1"/>
  <c r="D20"/>
  <c r="AK20" s="1"/>
  <c r="D16"/>
  <c r="AK16" s="1"/>
  <c r="D12"/>
  <c r="AK12" s="1"/>
  <c r="AE17"/>
  <c r="AE22"/>
  <c r="AE30"/>
  <c r="W9"/>
  <c r="AE26" l="1"/>
  <c r="AK26"/>
  <c r="AE21"/>
  <c r="AK21"/>
  <c r="AE34"/>
  <c r="AE29"/>
  <c r="AE18"/>
  <c r="AE27"/>
  <c r="AE20"/>
  <c r="AE19"/>
  <c r="AE14"/>
  <c r="AE11"/>
  <c r="AE28"/>
  <c r="AE12"/>
  <c r="AE13"/>
  <c r="AE16"/>
  <c r="AE32"/>
  <c r="AE15"/>
  <c r="AE31"/>
  <c r="AE33"/>
  <c r="AE24"/>
  <c r="AE25"/>
  <c r="AE23"/>
  <c r="V35"/>
  <c r="V9" s="1"/>
  <c r="U35"/>
  <c r="U9" s="1"/>
  <c r="T35"/>
  <c r="R35"/>
  <c r="R9" s="1"/>
  <c r="Q35"/>
  <c r="Q9" s="1"/>
  <c r="P35"/>
  <c r="P9" s="1"/>
  <c r="O35"/>
  <c r="O9" s="1"/>
  <c r="K9"/>
  <c r="F32"/>
  <c r="H32"/>
  <c r="H30"/>
  <c r="F29"/>
  <c r="F28"/>
  <c r="G28"/>
  <c r="H28"/>
  <c r="G26"/>
  <c r="H26"/>
  <c r="F25"/>
  <c r="F24"/>
  <c r="H24"/>
  <c r="H22"/>
  <c r="F21"/>
  <c r="F20"/>
  <c r="G20"/>
  <c r="G18"/>
  <c r="H18"/>
  <c r="F17"/>
  <c r="H16"/>
  <c r="G14"/>
  <c r="H14"/>
  <c r="F13"/>
  <c r="G12"/>
  <c r="H12"/>
  <c r="G32"/>
  <c r="H31"/>
  <c r="G30"/>
  <c r="H27"/>
  <c r="G24"/>
  <c r="H23"/>
  <c r="G22"/>
  <c r="H19"/>
  <c r="G16"/>
  <c r="I35" l="1"/>
  <c r="H35"/>
  <c r="M9"/>
  <c r="S35"/>
  <c r="S9" s="1"/>
  <c r="T9"/>
  <c r="N35"/>
  <c r="F33"/>
  <c r="H34"/>
  <c r="G34"/>
  <c r="H13"/>
  <c r="E14"/>
  <c r="G15"/>
  <c r="E16"/>
  <c r="E18"/>
  <c r="G19"/>
  <c r="E20"/>
  <c r="E22"/>
  <c r="G23"/>
  <c r="E24"/>
  <c r="E26"/>
  <c r="G27"/>
  <c r="E28"/>
  <c r="E30"/>
  <c r="G31"/>
  <c r="E32"/>
  <c r="E34"/>
  <c r="G35"/>
  <c r="AC20"/>
  <c r="C20" s="1"/>
  <c r="AC24"/>
  <c r="C24" s="1"/>
  <c r="G11"/>
  <c r="F15"/>
  <c r="F19"/>
  <c r="F23"/>
  <c r="F27"/>
  <c r="F31"/>
  <c r="F35"/>
  <c r="AC12"/>
  <c r="C12" s="1"/>
  <c r="AC16"/>
  <c r="C16" s="1"/>
  <c r="AC28"/>
  <c r="C28" s="1"/>
  <c r="AC32"/>
  <c r="C32" s="1"/>
  <c r="AC13"/>
  <c r="C13" s="1"/>
  <c r="F14"/>
  <c r="AC14"/>
  <c r="C14" s="1"/>
  <c r="F16"/>
  <c r="F18"/>
  <c r="AC18"/>
  <c r="C18" s="1"/>
  <c r="AC19"/>
  <c r="C19" s="1"/>
  <c r="F22"/>
  <c r="AC22"/>
  <c r="C22" s="1"/>
  <c r="AC23"/>
  <c r="C23" s="1"/>
  <c r="AC25"/>
  <c r="C25" s="1"/>
  <c r="F26"/>
  <c r="AC26"/>
  <c r="C26" s="1"/>
  <c r="AC27"/>
  <c r="C27" s="1"/>
  <c r="F30"/>
  <c r="AC30"/>
  <c r="C30" s="1"/>
  <c r="AC31"/>
  <c r="C31" s="1"/>
  <c r="F34"/>
  <c r="AC34"/>
  <c r="C34" s="1"/>
  <c r="F12"/>
  <c r="E11"/>
  <c r="AC11"/>
  <c r="H11"/>
  <c r="E13"/>
  <c r="G13"/>
  <c r="E15"/>
  <c r="AC15"/>
  <c r="C15" s="1"/>
  <c r="H15"/>
  <c r="E17"/>
  <c r="AC17"/>
  <c r="C17" s="1"/>
  <c r="H17"/>
  <c r="G17"/>
  <c r="E19"/>
  <c r="E21"/>
  <c r="AC21"/>
  <c r="C21" s="1"/>
  <c r="H21"/>
  <c r="G21"/>
  <c r="E23"/>
  <c r="E25"/>
  <c r="H25"/>
  <c r="G25"/>
  <c r="E27"/>
  <c r="E29"/>
  <c r="AC29"/>
  <c r="C29" s="1"/>
  <c r="H29"/>
  <c r="G29"/>
  <c r="E31"/>
  <c r="E33"/>
  <c r="AC33"/>
  <c r="C33" s="1"/>
  <c r="H33"/>
  <c r="G33"/>
  <c r="E35"/>
  <c r="F11"/>
  <c r="D35" l="1"/>
  <c r="AK35" s="1"/>
  <c r="C11"/>
  <c r="AE35" l="1"/>
  <c r="AC35"/>
  <c r="C35" l="1"/>
  <c r="L9"/>
  <c r="F9"/>
  <c r="I9"/>
  <c r="N9"/>
  <c r="H9"/>
  <c r="J9"/>
  <c r="O3" s="1"/>
  <c r="G9"/>
  <c r="D10"/>
  <c r="AK10" s="1"/>
  <c r="E9"/>
  <c r="D9" l="1"/>
  <c r="AE10"/>
  <c r="AC10"/>
  <c r="C10" l="1"/>
  <c r="AC9"/>
</calcChain>
</file>

<file path=xl/sharedStrings.xml><?xml version="1.0" encoding="utf-8"?>
<sst xmlns="http://schemas.openxmlformats.org/spreadsheetml/2006/main" count="115" uniqueCount="72">
  <si>
    <t>Наименование муниципального образования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</si>
  <si>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</si>
  <si>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</si>
  <si>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</si>
  <si>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</si>
  <si>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</si>
  <si>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</si>
  <si>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</si>
  <si>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</si>
  <si>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</si>
  <si>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</si>
  <si>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</si>
  <si>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МО "Вельский муниципальный район"</t>
  </si>
  <si>
    <t>1.02</t>
  </si>
  <si>
    <t>МО "Верхнетоемский муниципальный район"</t>
  </si>
  <si>
    <t>1.03</t>
  </si>
  <si>
    <t>1.04</t>
  </si>
  <si>
    <t>МО "Виноградовский муниципальный район"</t>
  </si>
  <si>
    <t>1.05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</si>
  <si>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</si>
  <si>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</si>
  <si>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</si>
  <si>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</si>
  <si>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</si>
  <si>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</si>
  <si>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</si>
  <si>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</si>
  <si>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</si>
  <si>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</si>
  <si>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</si>
  <si>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</si>
  <si>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</si>
  <si>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</si>
  <si>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</si>
  <si>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</si>
  <si>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</si>
  <si>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</si>
  <si>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</si>
  <si>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</si>
  <si>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</si>
  <si>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</si>
  <si>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</si>
  <si>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</si>
  <si>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</si>
  <si>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</si>
  <si>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</si>
  <si>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</si>
  <si>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</si>
  <si>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</si>
  <si>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</si>
  <si>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</si>
  <si>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</si>
  <si>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</si>
  <si>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</si>
  <si>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</si>
  <si>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</si>
  <si>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</si>
  <si>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</si>
  <si>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</si>
  <si>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</si>
  <si>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</si>
  <si>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</si>
  <si>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МО "Вилегодский муниципальный округ"</t>
  </si>
  <si>
    <t>МО "Каргопольский муниципальный округ"</t>
  </si>
  <si>
    <t>Объем субвенций на реализацию образовательных программ (руб.)</t>
  </si>
  <si>
    <t>Объем субвенций на реализациию общеобразовательных  программ для детей-инвалидов (руб.)</t>
  </si>
  <si>
    <t>Объем субвенций на реализацию программ дополнительного образования детей (руб.)</t>
  </si>
  <si>
    <t>Объем субвенций на реализацию общеобразовательных программ в общеобразовательных учреждениях по дошкольным образовательным организациям (руб.)</t>
  </si>
  <si>
    <t>Свод 2022 год</t>
  </si>
  <si>
    <t>Распределение субвенций бюджетам муниципальных образований Архангельской области на реализацию образовательных программ на 2022 год</t>
  </si>
  <si>
    <t>Объем субвенций на общее образование (руб.)</t>
  </si>
  <si>
    <t>Приложение № 12 к пояснительной записке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</si>
</sst>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  <numFmt numFmtId="166" formatCode="#,##0.0"/>
  </numFmts>
  <fonts count="10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0" fillId="0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ont="1" applyFill="1" applyBorder="1" applyAlignment="1">
      <alignment wrapText="1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/>
    <xf numFmtId="166" fontId="8" fillId="0" borderId="6" xfId="0" applyNumberFormat="1" applyFont="1" applyFill="1" applyBorder="1" applyAlignment="1" applyProtection="1">
      <alignment horizontal="center" vertical="center"/>
      <protection locked="0"/>
    </xf>
    <xf numFmtId="166" fontId="0" fillId="0" borderId="2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0" fontId="0" fillId="2" borderId="2" xfId="0" applyFill="1" applyBorder="1" applyAlignment="1">
      <alignment wrapText="1"/>
    </xf>
    <xf numFmtId="164" fontId="0" fillId="0" borderId="0" xfId="0" applyNumberFormat="1" applyFill="1"/>
    <xf numFmtId="3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1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5"/>
  <sheetViews>
    <sheetView tabSelected="1" view="pageBreakPreview" zoomScale="96" zoomScaleSheetLayoutView="96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D2" sqref="D2:L2"/>
    </sheetView>
  </sheetViews>
  <sheetFormatPr defaultRowHeight="15"/>
  <cols>
    <col min="1" max="1" width="7.42578125" style="2" customWidth="1"/>
    <col min="2" max="2" width="23.85546875" style="2" customWidth="1"/>
    <col min="3" max="3" width="16.42578125" style="2" hidden="1" customWidth="1"/>
    <col min="4" max="4" width="19.42578125" style="2" customWidth="1"/>
    <col min="5" max="5" width="19.7109375" style="2" customWidth="1"/>
    <col min="6" max="8" width="18.7109375" style="2" customWidth="1"/>
    <col min="9" max="9" width="23.7109375" style="2" customWidth="1"/>
    <col min="10" max="10" width="24.7109375" style="2" customWidth="1"/>
    <col min="11" max="22" width="18.7109375" style="2" customWidth="1"/>
    <col min="23" max="23" width="21.85546875" style="2" customWidth="1"/>
    <col min="24" max="24" width="21.140625" style="2" customWidth="1"/>
    <col min="25" max="26" width="18.7109375" style="2" customWidth="1"/>
    <col min="27" max="27" width="33.42578125" style="2" customWidth="1"/>
    <col min="28" max="28" width="12.5703125" style="2" hidden="1" customWidth="1"/>
    <col min="29" max="29" width="18.7109375" style="2" customWidth="1"/>
    <col min="30" max="30" width="26.7109375" style="2" hidden="1" customWidth="1"/>
    <col min="31" max="32" width="14.28515625" style="2" hidden="1" customWidth="1"/>
    <col min="33" max="34" width="0" style="2" hidden="1" customWidth="1"/>
    <col min="35" max="35" width="9.140625" style="2"/>
    <col min="36" max="36" width="13.7109375" style="2" customWidth="1"/>
    <col min="37" max="37" width="14" style="2" customWidth="1"/>
    <col min="38" max="16384" width="9.140625" style="2"/>
  </cols>
  <sheetData>
    <row r="1" spans="1:37">
      <c r="L1" s="2" t="s">
        <v>71</v>
      </c>
    </row>
    <row r="2" spans="1:37" ht="21.75" customHeight="1">
      <c r="B2" s="11"/>
      <c r="C2" s="10"/>
      <c r="D2" s="28" t="s">
        <v>69</v>
      </c>
      <c r="E2" s="28"/>
      <c r="F2" s="28"/>
      <c r="G2" s="28"/>
      <c r="H2" s="28"/>
      <c r="I2" s="28"/>
      <c r="J2" s="28"/>
      <c r="K2" s="28"/>
      <c r="L2" s="28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7" ht="19.5" customHeight="1">
      <c r="A3" s="1" t="s">
        <v>68</v>
      </c>
      <c r="B3" s="1"/>
      <c r="C3" s="1"/>
      <c r="D3" s="1"/>
      <c r="E3" s="1"/>
      <c r="F3" s="1"/>
      <c r="G3" s="1"/>
      <c r="H3" s="22"/>
      <c r="I3" s="23"/>
      <c r="J3" s="1"/>
      <c r="K3" s="1"/>
      <c r="L3" s="22"/>
      <c r="M3" s="1"/>
      <c r="N3" s="23"/>
      <c r="O3" s="22">
        <f>O9+J9</f>
        <v>8877606552.5270004</v>
      </c>
      <c r="P3" s="1"/>
      <c r="Q3" s="1"/>
      <c r="R3" s="1"/>
      <c r="S3" s="23"/>
      <c r="T3" s="1"/>
      <c r="U3" s="1"/>
      <c r="V3" s="1"/>
      <c r="W3" s="24"/>
    </row>
    <row r="4" spans="1:37" ht="78" customHeight="1">
      <c r="A4" s="29" t="s">
        <v>0</v>
      </c>
      <c r="B4" s="29"/>
      <c r="D4" s="33" t="s">
        <v>64</v>
      </c>
      <c r="E4" s="34"/>
      <c r="F4" s="34"/>
      <c r="G4" s="34"/>
      <c r="H4" s="35"/>
      <c r="I4" s="33" t="s">
        <v>70</v>
      </c>
      <c r="J4" s="34"/>
      <c r="K4" s="34"/>
      <c r="L4" s="34"/>
      <c r="M4" s="35"/>
      <c r="N4" s="40" t="s">
        <v>65</v>
      </c>
      <c r="O4" s="40"/>
      <c r="P4" s="40"/>
      <c r="Q4" s="40"/>
      <c r="R4" s="40"/>
      <c r="S4" s="40" t="s">
        <v>66</v>
      </c>
      <c r="T4" s="40"/>
      <c r="U4" s="40"/>
      <c r="V4" s="40"/>
      <c r="W4" s="39" t="s">
        <v>67</v>
      </c>
      <c r="X4" s="39"/>
      <c r="Y4" s="39"/>
      <c r="Z4" s="39"/>
      <c r="AA4" s="41" t="s">
        <v>61</v>
      </c>
      <c r="AB4" s="32" t="s">
        <v>1</v>
      </c>
      <c r="AC4" s="32" t="str">
        <f>CONCATENATE("Итого общий размер субвенции на ","2022"," год, тыс. рублей")</f>
        <v>Итого общий размер субвенции на 2022 год, тыс. рублей</v>
      </c>
    </row>
    <row r="5" spans="1:37">
      <c r="A5" s="29"/>
      <c r="B5" s="29"/>
      <c r="D5" s="36"/>
      <c r="E5" s="37"/>
      <c r="F5" s="37"/>
      <c r="G5" s="37"/>
      <c r="H5" s="38"/>
      <c r="I5" s="36"/>
      <c r="J5" s="37"/>
      <c r="K5" s="37"/>
      <c r="L5" s="37"/>
      <c r="M5" s="38"/>
      <c r="N5" s="40"/>
      <c r="O5" s="40"/>
      <c r="P5" s="40"/>
      <c r="Q5" s="40"/>
      <c r="R5" s="40"/>
      <c r="S5" s="40"/>
      <c r="T5" s="40"/>
      <c r="U5" s="40"/>
      <c r="V5" s="40"/>
      <c r="W5" s="39"/>
      <c r="X5" s="39"/>
      <c r="Y5" s="39"/>
      <c r="Z5" s="39"/>
      <c r="AA5" s="42"/>
      <c r="AB5" s="32"/>
      <c r="AC5" s="32"/>
    </row>
    <row r="6" spans="1:37" ht="25.5">
      <c r="A6" s="29"/>
      <c r="B6" s="29"/>
      <c r="D6" s="3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3" t="s">
        <v>2</v>
      </c>
      <c r="J6" s="4" t="s">
        <v>3</v>
      </c>
      <c r="K6" s="4" t="s">
        <v>4</v>
      </c>
      <c r="L6" s="4" t="s">
        <v>5</v>
      </c>
      <c r="M6" s="4" t="s">
        <v>6</v>
      </c>
      <c r="N6" s="3" t="s">
        <v>2</v>
      </c>
      <c r="O6" s="4" t="s">
        <v>3</v>
      </c>
      <c r="P6" s="4" t="s">
        <v>4</v>
      </c>
      <c r="Q6" s="4" t="s">
        <v>5</v>
      </c>
      <c r="R6" s="4" t="s">
        <v>6</v>
      </c>
      <c r="S6" s="3" t="s">
        <v>2</v>
      </c>
      <c r="T6" s="4" t="s">
        <v>3</v>
      </c>
      <c r="U6" s="4" t="s">
        <v>4</v>
      </c>
      <c r="V6" s="4" t="s">
        <v>5</v>
      </c>
      <c r="W6" s="3" t="s">
        <v>2</v>
      </c>
      <c r="X6" s="4" t="s">
        <v>3</v>
      </c>
      <c r="Y6" s="4" t="s">
        <v>4</v>
      </c>
      <c r="Z6" s="4" t="s">
        <v>5</v>
      </c>
      <c r="AA6" s="4" t="s">
        <v>3</v>
      </c>
      <c r="AB6" s="32"/>
      <c r="AC6" s="32"/>
    </row>
    <row r="7" spans="1:37">
      <c r="A7" s="31">
        <v>1</v>
      </c>
      <c r="B7" s="31"/>
      <c r="D7" s="5" t="s">
        <v>7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>
        <v>18</v>
      </c>
      <c r="U7" s="5">
        <v>19</v>
      </c>
      <c r="V7" s="5">
        <v>20</v>
      </c>
      <c r="W7" s="5">
        <v>21</v>
      </c>
      <c r="X7" s="5">
        <v>22</v>
      </c>
      <c r="Y7" s="5">
        <v>23</v>
      </c>
      <c r="Z7" s="5">
        <v>24</v>
      </c>
      <c r="AA7" s="5">
        <v>25</v>
      </c>
      <c r="AB7" s="5">
        <v>25</v>
      </c>
      <c r="AC7" s="5">
        <v>26</v>
      </c>
    </row>
    <row r="8" spans="1:37" ht="22.5">
      <c r="A8" s="31"/>
      <c r="B8" s="31"/>
      <c r="D8" s="5" t="s">
        <v>8</v>
      </c>
      <c r="E8" s="5" t="s">
        <v>8</v>
      </c>
      <c r="F8" s="5" t="s">
        <v>8</v>
      </c>
      <c r="G8" s="5" t="s">
        <v>8</v>
      </c>
      <c r="H8" s="5" t="s">
        <v>8</v>
      </c>
      <c r="I8" s="5" t="s">
        <v>8</v>
      </c>
      <c r="J8" s="5" t="s">
        <v>8</v>
      </c>
      <c r="K8" s="5" t="s">
        <v>8</v>
      </c>
      <c r="L8" s="5" t="s">
        <v>8</v>
      </c>
      <c r="M8" s="5" t="s">
        <v>8</v>
      </c>
      <c r="N8" s="5" t="s">
        <v>8</v>
      </c>
      <c r="O8" s="5" t="s">
        <v>8</v>
      </c>
      <c r="P8" s="5" t="s">
        <v>8</v>
      </c>
      <c r="Q8" s="5" t="s">
        <v>8</v>
      </c>
      <c r="R8" s="5" t="s">
        <v>8</v>
      </c>
      <c r="S8" s="5" t="s">
        <v>8</v>
      </c>
      <c r="T8" s="5" t="s">
        <v>8</v>
      </c>
      <c r="U8" s="5" t="s">
        <v>8</v>
      </c>
      <c r="V8" s="5" t="s">
        <v>8</v>
      </c>
      <c r="W8" s="5" t="s">
        <v>8</v>
      </c>
      <c r="X8" s="5" t="s">
        <v>8</v>
      </c>
      <c r="Y8" s="5" t="s">
        <v>8</v>
      </c>
      <c r="Z8" s="5" t="s">
        <v>8</v>
      </c>
      <c r="AA8" s="5" t="s">
        <v>8</v>
      </c>
      <c r="AB8" s="5" t="s">
        <v>9</v>
      </c>
      <c r="AC8" s="5" t="s">
        <v>9</v>
      </c>
    </row>
    <row r="9" spans="1:37">
      <c r="A9" s="30" t="s">
        <v>10</v>
      </c>
      <c r="B9" s="30"/>
      <c r="D9" s="27">
        <f>SUM(D10:D35)</f>
        <v>16869803400</v>
      </c>
      <c r="E9" s="7">
        <f t="shared" ref="E9:AC9" si="0">SUM(E10:E35)</f>
        <v>16291093408.340706</v>
      </c>
      <c r="F9" s="7">
        <f t="shared" si="0"/>
        <v>213208537.81599998</v>
      </c>
      <c r="G9" s="7">
        <f t="shared" si="0"/>
        <v>17305905.663333334</v>
      </c>
      <c r="H9" s="7">
        <f t="shared" si="0"/>
        <v>348195411.69999999</v>
      </c>
      <c r="I9" s="7">
        <f>SUM(I10:I35)</f>
        <v>9116697235.3063335</v>
      </c>
      <c r="J9" s="7">
        <f t="shared" si="0"/>
        <v>8626090400.5270004</v>
      </c>
      <c r="K9" s="7">
        <f t="shared" si="0"/>
        <v>135807430.81599998</v>
      </c>
      <c r="L9" s="7">
        <f t="shared" si="0"/>
        <v>10220269.663333334</v>
      </c>
      <c r="M9" s="7">
        <f t="shared" si="0"/>
        <v>344579134.30000007</v>
      </c>
      <c r="N9" s="7">
        <f t="shared" si="0"/>
        <v>257274006.40000001</v>
      </c>
      <c r="O9" s="7">
        <f>SUM(O10:O35)</f>
        <v>251516152</v>
      </c>
      <c r="P9" s="7">
        <f t="shared" si="0"/>
        <v>2042343</v>
      </c>
      <c r="Q9" s="7">
        <f t="shared" si="0"/>
        <v>99234</v>
      </c>
      <c r="R9" s="7">
        <f t="shared" si="0"/>
        <v>3616277.3999999994</v>
      </c>
      <c r="S9" s="7">
        <f t="shared" si="0"/>
        <v>379844030</v>
      </c>
      <c r="T9" s="7">
        <f t="shared" si="0"/>
        <v>355538774</v>
      </c>
      <c r="U9" s="7">
        <f t="shared" si="0"/>
        <v>22242654</v>
      </c>
      <c r="V9" s="7">
        <f t="shared" si="0"/>
        <v>2062602</v>
      </c>
      <c r="W9" s="7">
        <f t="shared" si="0"/>
        <v>6973280871</v>
      </c>
      <c r="X9" s="7">
        <f t="shared" si="0"/>
        <v>6915240961</v>
      </c>
      <c r="Y9" s="7">
        <f t="shared" si="0"/>
        <v>53116110</v>
      </c>
      <c r="Z9" s="7">
        <f t="shared" si="0"/>
        <v>4923800</v>
      </c>
      <c r="AA9" s="7">
        <f t="shared" si="0"/>
        <v>142707120.81370687</v>
      </c>
      <c r="AB9" s="7">
        <f t="shared" si="0"/>
        <v>0</v>
      </c>
      <c r="AC9" s="19">
        <f t="shared" si="0"/>
        <v>16869803.400000006</v>
      </c>
      <c r="AD9" s="8">
        <f t="shared" ref="AD9" si="1">SUM(AD10:AD49)</f>
        <v>15416591700</v>
      </c>
    </row>
    <row r="10" spans="1:37" ht="30">
      <c r="A10" s="6" t="s">
        <v>11</v>
      </c>
      <c r="B10" s="13" t="s">
        <v>12</v>
      </c>
      <c r="C10" s="6">
        <f t="shared" ref="C10:C35" si="2">AC10</f>
        <v>816133.1</v>
      </c>
      <c r="D10" s="9">
        <f>ROUND(I10 + N10 + S10 + W10+AA10,-2)</f>
        <v>816133100</v>
      </c>
      <c r="E10" s="9">
        <f t="shared" ref="E10:E34" si="3">J10 + O10 + T10 + X10+AA10</f>
        <v>788619613</v>
      </c>
      <c r="F10" s="9">
        <f t="shared" ref="F10:F35" si="4">K10 + P10 + U10 + Y10</f>
        <v>9732386</v>
      </c>
      <c r="G10" s="9">
        <f t="shared" ref="G10:G35" si="5">L10 + Q10 + V10 + Z10</f>
        <v>734298</v>
      </c>
      <c r="H10" s="9">
        <f t="shared" ref="H10:H35" si="6">M10 + R10</f>
        <v>17046798.799999997</v>
      </c>
      <c r="I10" s="9">
        <f>J10+K10+L10+M10</f>
        <v>457296615.57999998</v>
      </c>
      <c r="J10" s="9">
        <v>432731224</v>
      </c>
      <c r="K10" s="9">
        <v>7171727</v>
      </c>
      <c r="L10" s="9">
        <v>500744</v>
      </c>
      <c r="M10" s="9">
        <v>16892920.579999998</v>
      </c>
      <c r="N10" s="9">
        <f t="shared" ref="N10:N34" si="7">O10+P10+Q10+R10</f>
        <v>10134159.220000001</v>
      </c>
      <c r="O10" s="9">
        <v>9889252</v>
      </c>
      <c r="P10" s="9">
        <v>86811</v>
      </c>
      <c r="Q10" s="9">
        <v>4218</v>
      </c>
      <c r="R10" s="9">
        <v>153878.21999999997</v>
      </c>
      <c r="S10" s="9">
        <f>T10+U10+V10</f>
        <v>2763800</v>
      </c>
      <c r="T10" s="9">
        <v>2589400</v>
      </c>
      <c r="U10" s="9">
        <v>159600</v>
      </c>
      <c r="V10" s="9">
        <v>14800</v>
      </c>
      <c r="W10" s="9">
        <f>X10+Y10+Z10</f>
        <v>345938521</v>
      </c>
      <c r="X10" s="9">
        <v>343409737</v>
      </c>
      <c r="Y10" s="9">
        <v>2314248</v>
      </c>
      <c r="Z10" s="9">
        <v>214536</v>
      </c>
      <c r="AA10" s="9"/>
      <c r="AB10" s="9"/>
      <c r="AC10" s="20">
        <f t="shared" ref="AC10:AC35" si="8">ROUND(D10 / 1000,1) + AB10</f>
        <v>816133.1</v>
      </c>
      <c r="AD10" s="2">
        <v>755473700</v>
      </c>
      <c r="AE10" s="12">
        <f t="shared" ref="AE10:AE35" si="9">AD10-D10</f>
        <v>-60659400</v>
      </c>
      <c r="AJ10" s="2">
        <v>816133100</v>
      </c>
      <c r="AK10" s="26">
        <f>AJ10-D10</f>
        <v>0</v>
      </c>
    </row>
    <row r="11" spans="1:37" ht="30">
      <c r="A11" s="6" t="s">
        <v>13</v>
      </c>
      <c r="B11" s="13" t="s">
        <v>14</v>
      </c>
      <c r="C11" s="6">
        <f t="shared" si="2"/>
        <v>282483.09999999998</v>
      </c>
      <c r="D11" s="9">
        <f t="shared" ref="D11:D35" si="10">ROUND(I11 + N11 + S11 + W11+AA11,-2)</f>
        <v>282483100</v>
      </c>
      <c r="E11" s="9">
        <f t="shared" si="3"/>
        <v>274879771.08080053</v>
      </c>
      <c r="F11" s="9">
        <f t="shared" si="4"/>
        <v>3794555</v>
      </c>
      <c r="G11" s="9">
        <f t="shared" si="5"/>
        <v>203516</v>
      </c>
      <c r="H11" s="9">
        <f t="shared" si="6"/>
        <v>3605250.44</v>
      </c>
      <c r="I11" s="9">
        <f t="shared" ref="I11:I35" si="11">J11+K11+L11+M11</f>
        <v>215796369.41999999</v>
      </c>
      <c r="J11" s="9">
        <v>208743969</v>
      </c>
      <c r="K11" s="9">
        <v>3306618</v>
      </c>
      <c r="L11" s="9">
        <v>158842</v>
      </c>
      <c r="M11" s="9">
        <v>3586940.42</v>
      </c>
      <c r="N11" s="9">
        <f t="shared" si="7"/>
        <v>1640520.02</v>
      </c>
      <c r="O11" s="9">
        <v>1611031</v>
      </c>
      <c r="P11" s="9">
        <v>10661</v>
      </c>
      <c r="Q11" s="9">
        <v>518</v>
      </c>
      <c r="R11" s="9">
        <v>18310.019999999997</v>
      </c>
      <c r="S11" s="9">
        <f t="shared" ref="S11:S35" si="12">T11+U11+V11</f>
        <v>0</v>
      </c>
      <c r="T11" s="9">
        <v>0</v>
      </c>
      <c r="U11" s="9">
        <v>0</v>
      </c>
      <c r="V11" s="9">
        <v>0</v>
      </c>
      <c r="W11" s="9">
        <f t="shared" ref="W11:W35" si="13">X11+Y11+Z11</f>
        <v>59139515</v>
      </c>
      <c r="X11" s="9">
        <v>58618083</v>
      </c>
      <c r="Y11" s="9">
        <v>477276</v>
      </c>
      <c r="Z11" s="9">
        <v>44156</v>
      </c>
      <c r="AA11" s="9">
        <v>5906688.0808005482</v>
      </c>
      <c r="AB11" s="9"/>
      <c r="AC11" s="20">
        <f t="shared" si="8"/>
        <v>282483.09999999998</v>
      </c>
      <c r="AD11" s="2">
        <v>268805500</v>
      </c>
      <c r="AE11" s="12">
        <f t="shared" si="9"/>
        <v>-13677600</v>
      </c>
      <c r="AJ11" s="2">
        <v>282483100</v>
      </c>
      <c r="AK11" s="26">
        <f t="shared" ref="AK11:AK35" si="14">AJ11-D11</f>
        <v>0</v>
      </c>
    </row>
    <row r="12" spans="1:37" s="17" customFormat="1" ht="30">
      <c r="A12" s="14" t="s">
        <v>15</v>
      </c>
      <c r="B12" s="25" t="s">
        <v>62</v>
      </c>
      <c r="C12" s="14">
        <f t="shared" si="2"/>
        <v>218474.3</v>
      </c>
      <c r="D12" s="16">
        <f t="shared" si="10"/>
        <v>218474300</v>
      </c>
      <c r="E12" s="16">
        <f t="shared" si="3"/>
        <v>211832653.7766979</v>
      </c>
      <c r="F12" s="16">
        <f t="shared" si="4"/>
        <v>3454269</v>
      </c>
      <c r="G12" s="16">
        <f t="shared" si="5"/>
        <v>220760</v>
      </c>
      <c r="H12" s="16">
        <f t="shared" si="6"/>
        <v>2966622.26</v>
      </c>
      <c r="I12" s="16">
        <f t="shared" si="11"/>
        <v>144124165.03999999</v>
      </c>
      <c r="J12" s="16">
        <v>138857985</v>
      </c>
      <c r="K12" s="16">
        <v>2215554</v>
      </c>
      <c r="L12" s="16">
        <v>106608</v>
      </c>
      <c r="M12" s="16">
        <v>2944018.0399999996</v>
      </c>
      <c r="N12" s="16">
        <f t="shared" si="7"/>
        <v>2127890.2200000002</v>
      </c>
      <c r="O12" s="16">
        <v>2090913</v>
      </c>
      <c r="P12" s="16">
        <v>13707</v>
      </c>
      <c r="Q12" s="16">
        <v>666</v>
      </c>
      <c r="R12" s="16">
        <v>22604.22</v>
      </c>
      <c r="S12" s="16">
        <f t="shared" si="12"/>
        <v>11504425</v>
      </c>
      <c r="T12" s="16">
        <v>10676025</v>
      </c>
      <c r="U12" s="16">
        <v>758100</v>
      </c>
      <c r="V12" s="16">
        <v>70300</v>
      </c>
      <c r="W12" s="16">
        <f t="shared" si="13"/>
        <v>56890217</v>
      </c>
      <c r="X12" s="16">
        <v>56380123</v>
      </c>
      <c r="Y12" s="16">
        <v>466908</v>
      </c>
      <c r="Z12" s="16">
        <v>43186</v>
      </c>
      <c r="AA12" s="16">
        <v>3827607.7766979057</v>
      </c>
      <c r="AB12" s="16"/>
      <c r="AC12" s="21">
        <f t="shared" si="8"/>
        <v>218474.3</v>
      </c>
      <c r="AD12" s="17">
        <v>198452200</v>
      </c>
      <c r="AE12" s="18">
        <f t="shared" si="9"/>
        <v>-20022100</v>
      </c>
      <c r="AJ12" s="17">
        <v>218474300</v>
      </c>
      <c r="AK12" s="26">
        <f t="shared" si="14"/>
        <v>0</v>
      </c>
    </row>
    <row r="13" spans="1:37" ht="30">
      <c r="A13" s="6" t="s">
        <v>16</v>
      </c>
      <c r="B13" s="13" t="s">
        <v>17</v>
      </c>
      <c r="C13" s="6">
        <f t="shared" si="2"/>
        <v>283635.8</v>
      </c>
      <c r="D13" s="9">
        <f t="shared" si="10"/>
        <v>283635800</v>
      </c>
      <c r="E13" s="9">
        <f t="shared" si="3"/>
        <v>275355170.98400813</v>
      </c>
      <c r="F13" s="9">
        <f t="shared" si="4"/>
        <v>3541743</v>
      </c>
      <c r="G13" s="9">
        <f t="shared" si="5"/>
        <v>200082</v>
      </c>
      <c r="H13" s="9">
        <f t="shared" si="6"/>
        <v>4538799.879999999</v>
      </c>
      <c r="I13" s="9">
        <f t="shared" si="11"/>
        <v>187590322.74000001</v>
      </c>
      <c r="J13" s="9">
        <v>180078309</v>
      </c>
      <c r="K13" s="9">
        <v>2857638</v>
      </c>
      <c r="L13" s="9">
        <v>137360</v>
      </c>
      <c r="M13" s="9">
        <v>4517015.7399999993</v>
      </c>
      <c r="N13" s="9">
        <f t="shared" si="7"/>
        <v>2144209.14</v>
      </c>
      <c r="O13" s="9">
        <v>2108052</v>
      </c>
      <c r="P13" s="9">
        <v>13707</v>
      </c>
      <c r="Q13" s="9">
        <v>666</v>
      </c>
      <c r="R13" s="9">
        <v>21784.14</v>
      </c>
      <c r="S13" s="9">
        <f t="shared" si="12"/>
        <v>0</v>
      </c>
      <c r="T13" s="9">
        <v>0</v>
      </c>
      <c r="U13" s="9">
        <v>0</v>
      </c>
      <c r="V13" s="9">
        <v>0</v>
      </c>
      <c r="W13" s="9">
        <f t="shared" si="13"/>
        <v>92227026</v>
      </c>
      <c r="X13" s="9">
        <v>91494572</v>
      </c>
      <c r="Y13" s="9">
        <v>670398</v>
      </c>
      <c r="Z13" s="9">
        <v>62056</v>
      </c>
      <c r="AA13" s="9">
        <v>1674237.9840081502</v>
      </c>
      <c r="AB13" s="9"/>
      <c r="AC13" s="20">
        <f t="shared" si="8"/>
        <v>283635.8</v>
      </c>
      <c r="AD13" s="2">
        <v>261237900</v>
      </c>
      <c r="AE13" s="12">
        <f t="shared" si="9"/>
        <v>-22397900</v>
      </c>
      <c r="AJ13" s="2">
        <v>283635800</v>
      </c>
      <c r="AK13" s="26">
        <f t="shared" si="14"/>
        <v>0</v>
      </c>
    </row>
    <row r="14" spans="1:37" ht="30">
      <c r="A14" s="6" t="s">
        <v>18</v>
      </c>
      <c r="B14" s="13" t="s">
        <v>63</v>
      </c>
      <c r="C14" s="6">
        <f t="shared" si="2"/>
        <v>301060.40000000002</v>
      </c>
      <c r="D14" s="9">
        <f t="shared" si="10"/>
        <v>301060400</v>
      </c>
      <c r="E14" s="9">
        <f t="shared" si="3"/>
        <v>290842400.61266124</v>
      </c>
      <c r="F14" s="9">
        <f t="shared" si="4"/>
        <v>3983068</v>
      </c>
      <c r="G14" s="9">
        <f t="shared" si="5"/>
        <v>270760</v>
      </c>
      <c r="H14" s="9">
        <f t="shared" si="6"/>
        <v>5964123.3200000003</v>
      </c>
      <c r="I14" s="9">
        <f t="shared" si="11"/>
        <v>195616270.74000001</v>
      </c>
      <c r="J14" s="9">
        <v>186498336</v>
      </c>
      <c r="K14" s="9">
        <v>3072078</v>
      </c>
      <c r="L14" s="9">
        <v>188914</v>
      </c>
      <c r="M14" s="9">
        <v>5856942.7400000002</v>
      </c>
      <c r="N14" s="9">
        <f t="shared" si="7"/>
        <v>7257368.5800000001</v>
      </c>
      <c r="O14" s="9">
        <v>7089502</v>
      </c>
      <c r="P14" s="9">
        <v>57874</v>
      </c>
      <c r="Q14" s="9">
        <v>2812</v>
      </c>
      <c r="R14" s="9">
        <v>107180.58</v>
      </c>
      <c r="S14" s="9">
        <f t="shared" si="12"/>
        <v>0</v>
      </c>
      <c r="T14" s="9">
        <v>0</v>
      </c>
      <c r="U14" s="9">
        <v>0</v>
      </c>
      <c r="V14" s="9">
        <v>0</v>
      </c>
      <c r="W14" s="9">
        <f t="shared" si="13"/>
        <v>90869499</v>
      </c>
      <c r="X14" s="9">
        <v>89937349</v>
      </c>
      <c r="Y14" s="9">
        <v>853116</v>
      </c>
      <c r="Z14" s="9">
        <v>79034</v>
      </c>
      <c r="AA14" s="9">
        <v>7317213.6126612499</v>
      </c>
      <c r="AB14" s="9"/>
      <c r="AC14" s="20">
        <f t="shared" si="8"/>
        <v>301060.40000000002</v>
      </c>
      <c r="AD14" s="2">
        <v>274608500</v>
      </c>
      <c r="AE14" s="12">
        <f t="shared" si="9"/>
        <v>-26451900</v>
      </c>
      <c r="AJ14" s="2">
        <v>301060400</v>
      </c>
      <c r="AK14" s="26">
        <f t="shared" si="14"/>
        <v>0</v>
      </c>
    </row>
    <row r="15" spans="1:37" ht="30">
      <c r="A15" s="6" t="s">
        <v>19</v>
      </c>
      <c r="B15" s="13" t="s">
        <v>20</v>
      </c>
      <c r="C15" s="6">
        <f t="shared" si="2"/>
        <v>376341.4</v>
      </c>
      <c r="D15" s="9">
        <f t="shared" si="10"/>
        <v>376341400</v>
      </c>
      <c r="E15" s="9">
        <f t="shared" si="3"/>
        <v>364215176.08751523</v>
      </c>
      <c r="F15" s="9">
        <f t="shared" si="4"/>
        <v>4379291</v>
      </c>
      <c r="G15" s="9">
        <f t="shared" si="5"/>
        <v>325380</v>
      </c>
      <c r="H15" s="9">
        <f t="shared" si="6"/>
        <v>7421510.7799999993</v>
      </c>
      <c r="I15" s="9">
        <f t="shared" si="11"/>
        <v>215650598.5</v>
      </c>
      <c r="J15" s="9">
        <v>204807762</v>
      </c>
      <c r="K15" s="9">
        <v>3358619</v>
      </c>
      <c r="L15" s="9">
        <v>235254</v>
      </c>
      <c r="M15" s="9">
        <v>7248963.4999999991</v>
      </c>
      <c r="N15" s="9">
        <f t="shared" si="7"/>
        <v>13533385.279999999</v>
      </c>
      <c r="O15" s="9">
        <v>13255436</v>
      </c>
      <c r="P15" s="9">
        <v>100518</v>
      </c>
      <c r="Q15" s="9">
        <v>4884</v>
      </c>
      <c r="R15" s="9">
        <v>172547.28</v>
      </c>
      <c r="S15" s="9">
        <f t="shared" si="12"/>
        <v>0</v>
      </c>
      <c r="T15" s="9">
        <v>0</v>
      </c>
      <c r="U15" s="9">
        <v>0</v>
      </c>
      <c r="V15" s="9">
        <v>0</v>
      </c>
      <c r="W15" s="9">
        <f t="shared" si="13"/>
        <v>146168632</v>
      </c>
      <c r="X15" s="9">
        <v>145163236</v>
      </c>
      <c r="Y15" s="9">
        <v>920154</v>
      </c>
      <c r="Z15" s="9">
        <v>85242</v>
      </c>
      <c r="AA15" s="9">
        <v>988742.08751523495</v>
      </c>
      <c r="AB15" s="9"/>
      <c r="AC15" s="20">
        <f t="shared" si="8"/>
        <v>376341.4</v>
      </c>
      <c r="AD15" s="2">
        <v>351380300</v>
      </c>
      <c r="AE15" s="12">
        <f t="shared" si="9"/>
        <v>-24961100</v>
      </c>
      <c r="AJ15" s="2">
        <v>376341400</v>
      </c>
      <c r="AK15" s="26">
        <f t="shared" si="14"/>
        <v>0</v>
      </c>
    </row>
    <row r="16" spans="1:37" ht="30">
      <c r="A16" s="6" t="s">
        <v>21</v>
      </c>
      <c r="B16" s="13" t="s">
        <v>22</v>
      </c>
      <c r="C16" s="6">
        <f t="shared" si="2"/>
        <v>272277.90000000002</v>
      </c>
      <c r="D16" s="9">
        <f t="shared" si="10"/>
        <v>272277900</v>
      </c>
      <c r="E16" s="9">
        <f t="shared" si="3"/>
        <v>262516522.3062042</v>
      </c>
      <c r="F16" s="9">
        <f t="shared" si="4"/>
        <v>4542539</v>
      </c>
      <c r="G16" s="9">
        <f t="shared" si="5"/>
        <v>348500</v>
      </c>
      <c r="H16" s="9">
        <f t="shared" si="6"/>
        <v>4870301.3</v>
      </c>
      <c r="I16" s="9">
        <f t="shared" si="11"/>
        <v>161900950.91999999</v>
      </c>
      <c r="J16" s="9">
        <v>154361184</v>
      </c>
      <c r="K16" s="9">
        <v>2565294</v>
      </c>
      <c r="L16" s="9">
        <v>166870</v>
      </c>
      <c r="M16" s="9">
        <v>4807602.92</v>
      </c>
      <c r="N16" s="9">
        <f t="shared" si="7"/>
        <v>4068483.38</v>
      </c>
      <c r="O16" s="9">
        <v>3965860</v>
      </c>
      <c r="P16" s="9">
        <v>38075</v>
      </c>
      <c r="Q16" s="9">
        <v>1850</v>
      </c>
      <c r="R16" s="9">
        <v>62698.38</v>
      </c>
      <c r="S16" s="9">
        <f t="shared" si="12"/>
        <v>22290700</v>
      </c>
      <c r="T16" s="9">
        <v>20939100</v>
      </c>
      <c r="U16" s="9">
        <v>1236900</v>
      </c>
      <c r="V16" s="9">
        <v>114700</v>
      </c>
      <c r="W16" s="9">
        <f t="shared" si="13"/>
        <v>79500438</v>
      </c>
      <c r="X16" s="9">
        <v>78733088</v>
      </c>
      <c r="Y16" s="9">
        <v>702270</v>
      </c>
      <c r="Z16" s="9">
        <v>65080</v>
      </c>
      <c r="AA16" s="9">
        <v>4517290.3062041923</v>
      </c>
      <c r="AB16" s="9"/>
      <c r="AC16" s="20">
        <f t="shared" si="8"/>
        <v>272277.90000000002</v>
      </c>
      <c r="AD16" s="2">
        <v>249015000</v>
      </c>
      <c r="AE16" s="12">
        <f t="shared" si="9"/>
        <v>-23262900</v>
      </c>
      <c r="AJ16" s="2">
        <v>272277900</v>
      </c>
      <c r="AK16" s="26">
        <f t="shared" si="14"/>
        <v>0</v>
      </c>
    </row>
    <row r="17" spans="1:37" ht="30">
      <c r="A17" s="6" t="s">
        <v>23</v>
      </c>
      <c r="B17" s="13" t="s">
        <v>24</v>
      </c>
      <c r="C17" s="6">
        <f t="shared" si="2"/>
        <v>252224.2</v>
      </c>
      <c r="D17" s="9">
        <f t="shared" si="10"/>
        <v>252224200</v>
      </c>
      <c r="E17" s="9">
        <f t="shared" si="3"/>
        <v>244468742.4485375</v>
      </c>
      <c r="F17" s="9">
        <f t="shared" si="4"/>
        <v>3790623</v>
      </c>
      <c r="G17" s="9">
        <f t="shared" si="5"/>
        <v>243760</v>
      </c>
      <c r="H17" s="9">
        <f t="shared" si="6"/>
        <v>3721091.6999999997</v>
      </c>
      <c r="I17" s="9">
        <f t="shared" si="11"/>
        <v>170128919.31999999</v>
      </c>
      <c r="J17" s="9">
        <v>163846081</v>
      </c>
      <c r="K17" s="9">
        <v>2449356</v>
      </c>
      <c r="L17" s="9">
        <v>119652</v>
      </c>
      <c r="M17" s="9">
        <v>3713830.32</v>
      </c>
      <c r="N17" s="9">
        <f t="shared" si="7"/>
        <v>714736.38</v>
      </c>
      <c r="O17" s="9">
        <v>702684</v>
      </c>
      <c r="P17" s="9">
        <v>4569</v>
      </c>
      <c r="Q17" s="9">
        <v>222</v>
      </c>
      <c r="R17" s="9">
        <v>7261.3799999999992</v>
      </c>
      <c r="S17" s="9">
        <f t="shared" si="12"/>
        <v>11876000</v>
      </c>
      <c r="T17" s="9">
        <v>11004000</v>
      </c>
      <c r="U17" s="9">
        <v>798000</v>
      </c>
      <c r="V17" s="9">
        <v>74000</v>
      </c>
      <c r="W17" s="9">
        <f t="shared" si="13"/>
        <v>63266328</v>
      </c>
      <c r="X17" s="9">
        <v>62677744</v>
      </c>
      <c r="Y17" s="9">
        <v>538698</v>
      </c>
      <c r="Z17" s="9">
        <v>49886</v>
      </c>
      <c r="AA17" s="9">
        <v>6238233.4485374931</v>
      </c>
      <c r="AB17" s="9"/>
      <c r="AC17" s="20">
        <f t="shared" si="8"/>
        <v>252224.2</v>
      </c>
      <c r="AD17" s="2">
        <v>234392100</v>
      </c>
      <c r="AE17" s="12">
        <f t="shared" si="9"/>
        <v>-17832100</v>
      </c>
      <c r="AJ17" s="2">
        <v>252224200</v>
      </c>
      <c r="AK17" s="26">
        <f t="shared" si="14"/>
        <v>0</v>
      </c>
    </row>
    <row r="18" spans="1:37" s="17" customFormat="1" ht="30">
      <c r="A18" s="14" t="s">
        <v>25</v>
      </c>
      <c r="B18" s="15" t="s">
        <v>26</v>
      </c>
      <c r="C18" s="14">
        <f t="shared" si="2"/>
        <v>314121.2</v>
      </c>
      <c r="D18" s="9">
        <f t="shared" si="10"/>
        <v>314121200</v>
      </c>
      <c r="E18" s="16">
        <f t="shared" si="3"/>
        <v>304488803.10606921</v>
      </c>
      <c r="F18" s="16">
        <f t="shared" si="4"/>
        <v>5067298</v>
      </c>
      <c r="G18" s="16">
        <f t="shared" si="5"/>
        <v>334530</v>
      </c>
      <c r="H18" s="16">
        <f t="shared" si="6"/>
        <v>4230578.8</v>
      </c>
      <c r="I18" s="16">
        <f t="shared" si="11"/>
        <v>199313199.91999999</v>
      </c>
      <c r="J18" s="16">
        <v>191941657</v>
      </c>
      <c r="K18" s="16">
        <v>3029376</v>
      </c>
      <c r="L18" s="16">
        <v>146568</v>
      </c>
      <c r="M18" s="16">
        <v>4195598.92</v>
      </c>
      <c r="N18" s="16">
        <f t="shared" si="7"/>
        <v>3313677.88</v>
      </c>
      <c r="O18" s="16">
        <v>3256340</v>
      </c>
      <c r="P18" s="16">
        <v>21322</v>
      </c>
      <c r="Q18" s="16">
        <v>1036</v>
      </c>
      <c r="R18" s="16">
        <v>34979.879999999997</v>
      </c>
      <c r="S18" s="16">
        <f t="shared" si="12"/>
        <v>21051649</v>
      </c>
      <c r="T18" s="16">
        <v>19561401</v>
      </c>
      <c r="U18" s="16">
        <v>1363782</v>
      </c>
      <c r="V18" s="16">
        <v>126466</v>
      </c>
      <c r="W18" s="16">
        <f t="shared" si="13"/>
        <v>83553084</v>
      </c>
      <c r="X18" s="16">
        <v>82839806</v>
      </c>
      <c r="Y18" s="16">
        <v>652818</v>
      </c>
      <c r="Z18" s="16">
        <v>60460</v>
      </c>
      <c r="AA18" s="16">
        <v>6889599.1060691774</v>
      </c>
      <c r="AB18" s="16"/>
      <c r="AC18" s="21">
        <f t="shared" si="8"/>
        <v>314121.2</v>
      </c>
      <c r="AD18" s="17">
        <v>294096200</v>
      </c>
      <c r="AE18" s="18">
        <f t="shared" si="9"/>
        <v>-20025000</v>
      </c>
      <c r="AJ18" s="17">
        <v>314121200</v>
      </c>
      <c r="AK18" s="26">
        <f t="shared" si="14"/>
        <v>0</v>
      </c>
    </row>
    <row r="19" spans="1:37" s="17" customFormat="1" ht="30">
      <c r="A19" s="14" t="s">
        <v>27</v>
      </c>
      <c r="B19" s="15" t="s">
        <v>28</v>
      </c>
      <c r="C19" s="14">
        <f t="shared" si="2"/>
        <v>168169.5</v>
      </c>
      <c r="D19" s="9">
        <f t="shared" si="10"/>
        <v>168169500</v>
      </c>
      <c r="E19" s="16">
        <f t="shared" si="3"/>
        <v>164036966.30668843</v>
      </c>
      <c r="F19" s="16">
        <f t="shared" si="4"/>
        <v>2091305.8159999996</v>
      </c>
      <c r="G19" s="16">
        <f t="shared" si="5"/>
        <v>128939.66333333332</v>
      </c>
      <c r="H19" s="16">
        <f t="shared" si="6"/>
        <v>1912258.8999999997</v>
      </c>
      <c r="I19" s="16">
        <f t="shared" si="11"/>
        <v>123328561.72633332</v>
      </c>
      <c r="J19" s="16">
        <v>119898219.527</v>
      </c>
      <c r="K19" s="16">
        <v>1451376.8159999996</v>
      </c>
      <c r="L19" s="16">
        <v>69673.663333333316</v>
      </c>
      <c r="M19" s="16">
        <v>1909291.7199999997</v>
      </c>
      <c r="N19" s="16">
        <f t="shared" si="7"/>
        <v>292896.18</v>
      </c>
      <c r="O19" s="16">
        <v>288332</v>
      </c>
      <c r="P19" s="16">
        <v>1523</v>
      </c>
      <c r="Q19" s="16">
        <v>74</v>
      </c>
      <c r="R19" s="16">
        <v>2967.18</v>
      </c>
      <c r="S19" s="16">
        <f t="shared" si="12"/>
        <v>8991257</v>
      </c>
      <c r="T19" s="16">
        <v>8498577</v>
      </c>
      <c r="U19" s="16">
        <v>450870</v>
      </c>
      <c r="V19" s="16">
        <v>41810</v>
      </c>
      <c r="W19" s="16">
        <f t="shared" si="13"/>
        <v>32422632</v>
      </c>
      <c r="X19" s="16">
        <v>32217714</v>
      </c>
      <c r="Y19" s="16">
        <v>187536</v>
      </c>
      <c r="Z19" s="16">
        <v>17382</v>
      </c>
      <c r="AA19" s="16">
        <v>3134123.7796884179</v>
      </c>
      <c r="AB19" s="16"/>
      <c r="AC19" s="21">
        <f t="shared" si="8"/>
        <v>168169.5</v>
      </c>
      <c r="AD19" s="17">
        <v>167788100</v>
      </c>
      <c r="AE19" s="18">
        <f t="shared" si="9"/>
        <v>-381400</v>
      </c>
      <c r="AJ19" s="17">
        <v>168169500</v>
      </c>
      <c r="AK19" s="26">
        <f t="shared" si="14"/>
        <v>0</v>
      </c>
    </row>
    <row r="20" spans="1:37" ht="30">
      <c r="A20" s="6" t="s">
        <v>29</v>
      </c>
      <c r="B20" s="13" t="s">
        <v>30</v>
      </c>
      <c r="C20" s="6">
        <f t="shared" si="2"/>
        <v>208551.5</v>
      </c>
      <c r="D20" s="9">
        <f t="shared" si="10"/>
        <v>208551500</v>
      </c>
      <c r="E20" s="9">
        <f t="shared" si="3"/>
        <v>203433233.4846653</v>
      </c>
      <c r="F20" s="9">
        <f t="shared" si="4"/>
        <v>2482767</v>
      </c>
      <c r="G20" s="9">
        <f t="shared" si="5"/>
        <v>170068</v>
      </c>
      <c r="H20" s="9">
        <f>M20 + R20</f>
        <v>2465413.4399999995</v>
      </c>
      <c r="I20" s="9">
        <f t="shared" si="11"/>
        <v>156189719.66</v>
      </c>
      <c r="J20" s="9">
        <v>151937664</v>
      </c>
      <c r="K20" s="9">
        <v>1713312</v>
      </c>
      <c r="L20" s="9">
        <v>99380</v>
      </c>
      <c r="M20" s="9">
        <v>2439363.6599999997</v>
      </c>
      <c r="N20" s="9">
        <f t="shared" si="7"/>
        <v>2096699.78</v>
      </c>
      <c r="O20" s="9">
        <v>2056277</v>
      </c>
      <c r="P20" s="9">
        <v>13707</v>
      </c>
      <c r="Q20" s="9">
        <v>666</v>
      </c>
      <c r="R20" s="9">
        <v>26049.78</v>
      </c>
      <c r="S20" s="9">
        <f t="shared" si="12"/>
        <v>10486586</v>
      </c>
      <c r="T20" s="9">
        <v>9971234</v>
      </c>
      <c r="U20" s="9">
        <v>471618</v>
      </c>
      <c r="V20" s="9">
        <v>43734</v>
      </c>
      <c r="W20" s="9">
        <f t="shared" si="13"/>
        <v>38000528</v>
      </c>
      <c r="X20" s="9">
        <v>37690110</v>
      </c>
      <c r="Y20" s="9">
        <v>284130</v>
      </c>
      <c r="Z20" s="9">
        <v>26288</v>
      </c>
      <c r="AA20" s="9">
        <v>1777948.4846652998</v>
      </c>
      <c r="AB20" s="9"/>
      <c r="AC20" s="20">
        <f t="shared" si="8"/>
        <v>208551.5</v>
      </c>
      <c r="AD20" s="2">
        <v>175171100</v>
      </c>
      <c r="AE20" s="12">
        <f t="shared" si="9"/>
        <v>-33380400</v>
      </c>
      <c r="AJ20" s="2">
        <v>208551500</v>
      </c>
      <c r="AK20" s="26">
        <f t="shared" si="14"/>
        <v>0</v>
      </c>
    </row>
    <row r="21" spans="1:37" ht="30">
      <c r="A21" s="6" t="s">
        <v>31</v>
      </c>
      <c r="B21" s="13" t="s">
        <v>32</v>
      </c>
      <c r="C21" s="6">
        <f t="shared" si="2"/>
        <v>369162.6</v>
      </c>
      <c r="D21" s="9">
        <f t="shared" si="10"/>
        <v>369162600</v>
      </c>
      <c r="E21" s="9">
        <f t="shared" si="3"/>
        <v>354910940.05880177</v>
      </c>
      <c r="F21" s="9">
        <f t="shared" si="4"/>
        <v>4829490</v>
      </c>
      <c r="G21" s="9">
        <f t="shared" si="5"/>
        <v>387618</v>
      </c>
      <c r="H21" s="9">
        <f t="shared" si="6"/>
        <v>9034601.7599999998</v>
      </c>
      <c r="I21" s="9">
        <f t="shared" si="11"/>
        <v>223823675.16</v>
      </c>
      <c r="J21" s="9">
        <v>210951587</v>
      </c>
      <c r="K21" s="9">
        <v>3623814</v>
      </c>
      <c r="L21" s="9">
        <v>277504</v>
      </c>
      <c r="M21" s="9">
        <v>8970770.1600000001</v>
      </c>
      <c r="N21" s="9">
        <f t="shared" si="7"/>
        <v>3427456.6</v>
      </c>
      <c r="O21" s="9">
        <v>3325297</v>
      </c>
      <c r="P21" s="9">
        <v>36552</v>
      </c>
      <c r="Q21" s="9">
        <v>1776</v>
      </c>
      <c r="R21" s="9">
        <v>63831.599999999991</v>
      </c>
      <c r="S21" s="9">
        <f t="shared" si="12"/>
        <v>0</v>
      </c>
      <c r="T21" s="9">
        <v>0</v>
      </c>
      <c r="U21" s="9">
        <v>0</v>
      </c>
      <c r="V21" s="9">
        <v>0</v>
      </c>
      <c r="W21" s="9">
        <f t="shared" si="13"/>
        <v>136636363</v>
      </c>
      <c r="X21" s="9">
        <v>135358901</v>
      </c>
      <c r="Y21" s="9">
        <v>1169124</v>
      </c>
      <c r="Z21" s="9">
        <v>108338</v>
      </c>
      <c r="AA21" s="9">
        <v>5275155.0588017926</v>
      </c>
      <c r="AB21" s="9"/>
      <c r="AC21" s="20">
        <f t="shared" si="8"/>
        <v>369162.6</v>
      </c>
      <c r="AD21" s="2">
        <v>339310300</v>
      </c>
      <c r="AE21" s="12">
        <f t="shared" si="9"/>
        <v>-29852300</v>
      </c>
      <c r="AJ21" s="2">
        <v>369162600</v>
      </c>
      <c r="AK21" s="26">
        <f t="shared" si="14"/>
        <v>0</v>
      </c>
    </row>
    <row r="22" spans="1:37" ht="30">
      <c r="A22" s="6" t="s">
        <v>33</v>
      </c>
      <c r="B22" s="13" t="s">
        <v>34</v>
      </c>
      <c r="C22" s="6">
        <f t="shared" si="2"/>
        <v>413228.6</v>
      </c>
      <c r="D22" s="9">
        <f t="shared" si="10"/>
        <v>413228600</v>
      </c>
      <c r="E22" s="9">
        <f t="shared" si="3"/>
        <v>395949102.22240257</v>
      </c>
      <c r="F22" s="9">
        <f t="shared" si="4"/>
        <v>8238433</v>
      </c>
      <c r="G22" s="9">
        <f t="shared" si="5"/>
        <v>672910</v>
      </c>
      <c r="H22" s="9">
        <f t="shared" si="6"/>
        <v>8368193.4399999995</v>
      </c>
      <c r="I22" s="9">
        <f t="shared" si="11"/>
        <v>247174940.31999999</v>
      </c>
      <c r="J22" s="9">
        <v>234518059</v>
      </c>
      <c r="K22" s="9">
        <v>4078847</v>
      </c>
      <c r="L22" s="9">
        <v>289152</v>
      </c>
      <c r="M22" s="9">
        <v>8288882.3199999994</v>
      </c>
      <c r="N22" s="9">
        <f t="shared" si="7"/>
        <v>4643840.12</v>
      </c>
      <c r="O22" s="9">
        <v>4519813</v>
      </c>
      <c r="P22" s="9">
        <v>42644</v>
      </c>
      <c r="Q22" s="9">
        <v>2072</v>
      </c>
      <c r="R22" s="9">
        <v>79311.12</v>
      </c>
      <c r="S22" s="9">
        <f t="shared" si="12"/>
        <v>55738178</v>
      </c>
      <c r="T22" s="9">
        <v>52326914</v>
      </c>
      <c r="U22" s="9">
        <v>3121776</v>
      </c>
      <c r="V22" s="9">
        <v>289488</v>
      </c>
      <c r="W22" s="9">
        <f t="shared" si="13"/>
        <v>101060046</v>
      </c>
      <c r="X22" s="9">
        <v>99972682</v>
      </c>
      <c r="Y22" s="9">
        <v>995166</v>
      </c>
      <c r="Z22" s="9">
        <v>92198</v>
      </c>
      <c r="AA22" s="9">
        <v>4611634.2224025466</v>
      </c>
      <c r="AB22" s="9"/>
      <c r="AC22" s="20">
        <f t="shared" si="8"/>
        <v>413228.6</v>
      </c>
      <c r="AD22" s="2">
        <v>384960000</v>
      </c>
      <c r="AE22" s="12">
        <f t="shared" si="9"/>
        <v>-28268600</v>
      </c>
      <c r="AJ22" s="2">
        <v>413228600</v>
      </c>
      <c r="AK22" s="26">
        <f t="shared" si="14"/>
        <v>0</v>
      </c>
    </row>
    <row r="23" spans="1:37" ht="30">
      <c r="A23" s="6" t="s">
        <v>35</v>
      </c>
      <c r="B23" s="13" t="s">
        <v>36</v>
      </c>
      <c r="C23" s="6">
        <f t="shared" si="2"/>
        <v>539314.5</v>
      </c>
      <c r="D23" s="9">
        <f t="shared" si="10"/>
        <v>539314500</v>
      </c>
      <c r="E23" s="9">
        <f t="shared" si="3"/>
        <v>527418071.60485554</v>
      </c>
      <c r="F23" s="9">
        <f t="shared" si="4"/>
        <v>5378360</v>
      </c>
      <c r="G23" s="9">
        <f t="shared" si="5"/>
        <v>300846</v>
      </c>
      <c r="H23" s="9">
        <f t="shared" si="6"/>
        <v>6217189.1399999997</v>
      </c>
      <c r="I23" s="9">
        <f t="shared" si="11"/>
        <v>372495741.56</v>
      </c>
      <c r="J23" s="9">
        <v>361657701</v>
      </c>
      <c r="K23" s="9">
        <v>4429095</v>
      </c>
      <c r="L23" s="9">
        <v>213512</v>
      </c>
      <c r="M23" s="9">
        <v>6195433.5599999996</v>
      </c>
      <c r="N23" s="9">
        <f t="shared" si="7"/>
        <v>2184336.58</v>
      </c>
      <c r="O23" s="9">
        <v>2151402</v>
      </c>
      <c r="P23" s="9">
        <v>10661</v>
      </c>
      <c r="Q23" s="9">
        <v>518</v>
      </c>
      <c r="R23" s="9">
        <v>21755.58</v>
      </c>
      <c r="S23" s="9">
        <f t="shared" si="12"/>
        <v>0</v>
      </c>
      <c r="T23" s="9">
        <v>0</v>
      </c>
      <c r="U23" s="9">
        <v>0</v>
      </c>
      <c r="V23" s="9">
        <v>0</v>
      </c>
      <c r="W23" s="9">
        <f t="shared" si="13"/>
        <v>162674828</v>
      </c>
      <c r="X23" s="9">
        <v>161649408</v>
      </c>
      <c r="Y23" s="9">
        <v>938604</v>
      </c>
      <c r="Z23" s="9">
        <v>86816</v>
      </c>
      <c r="AA23" s="9">
        <v>1959560.6048555262</v>
      </c>
      <c r="AB23" s="9"/>
      <c r="AC23" s="20">
        <f t="shared" si="8"/>
        <v>539314.5</v>
      </c>
      <c r="AD23" s="2">
        <v>497496400</v>
      </c>
      <c r="AE23" s="12">
        <f t="shared" si="9"/>
        <v>-41818100</v>
      </c>
      <c r="AJ23" s="2">
        <v>539314500</v>
      </c>
      <c r="AK23" s="26">
        <f t="shared" si="14"/>
        <v>0</v>
      </c>
    </row>
    <row r="24" spans="1:37" ht="30">
      <c r="A24" s="6" t="s">
        <v>37</v>
      </c>
      <c r="B24" s="13" t="s">
        <v>38</v>
      </c>
      <c r="C24" s="6">
        <f t="shared" si="2"/>
        <v>611875.5</v>
      </c>
      <c r="D24" s="9">
        <f t="shared" si="10"/>
        <v>611875500</v>
      </c>
      <c r="E24" s="9">
        <f t="shared" si="3"/>
        <v>587192952.73919082</v>
      </c>
      <c r="F24" s="9">
        <f t="shared" si="4"/>
        <v>11481554</v>
      </c>
      <c r="G24" s="9">
        <f t="shared" si="5"/>
        <v>937324</v>
      </c>
      <c r="H24" s="9">
        <f t="shared" si="6"/>
        <v>12263672.52</v>
      </c>
      <c r="I24" s="9">
        <f t="shared" si="11"/>
        <v>357263216.98000002</v>
      </c>
      <c r="J24" s="9">
        <v>339250864</v>
      </c>
      <c r="K24" s="9">
        <v>5558554</v>
      </c>
      <c r="L24" s="9">
        <v>393134</v>
      </c>
      <c r="M24" s="9">
        <v>12060664.98</v>
      </c>
      <c r="N24" s="9">
        <f t="shared" si="7"/>
        <v>12361518.539999999</v>
      </c>
      <c r="O24" s="9">
        <v>12040333</v>
      </c>
      <c r="P24" s="9">
        <v>112702</v>
      </c>
      <c r="Q24" s="9">
        <v>5476</v>
      </c>
      <c r="R24" s="9">
        <v>203007.53999999995</v>
      </c>
      <c r="S24" s="9">
        <f t="shared" si="12"/>
        <v>75825095</v>
      </c>
      <c r="T24" s="9">
        <v>71077927</v>
      </c>
      <c r="U24" s="9">
        <v>4344312</v>
      </c>
      <c r="V24" s="9">
        <v>402856</v>
      </c>
      <c r="W24" s="9">
        <f t="shared" si="13"/>
        <v>155867250</v>
      </c>
      <c r="X24" s="9">
        <v>154265406</v>
      </c>
      <c r="Y24" s="9">
        <v>1465986</v>
      </c>
      <c r="Z24" s="9">
        <v>135858</v>
      </c>
      <c r="AA24" s="9">
        <v>10558422.739190847</v>
      </c>
      <c r="AB24" s="9"/>
      <c r="AC24" s="20">
        <f t="shared" si="8"/>
        <v>611875.5</v>
      </c>
      <c r="AD24" s="2">
        <v>570906400</v>
      </c>
      <c r="AE24" s="12">
        <f t="shared" si="9"/>
        <v>-40969100</v>
      </c>
      <c r="AJ24" s="2">
        <v>611875500</v>
      </c>
      <c r="AK24" s="26">
        <f t="shared" si="14"/>
        <v>0</v>
      </c>
    </row>
    <row r="25" spans="1:37" ht="30">
      <c r="A25" s="6" t="s">
        <v>39</v>
      </c>
      <c r="B25" s="13" t="s">
        <v>40</v>
      </c>
      <c r="C25" s="6">
        <f t="shared" si="2"/>
        <v>469502.4</v>
      </c>
      <c r="D25" s="9">
        <f t="shared" si="10"/>
        <v>469502400</v>
      </c>
      <c r="E25" s="9">
        <f t="shared" si="3"/>
        <v>455104228.47386247</v>
      </c>
      <c r="F25" s="9">
        <f t="shared" si="4"/>
        <v>7008615</v>
      </c>
      <c r="G25" s="9">
        <f t="shared" si="5"/>
        <v>459316</v>
      </c>
      <c r="H25" s="9">
        <f t="shared" si="6"/>
        <v>6930218.4799999995</v>
      </c>
      <c r="I25" s="9">
        <f t="shared" si="11"/>
        <v>279345036.19999999</v>
      </c>
      <c r="J25" s="9">
        <v>267949570</v>
      </c>
      <c r="K25" s="9">
        <v>4284267</v>
      </c>
      <c r="L25" s="9">
        <v>207566</v>
      </c>
      <c r="M25" s="9">
        <v>6903633.1999999993</v>
      </c>
      <c r="N25" s="9">
        <f t="shared" si="7"/>
        <v>2907902.28</v>
      </c>
      <c r="O25" s="9">
        <v>2862153</v>
      </c>
      <c r="P25" s="9">
        <v>18276</v>
      </c>
      <c r="Q25" s="9">
        <v>888</v>
      </c>
      <c r="R25" s="9">
        <v>26585.279999999999</v>
      </c>
      <c r="S25" s="9">
        <f t="shared" si="12"/>
        <v>24115537</v>
      </c>
      <c r="T25" s="9">
        <v>22404673</v>
      </c>
      <c r="U25" s="9">
        <v>1565676</v>
      </c>
      <c r="V25" s="9">
        <v>145188</v>
      </c>
      <c r="W25" s="9">
        <f t="shared" si="13"/>
        <v>161761023</v>
      </c>
      <c r="X25" s="9">
        <v>160514953</v>
      </c>
      <c r="Y25" s="9">
        <v>1140396</v>
      </c>
      <c r="Z25" s="9">
        <v>105674</v>
      </c>
      <c r="AA25" s="9">
        <v>1372879.4738624431</v>
      </c>
      <c r="AB25" s="9"/>
      <c r="AC25" s="20">
        <f t="shared" si="8"/>
        <v>469502.4</v>
      </c>
      <c r="AD25" s="2">
        <v>408062600</v>
      </c>
      <c r="AE25" s="12">
        <f t="shared" si="9"/>
        <v>-61439800</v>
      </c>
      <c r="AJ25" s="2">
        <v>469502400</v>
      </c>
      <c r="AK25" s="26">
        <f t="shared" si="14"/>
        <v>0</v>
      </c>
    </row>
    <row r="26" spans="1:37" ht="30">
      <c r="A26" s="6" t="s">
        <v>41</v>
      </c>
      <c r="B26" s="13" t="s">
        <v>42</v>
      </c>
      <c r="C26" s="6">
        <f t="shared" si="2"/>
        <v>628988.19999999995</v>
      </c>
      <c r="D26" s="9">
        <f t="shared" si="10"/>
        <v>628988200</v>
      </c>
      <c r="E26" s="9">
        <f t="shared" si="3"/>
        <v>607952778.08691025</v>
      </c>
      <c r="F26" s="9">
        <f t="shared" si="4"/>
        <v>11195448</v>
      </c>
      <c r="G26" s="9">
        <f t="shared" si="5"/>
        <v>853470</v>
      </c>
      <c r="H26" s="9">
        <f t="shared" si="6"/>
        <v>8986512.540000001</v>
      </c>
      <c r="I26" s="9">
        <f t="shared" si="11"/>
        <v>350097816.89999998</v>
      </c>
      <c r="J26" s="9">
        <v>335731502</v>
      </c>
      <c r="K26" s="9">
        <v>5198718</v>
      </c>
      <c r="L26" s="9">
        <v>300712</v>
      </c>
      <c r="M26" s="9">
        <v>8866884.9000000004</v>
      </c>
      <c r="N26" s="9">
        <f t="shared" si="7"/>
        <v>8771497.6400000006</v>
      </c>
      <c r="O26" s="9">
        <v>8575214</v>
      </c>
      <c r="P26" s="9">
        <v>73104</v>
      </c>
      <c r="Q26" s="9">
        <v>3552</v>
      </c>
      <c r="R26" s="9">
        <v>119627.63999999998</v>
      </c>
      <c r="S26" s="9">
        <f t="shared" si="12"/>
        <v>75295927</v>
      </c>
      <c r="T26" s="9">
        <v>70230479</v>
      </c>
      <c r="U26" s="9">
        <v>4635582</v>
      </c>
      <c r="V26" s="9">
        <v>429866</v>
      </c>
      <c r="W26" s="9">
        <f t="shared" si="13"/>
        <v>189405773</v>
      </c>
      <c r="X26" s="9">
        <v>187998389</v>
      </c>
      <c r="Y26" s="9">
        <v>1288044</v>
      </c>
      <c r="Z26" s="9">
        <v>119340</v>
      </c>
      <c r="AA26" s="9">
        <v>5417194.0869102478</v>
      </c>
      <c r="AB26" s="9"/>
      <c r="AC26" s="20">
        <f t="shared" si="8"/>
        <v>628988.19999999995</v>
      </c>
      <c r="AD26" s="2">
        <v>603434500</v>
      </c>
      <c r="AE26" s="12">
        <f t="shared" si="9"/>
        <v>-25553700</v>
      </c>
      <c r="AJ26" s="2">
        <v>628988200</v>
      </c>
      <c r="AK26" s="26">
        <f t="shared" si="14"/>
        <v>0</v>
      </c>
    </row>
    <row r="27" spans="1:37" ht="30">
      <c r="A27" s="6" t="s">
        <v>43</v>
      </c>
      <c r="B27" s="13" t="s">
        <v>44</v>
      </c>
      <c r="C27" s="6">
        <f t="shared" si="2"/>
        <v>490944</v>
      </c>
      <c r="D27" s="9">
        <f t="shared" si="10"/>
        <v>490944000</v>
      </c>
      <c r="E27" s="9">
        <f t="shared" si="3"/>
        <v>477111477.6048044</v>
      </c>
      <c r="F27" s="9">
        <f t="shared" si="4"/>
        <v>7559175</v>
      </c>
      <c r="G27" s="9">
        <f t="shared" si="5"/>
        <v>458306</v>
      </c>
      <c r="H27" s="9">
        <f t="shared" si="6"/>
        <v>5815063.0800000001</v>
      </c>
      <c r="I27" s="9">
        <f t="shared" si="11"/>
        <v>356864036.80000001</v>
      </c>
      <c r="J27" s="9">
        <v>345331802</v>
      </c>
      <c r="K27" s="9">
        <v>5473727</v>
      </c>
      <c r="L27" s="9">
        <v>265542</v>
      </c>
      <c r="M27" s="9">
        <v>5792965.7999999998</v>
      </c>
      <c r="N27" s="9">
        <f t="shared" si="7"/>
        <v>1851567.28</v>
      </c>
      <c r="O27" s="9">
        <v>1816694</v>
      </c>
      <c r="P27" s="9">
        <v>12184</v>
      </c>
      <c r="Q27" s="9">
        <v>592</v>
      </c>
      <c r="R27" s="9">
        <v>22097.279999999999</v>
      </c>
      <c r="S27" s="9">
        <f t="shared" si="12"/>
        <v>21889921</v>
      </c>
      <c r="T27" s="9">
        <v>20550529</v>
      </c>
      <c r="U27" s="9">
        <v>1225728</v>
      </c>
      <c r="V27" s="9">
        <v>113664</v>
      </c>
      <c r="W27" s="9">
        <f t="shared" si="13"/>
        <v>103228250</v>
      </c>
      <c r="X27" s="9">
        <v>102302206</v>
      </c>
      <c r="Y27" s="9">
        <v>847536</v>
      </c>
      <c r="Z27" s="9">
        <v>78508</v>
      </c>
      <c r="AA27" s="9">
        <v>7110246.6048043855</v>
      </c>
      <c r="AB27" s="9"/>
      <c r="AC27" s="20">
        <f t="shared" si="8"/>
        <v>490944</v>
      </c>
      <c r="AD27" s="2">
        <v>448927000</v>
      </c>
      <c r="AE27" s="12">
        <f t="shared" si="9"/>
        <v>-42017000</v>
      </c>
      <c r="AJ27" s="2">
        <v>490944000</v>
      </c>
      <c r="AK27" s="26">
        <f t="shared" si="14"/>
        <v>0</v>
      </c>
    </row>
    <row r="28" spans="1:37" ht="30">
      <c r="A28" s="6" t="s">
        <v>45</v>
      </c>
      <c r="B28" s="13" t="s">
        <v>46</v>
      </c>
      <c r="C28" s="6">
        <f t="shared" si="2"/>
        <v>220184.8</v>
      </c>
      <c r="D28" s="9">
        <f t="shared" si="10"/>
        <v>220184800</v>
      </c>
      <c r="E28" s="9">
        <f t="shared" si="3"/>
        <v>213203349.33130443</v>
      </c>
      <c r="F28" s="9">
        <f t="shared" si="4"/>
        <v>2862655</v>
      </c>
      <c r="G28" s="9">
        <f t="shared" si="5"/>
        <v>210396</v>
      </c>
      <c r="H28" s="9">
        <f t="shared" si="6"/>
        <v>3908428.4799999995</v>
      </c>
      <c r="I28" s="9">
        <f t="shared" si="11"/>
        <v>119220744.16</v>
      </c>
      <c r="J28" s="9">
        <v>113394807</v>
      </c>
      <c r="K28" s="9">
        <v>1844724</v>
      </c>
      <c r="L28" s="9">
        <v>117324</v>
      </c>
      <c r="M28" s="9">
        <v>3863889.1599999997</v>
      </c>
      <c r="N28" s="9">
        <f t="shared" si="7"/>
        <v>3251271.32</v>
      </c>
      <c r="O28" s="9">
        <v>3179583</v>
      </c>
      <c r="P28" s="9">
        <v>25891</v>
      </c>
      <c r="Q28" s="9">
        <v>1258</v>
      </c>
      <c r="R28" s="9">
        <v>44539.319999999992</v>
      </c>
      <c r="S28" s="9">
        <f t="shared" si="12"/>
        <v>7083750</v>
      </c>
      <c r="T28" s="9">
        <v>6647750</v>
      </c>
      <c r="U28" s="9">
        <v>399000</v>
      </c>
      <c r="V28" s="9">
        <v>37000</v>
      </c>
      <c r="W28" s="9">
        <f t="shared" si="13"/>
        <v>88643588</v>
      </c>
      <c r="X28" s="9">
        <v>87995734</v>
      </c>
      <c r="Y28" s="9">
        <v>593040</v>
      </c>
      <c r="Z28" s="9">
        <v>54814</v>
      </c>
      <c r="AA28" s="9">
        <v>1985475.3313044365</v>
      </c>
      <c r="AB28" s="9"/>
      <c r="AC28" s="20">
        <f t="shared" si="8"/>
        <v>220184.8</v>
      </c>
      <c r="AD28" s="2">
        <v>208831700</v>
      </c>
      <c r="AE28" s="12">
        <f t="shared" si="9"/>
        <v>-11353100</v>
      </c>
      <c r="AJ28" s="2">
        <v>220184800</v>
      </c>
      <c r="AK28" s="26">
        <f t="shared" si="14"/>
        <v>0</v>
      </c>
    </row>
    <row r="29" spans="1:37" ht="18.75" customHeight="1">
      <c r="A29" s="6" t="s">
        <v>47</v>
      </c>
      <c r="B29" s="13" t="s">
        <v>48</v>
      </c>
      <c r="C29" s="6">
        <f t="shared" si="2"/>
        <v>4141237.9</v>
      </c>
      <c r="D29" s="9">
        <f>ROUND(I29 + N29 + S29 + W29+AA29,-2)</f>
        <v>4141237900</v>
      </c>
      <c r="E29" s="9">
        <f t="shared" si="3"/>
        <v>3979135598</v>
      </c>
      <c r="F29" s="9">
        <f t="shared" si="4"/>
        <v>50359664</v>
      </c>
      <c r="G29" s="9">
        <f t="shared" si="5"/>
        <v>4569810</v>
      </c>
      <c r="H29" s="9">
        <f t="shared" si="6"/>
        <v>107172876.98</v>
      </c>
      <c r="I29" s="9">
        <f t="shared" si="11"/>
        <v>1984113708.9000001</v>
      </c>
      <c r="J29" s="9">
        <v>1842945477</v>
      </c>
      <c r="K29" s="9">
        <v>32062701</v>
      </c>
      <c r="L29" s="9">
        <v>2896966</v>
      </c>
      <c r="M29" s="9">
        <v>106208564.90000001</v>
      </c>
      <c r="N29" s="9">
        <f t="shared" si="7"/>
        <v>65668220.079999998</v>
      </c>
      <c r="O29" s="9">
        <v>64136973</v>
      </c>
      <c r="P29" s="9">
        <v>540665</v>
      </c>
      <c r="Q29" s="9">
        <v>26270</v>
      </c>
      <c r="R29" s="9">
        <v>964312.08000000007</v>
      </c>
      <c r="S29" s="9">
        <f t="shared" si="12"/>
        <v>3806880</v>
      </c>
      <c r="T29" s="9">
        <v>3615040</v>
      </c>
      <c r="U29" s="9">
        <v>175560</v>
      </c>
      <c r="V29" s="9">
        <v>16280</v>
      </c>
      <c r="W29" s="9">
        <f t="shared" si="13"/>
        <v>2087649140</v>
      </c>
      <c r="X29" s="9">
        <v>2068438108</v>
      </c>
      <c r="Y29" s="9">
        <v>17580738</v>
      </c>
      <c r="Z29" s="9">
        <v>1630294</v>
      </c>
      <c r="AA29" s="9"/>
      <c r="AB29" s="9"/>
      <c r="AC29" s="20">
        <f t="shared" si="8"/>
        <v>4141237.9</v>
      </c>
      <c r="AD29" s="2">
        <v>3718475700</v>
      </c>
      <c r="AE29" s="12">
        <f t="shared" si="9"/>
        <v>-422762200</v>
      </c>
      <c r="AJ29" s="2">
        <v>4141237900</v>
      </c>
      <c r="AK29" s="26">
        <f t="shared" si="14"/>
        <v>0</v>
      </c>
    </row>
    <row r="30" spans="1:37" ht="18.75" customHeight="1">
      <c r="A30" s="6" t="s">
        <v>49</v>
      </c>
      <c r="B30" s="13" t="s">
        <v>50</v>
      </c>
      <c r="C30" s="6">
        <f t="shared" si="2"/>
        <v>3103390.9</v>
      </c>
      <c r="D30" s="9">
        <f t="shared" si="10"/>
        <v>3103390900</v>
      </c>
      <c r="E30" s="9">
        <f t="shared" si="3"/>
        <v>3015069917.843163</v>
      </c>
      <c r="F30" s="9">
        <f t="shared" si="4"/>
        <v>27650107</v>
      </c>
      <c r="G30" s="9">
        <f t="shared" si="5"/>
        <v>2527548</v>
      </c>
      <c r="H30" s="9">
        <f t="shared" si="6"/>
        <v>58143293.380000003</v>
      </c>
      <c r="I30" s="9">
        <f t="shared" si="11"/>
        <v>1458674195.6600001</v>
      </c>
      <c r="J30" s="9">
        <v>1381994209</v>
      </c>
      <c r="K30" s="9">
        <v>17622030</v>
      </c>
      <c r="L30" s="9">
        <v>1614930</v>
      </c>
      <c r="M30" s="9">
        <v>57443026.660000004</v>
      </c>
      <c r="N30" s="9">
        <f t="shared" si="7"/>
        <v>57709025.719999999</v>
      </c>
      <c r="O30" s="9">
        <v>56598330</v>
      </c>
      <c r="P30" s="9">
        <v>391411</v>
      </c>
      <c r="Q30" s="9">
        <v>19018</v>
      </c>
      <c r="R30" s="9">
        <v>700266.72</v>
      </c>
      <c r="S30" s="9">
        <f t="shared" si="12"/>
        <v>0</v>
      </c>
      <c r="T30" s="9">
        <v>0</v>
      </c>
      <c r="U30" s="9">
        <v>0</v>
      </c>
      <c r="V30" s="9">
        <v>0</v>
      </c>
      <c r="W30" s="9">
        <f t="shared" si="13"/>
        <v>1571735068</v>
      </c>
      <c r="X30" s="9">
        <v>1561204802</v>
      </c>
      <c r="Y30" s="9">
        <v>9636666</v>
      </c>
      <c r="Z30" s="9">
        <v>893600</v>
      </c>
      <c r="AA30" s="9">
        <v>15272576.843163013</v>
      </c>
      <c r="AB30" s="9"/>
      <c r="AC30" s="20">
        <f t="shared" si="8"/>
        <v>3103390.9</v>
      </c>
      <c r="AD30" s="2">
        <v>2793052200</v>
      </c>
      <c r="AE30" s="12">
        <f t="shared" si="9"/>
        <v>-310338700</v>
      </c>
      <c r="AJ30" s="2">
        <v>3103390900</v>
      </c>
      <c r="AK30" s="26">
        <f t="shared" si="14"/>
        <v>0</v>
      </c>
    </row>
    <row r="31" spans="1:37" ht="18.75" customHeight="1">
      <c r="A31" s="6" t="s">
        <v>51</v>
      </c>
      <c r="B31" s="13" t="s">
        <v>52</v>
      </c>
      <c r="C31" s="6">
        <f t="shared" si="2"/>
        <v>979003.9</v>
      </c>
      <c r="D31" s="9">
        <f t="shared" si="10"/>
        <v>979003900</v>
      </c>
      <c r="E31" s="9">
        <f t="shared" si="3"/>
        <v>937717563.88880086</v>
      </c>
      <c r="F31" s="9">
        <f t="shared" si="4"/>
        <v>12531106</v>
      </c>
      <c r="G31" s="9">
        <f t="shared" si="5"/>
        <v>1155954</v>
      </c>
      <c r="H31" s="9">
        <f t="shared" si="6"/>
        <v>27599252.819999997</v>
      </c>
      <c r="I31" s="9">
        <f t="shared" si="11"/>
        <v>477303987.86000001</v>
      </c>
      <c r="J31" s="9">
        <v>441107218</v>
      </c>
      <c r="K31" s="9">
        <v>8163780</v>
      </c>
      <c r="L31" s="9">
        <v>759166</v>
      </c>
      <c r="M31" s="9">
        <v>27273823.859999996</v>
      </c>
      <c r="N31" s="9">
        <f t="shared" si="7"/>
        <v>21054935.960000001</v>
      </c>
      <c r="O31" s="9">
        <v>20534673</v>
      </c>
      <c r="P31" s="9">
        <v>185806</v>
      </c>
      <c r="Q31" s="9">
        <v>9028</v>
      </c>
      <c r="R31" s="9">
        <v>325428.95999999996</v>
      </c>
      <c r="S31" s="9">
        <f t="shared" si="12"/>
        <v>2763800</v>
      </c>
      <c r="T31" s="9">
        <v>2589400</v>
      </c>
      <c r="U31" s="9">
        <v>159600</v>
      </c>
      <c r="V31" s="9">
        <v>14800</v>
      </c>
      <c r="W31" s="9">
        <f t="shared" si="13"/>
        <v>460527209</v>
      </c>
      <c r="X31" s="9">
        <v>456132329</v>
      </c>
      <c r="Y31" s="9">
        <v>4021920</v>
      </c>
      <c r="Z31" s="9">
        <v>372960</v>
      </c>
      <c r="AA31" s="9">
        <v>17353943.8888008</v>
      </c>
      <c r="AB31" s="9"/>
      <c r="AC31" s="20">
        <f t="shared" si="8"/>
        <v>979003.9</v>
      </c>
      <c r="AD31" s="2">
        <v>893588800</v>
      </c>
      <c r="AE31" s="12">
        <f t="shared" si="9"/>
        <v>-85415100</v>
      </c>
      <c r="AJ31" s="2">
        <v>979003900</v>
      </c>
      <c r="AK31" s="26">
        <f t="shared" si="14"/>
        <v>0</v>
      </c>
    </row>
    <row r="32" spans="1:37" ht="18.75" customHeight="1">
      <c r="A32" s="6" t="s">
        <v>53</v>
      </c>
      <c r="B32" s="13" t="s">
        <v>54</v>
      </c>
      <c r="C32" s="6">
        <f t="shared" si="2"/>
        <v>467767.8</v>
      </c>
      <c r="D32" s="9">
        <f t="shared" si="10"/>
        <v>467767800</v>
      </c>
      <c r="E32" s="9">
        <f t="shared" si="3"/>
        <v>449703879.35131079</v>
      </c>
      <c r="F32" s="9">
        <f t="shared" si="4"/>
        <v>5443858</v>
      </c>
      <c r="G32" s="9">
        <f t="shared" si="5"/>
        <v>501054</v>
      </c>
      <c r="H32" s="9">
        <f t="shared" si="6"/>
        <v>12118999.439999999</v>
      </c>
      <c r="I32" s="9">
        <f t="shared" si="11"/>
        <v>233318075.88</v>
      </c>
      <c r="J32" s="9">
        <v>217471629</v>
      </c>
      <c r="K32" s="9">
        <v>3555090</v>
      </c>
      <c r="L32" s="9">
        <v>329670</v>
      </c>
      <c r="M32" s="9">
        <v>11961686.879999999</v>
      </c>
      <c r="N32" s="9">
        <f t="shared" si="7"/>
        <v>9493017.5600000005</v>
      </c>
      <c r="O32" s="9">
        <v>9246273</v>
      </c>
      <c r="P32" s="9">
        <v>85288</v>
      </c>
      <c r="Q32" s="9">
        <v>4144</v>
      </c>
      <c r="R32" s="9">
        <v>157312.56</v>
      </c>
      <c r="S32" s="9">
        <f t="shared" si="12"/>
        <v>0</v>
      </c>
      <c r="T32" s="9">
        <v>0</v>
      </c>
      <c r="U32" s="9">
        <v>0</v>
      </c>
      <c r="V32" s="9">
        <v>0</v>
      </c>
      <c r="W32" s="9">
        <f t="shared" si="13"/>
        <v>220131638</v>
      </c>
      <c r="X32" s="9">
        <v>218160918</v>
      </c>
      <c r="Y32" s="9">
        <v>1803480</v>
      </c>
      <c r="Z32" s="9">
        <v>167240</v>
      </c>
      <c r="AA32" s="9">
        <v>4825059.3513107672</v>
      </c>
      <c r="AB32" s="9"/>
      <c r="AC32" s="20">
        <f t="shared" si="8"/>
        <v>467767.8</v>
      </c>
      <c r="AD32" s="2">
        <v>468439200</v>
      </c>
      <c r="AE32" s="12">
        <f t="shared" si="9"/>
        <v>671400</v>
      </c>
      <c r="AJ32" s="2">
        <v>467767800</v>
      </c>
      <c r="AK32" s="26">
        <f t="shared" si="14"/>
        <v>0</v>
      </c>
    </row>
    <row r="33" spans="1:37" ht="18.75" customHeight="1">
      <c r="A33" s="6" t="s">
        <v>55</v>
      </c>
      <c r="B33" s="13" t="s">
        <v>56</v>
      </c>
      <c r="C33" s="6">
        <f t="shared" si="2"/>
        <v>525048.30000000005</v>
      </c>
      <c r="D33" s="9">
        <f t="shared" si="10"/>
        <v>525048300</v>
      </c>
      <c r="E33" s="9">
        <f t="shared" si="3"/>
        <v>505083645.22784662</v>
      </c>
      <c r="F33" s="9">
        <f t="shared" si="4"/>
        <v>6888257</v>
      </c>
      <c r="G33" s="9">
        <f t="shared" si="5"/>
        <v>637362</v>
      </c>
      <c r="H33" s="9">
        <f t="shared" si="6"/>
        <v>12439009.139999999</v>
      </c>
      <c r="I33" s="9">
        <f t="shared" si="11"/>
        <v>256720398.36000001</v>
      </c>
      <c r="J33" s="9">
        <v>240435868</v>
      </c>
      <c r="K33" s="9">
        <v>3643249</v>
      </c>
      <c r="L33" s="9">
        <v>339808</v>
      </c>
      <c r="M33" s="9">
        <v>12301473.359999999</v>
      </c>
      <c r="N33" s="9">
        <f t="shared" si="7"/>
        <v>8273457.7800000003</v>
      </c>
      <c r="O33" s="9">
        <v>8056072</v>
      </c>
      <c r="P33" s="9">
        <v>76150</v>
      </c>
      <c r="Q33" s="9">
        <v>3700</v>
      </c>
      <c r="R33" s="9">
        <v>137535.78</v>
      </c>
      <c r="S33" s="9">
        <f t="shared" si="12"/>
        <v>24360525</v>
      </c>
      <c r="T33" s="9">
        <v>22856325</v>
      </c>
      <c r="U33" s="9">
        <v>1376550</v>
      </c>
      <c r="V33" s="9">
        <v>127650</v>
      </c>
      <c r="W33" s="9">
        <f t="shared" si="13"/>
        <v>227548417</v>
      </c>
      <c r="X33" s="9">
        <v>225589905</v>
      </c>
      <c r="Y33" s="9">
        <v>1792308</v>
      </c>
      <c r="Z33" s="9">
        <v>166204</v>
      </c>
      <c r="AA33" s="9">
        <v>8145475.2278466523</v>
      </c>
      <c r="AB33" s="9"/>
      <c r="AC33" s="20">
        <f t="shared" si="8"/>
        <v>525048.30000000005</v>
      </c>
      <c r="AD33" s="2">
        <v>480240700</v>
      </c>
      <c r="AE33" s="12">
        <f t="shared" si="9"/>
        <v>-44807600</v>
      </c>
      <c r="AJ33" s="2">
        <v>525048300</v>
      </c>
      <c r="AK33" s="26">
        <f t="shared" si="14"/>
        <v>0</v>
      </c>
    </row>
    <row r="34" spans="1:37" ht="18.75" customHeight="1">
      <c r="A34" s="6" t="s">
        <v>57</v>
      </c>
      <c r="B34" s="13" t="s">
        <v>58</v>
      </c>
      <c r="C34" s="6">
        <f t="shared" si="2"/>
        <v>407863</v>
      </c>
      <c r="D34" s="9">
        <f t="shared" si="10"/>
        <v>407863000</v>
      </c>
      <c r="E34" s="9">
        <f t="shared" si="3"/>
        <v>392071488.79240572</v>
      </c>
      <c r="F34" s="9">
        <f t="shared" si="4"/>
        <v>4886061</v>
      </c>
      <c r="G34" s="9">
        <f t="shared" si="5"/>
        <v>450068</v>
      </c>
      <c r="H34" s="9">
        <f t="shared" si="6"/>
        <v>10455350.880000001</v>
      </c>
      <c r="I34" s="9">
        <f t="shared" si="11"/>
        <v>173345967</v>
      </c>
      <c r="J34" s="9">
        <v>159647717</v>
      </c>
      <c r="K34" s="9">
        <v>3077886</v>
      </c>
      <c r="L34" s="9">
        <v>285418</v>
      </c>
      <c r="M34" s="9">
        <v>10334946</v>
      </c>
      <c r="N34" s="9">
        <f t="shared" si="7"/>
        <v>8351932.8799999999</v>
      </c>
      <c r="O34" s="9">
        <v>8159663</v>
      </c>
      <c r="P34" s="9">
        <v>68535</v>
      </c>
      <c r="Q34" s="9">
        <v>3330</v>
      </c>
      <c r="R34" s="9">
        <v>120404.87999999999</v>
      </c>
      <c r="S34" s="9">
        <f t="shared" si="12"/>
        <v>0</v>
      </c>
      <c r="T34" s="9">
        <v>0</v>
      </c>
      <c r="U34" s="9">
        <v>0</v>
      </c>
      <c r="V34" s="9">
        <v>0</v>
      </c>
      <c r="W34" s="9">
        <f t="shared" si="13"/>
        <v>211609968</v>
      </c>
      <c r="X34" s="9">
        <v>209709008</v>
      </c>
      <c r="Y34" s="9">
        <v>1739640</v>
      </c>
      <c r="Z34" s="9">
        <v>161320</v>
      </c>
      <c r="AA34" s="9">
        <v>14555100.792405754</v>
      </c>
      <c r="AB34" s="9"/>
      <c r="AC34" s="20">
        <f t="shared" si="8"/>
        <v>407863</v>
      </c>
      <c r="AD34" s="2">
        <v>365283100</v>
      </c>
      <c r="AE34" s="12">
        <f t="shared" si="9"/>
        <v>-42579900</v>
      </c>
      <c r="AJ34" s="2">
        <v>407863000</v>
      </c>
      <c r="AK34" s="26">
        <f t="shared" si="14"/>
        <v>0</v>
      </c>
    </row>
    <row r="35" spans="1:37" ht="18.75" customHeight="1">
      <c r="A35" s="6" t="s">
        <v>59</v>
      </c>
      <c r="B35" s="13" t="s">
        <v>60</v>
      </c>
      <c r="C35" s="6">
        <f t="shared" si="2"/>
        <v>8818.6</v>
      </c>
      <c r="D35" s="9">
        <f t="shared" si="10"/>
        <v>8818600</v>
      </c>
      <c r="E35" s="9">
        <f t="shared" ref="E35" si="15">J35 + O35 + T35 + X35+AA35</f>
        <v>8779361.9211999997</v>
      </c>
      <c r="F35" s="9">
        <f t="shared" si="4"/>
        <v>35910</v>
      </c>
      <c r="G35" s="9">
        <f t="shared" si="5"/>
        <v>3330</v>
      </c>
      <c r="H35" s="9">
        <f t="shared" si="6"/>
        <v>0</v>
      </c>
      <c r="I35" s="9">
        <f t="shared" si="11"/>
        <v>0</v>
      </c>
      <c r="J35" s="9">
        <v>0</v>
      </c>
      <c r="K35" s="9">
        <v>0</v>
      </c>
      <c r="L35" s="9">
        <v>0</v>
      </c>
      <c r="M35" s="9">
        <v>0</v>
      </c>
      <c r="N35" s="9">
        <f t="shared" ref="N35" si="16">O35+P35+Q35+R35</f>
        <v>0</v>
      </c>
      <c r="O35" s="9">
        <f>{0}</f>
        <v>0</v>
      </c>
      <c r="P35" s="9">
        <f>{0}</f>
        <v>0</v>
      </c>
      <c r="Q35" s="9">
        <f>{0}</f>
        <v>0</v>
      </c>
      <c r="R35" s="9">
        <f>{0}</f>
        <v>0</v>
      </c>
      <c r="S35" s="9">
        <f t="shared" si="12"/>
        <v>0</v>
      </c>
      <c r="T35" s="9">
        <f>{0}</f>
        <v>0</v>
      </c>
      <c r="U35" s="9">
        <f>{0}</f>
        <v>0</v>
      </c>
      <c r="V35" s="9">
        <f>{0}</f>
        <v>0</v>
      </c>
      <c r="W35" s="9">
        <f t="shared" si="13"/>
        <v>6825890</v>
      </c>
      <c r="X35" s="9">
        <v>6786650</v>
      </c>
      <c r="Y35" s="9">
        <v>35910</v>
      </c>
      <c r="Z35" s="9">
        <v>3330</v>
      </c>
      <c r="AA35" s="9">
        <v>1992711.9212000002</v>
      </c>
      <c r="AB35" s="9"/>
      <c r="AC35" s="20">
        <f t="shared" si="8"/>
        <v>8818.6</v>
      </c>
      <c r="AD35" s="2">
        <v>5162500</v>
      </c>
      <c r="AE35" s="12">
        <f t="shared" si="9"/>
        <v>-3656100</v>
      </c>
      <c r="AJ35" s="2">
        <v>8818600</v>
      </c>
      <c r="AK35" s="26">
        <f t="shared" si="14"/>
        <v>0</v>
      </c>
    </row>
  </sheetData>
  <mergeCells count="13">
    <mergeCell ref="D2:L2"/>
    <mergeCell ref="A4:B6"/>
    <mergeCell ref="A9:B9"/>
    <mergeCell ref="A8:B8"/>
    <mergeCell ref="AC4:AC6"/>
    <mergeCell ref="D4:H5"/>
    <mergeCell ref="W4:Z5"/>
    <mergeCell ref="I4:M5"/>
    <mergeCell ref="N4:R5"/>
    <mergeCell ref="S4:V5"/>
    <mergeCell ref="AB4:AB6"/>
    <mergeCell ref="A7:B7"/>
    <mergeCell ref="AA4:AA5"/>
  </mergeCells>
  <conditionalFormatting sqref="N4:AA4 N5:Z5 A4 B5:B6 A7:A9 D7:AC8 D6:AA6 D4:H5">
    <cfRule type="expression" dxfId="10" priority="9">
      <formula>Locked()</formula>
    </cfRule>
    <cfRule type="expression" dxfId="9" priority="12">
      <formula>LockedByCondition()</formula>
    </cfRule>
    <cfRule type="expression" dxfId="8" priority="15">
      <formula>HasError()</formula>
    </cfRule>
  </conditionalFormatting>
  <conditionalFormatting sqref="D9:AC9">
    <cfRule type="expression" dxfId="7" priority="11">
      <formula>LockedByCondition()</formula>
    </cfRule>
    <cfRule type="expression" dxfId="6" priority="14">
      <formula>HasError()</formula>
    </cfRule>
  </conditionalFormatting>
  <conditionalFormatting sqref="D6:G6">
    <cfRule type="expression" dxfId="5" priority="20">
      <formula>Locked()</formula>
    </cfRule>
  </conditionalFormatting>
  <conditionalFormatting sqref="AD9">
    <cfRule type="expression" dxfId="4" priority="4">
      <formula>LockedByCondition()</formula>
    </cfRule>
    <cfRule type="expression" dxfId="3" priority="5">
      <formula>HasError()</formula>
    </cfRule>
  </conditionalFormatting>
  <conditionalFormatting sqref="I4:M5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D2 P8:AC8 P9:AD9 H7:U7 A7:A9 W4 J8:O9 E8:I8 D7:D9 E9:J9"/>
  </dataValidations>
  <pageMargins left="0.82677165354330717" right="0.43307086614173229" top="0.74803149606299213" bottom="0.55118110236220474" header="0.31496062992125984" footer="0.31496062992125984"/>
  <pageSetup paperSize="9" scale="55" fitToWidth="0" fitToHeight="0" orientation="landscape" r:id="rId1"/>
  <headerFooter>
    <oddFooter>&amp;C&amp;P</oddFooter>
  </headerFooter>
  <colBreaks count="2" manualBreakCount="2">
    <brk id="13" min="1" max="34" man="1"/>
    <brk id="22" min="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СВОД-2022</vt:lpstr>
      <vt:lpstr>'СВОД-2022'!Заголовки_для_печати</vt:lpstr>
      <vt:lpstr>'СВОД-2022'!Область_печати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2022-02-28T06:56:31Z</cp:lastPrinted>
  <dcterms:created xsi:type="dcterms:W3CDTF">2019-10-07T06:13:11Z</dcterms:created>
  <dcterms:modified xsi:type="dcterms:W3CDTF">2022-02-28T06:56:33Z</dcterms:modified>
</cp:coreProperties>
</file>