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Z_32AAAF0A_123E_4325_9966_5C2F7612E5DF_.wvu.PrintArea" localSheetId="0" hidden="1">Лист1!$A$1:$T$284</definedName>
    <definedName name="Z_32AAAF0A_123E_4325_9966_5C2F7612E5DF_.wvu.PrintTitles" localSheetId="0" hidden="1">Лист1!$A:$F,Лист1!$5:$9</definedName>
    <definedName name="Z_32AAAF0A_123E_4325_9966_5C2F7612E5DF_.wvu.Rows" localSheetId="0" hidden="1">Лист1!$24:$24,Лист1!$116:$116,Лист1!$168:$174</definedName>
    <definedName name="Z_D701594E_858F_4201_855B_25962822B48B_.wvu.Cols" localSheetId="0" hidden="1">Лист1!$B:$B</definedName>
    <definedName name="Z_D701594E_858F_4201_855B_25962822B48B_.wvu.PrintArea" localSheetId="0" hidden="1">Лист1!$A$1:$T$278</definedName>
    <definedName name="Z_D701594E_858F_4201_855B_25962822B48B_.wvu.PrintTitles" localSheetId="0" hidden="1">Лист1!$A:$F,Лист1!$5:$9</definedName>
    <definedName name="Z_D701594E_858F_4201_855B_25962822B48B_.wvu.Rows" localSheetId="0" hidden="1">Лист1!$22:$22,Лист1!$24:$24,Лист1!$27:$27,Лист1!$62:$62,Лист1!$116:$116,Лист1!$125:$125,Лист1!$169:$174,Лист1!$215:$215,Лист1!$223:$225,Лист1!$232:$233,Лист1!$244:$246,Лист1!$260:$260,Лист1!$269:$269</definedName>
    <definedName name="Z_DEC7EF9F_79FC_4F5C_A9F4_5511C75973A4_.wvu.PrintArea" localSheetId="0" hidden="1">Лист1!$A$1:$T$284</definedName>
    <definedName name="Z_DEC7EF9F_79FC_4F5C_A9F4_5511C75973A4_.wvu.PrintTitles" localSheetId="0" hidden="1">Лист1!$A:$F,Лист1!$5:$9</definedName>
    <definedName name="Z_DEC7EF9F_79FC_4F5C_A9F4_5511C75973A4_.wvu.Rows" localSheetId="0" hidden="1">Лист1!$22:$22,Лист1!$24:$24,Лист1!$27:$27,Лист1!$80:$80,Лист1!$95:$96,Лист1!$101:$101,Лист1!$112:$116,Лист1!$125:$125,Лист1!$127:$128,Лист1!$130:$132,Лист1!$135:$135,Лист1!$137:$138,Лист1!$144:$144,Лист1!$146:$146,Лист1!$168:$180,Лист1!$188:$189,Лист1!$198:$201,Лист1!$213:$213,Лист1!$215:$215,Лист1!$217:$217,Лист1!$220:$220,Лист1!$223:$225,Лист1!$232:$232,Лист1!$243:$246</definedName>
    <definedName name="_xlnm.Print_Titles" localSheetId="0">Лист1!$A:$F,Лист1!$5:$9</definedName>
    <definedName name="_xlnm.Print_Area" localSheetId="0">Лист1!$A$1:$T$284</definedName>
  </definedNames>
  <calcPr calcId="125725"/>
  <customWorkbookViews>
    <customWorkbookView name="Карпова НН - Личное представление" guid="{32AAAF0A-123E-4325-9966-5C2F7612E5DF}" mergeInterval="0" personalView="1" maximized="1" xWindow="1" yWindow="1" windowWidth="1916" windowHeight="850" activeSheetId="1" showComments="commIndAndComment"/>
    <customWorkbookView name="Pavlenko - Личное представление" guid="{DEC7EF9F-79FC-4F5C-A9F4-5511C75973A4}" mergeInterval="0" personalView="1" maximized="1" xWindow="1" yWindow="1" windowWidth="1920" windowHeight="849" activeSheetId="1"/>
    <customWorkbookView name="minfin user - Личное представление" guid="{D701594E-858F-4201-855B-25962822B48B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P85" i="1"/>
  <c r="G268" l="1"/>
  <c r="G186"/>
  <c r="G94"/>
  <c r="G91"/>
  <c r="J91"/>
  <c r="M91"/>
  <c r="P91"/>
  <c r="P88"/>
  <c r="M88"/>
  <c r="J88"/>
  <c r="G88"/>
  <c r="P82"/>
  <c r="M82"/>
  <c r="J82"/>
  <c r="G82"/>
  <c r="G77"/>
  <c r="J77"/>
  <c r="M77"/>
  <c r="P67"/>
  <c r="M67"/>
  <c r="J67"/>
  <c r="G67"/>
  <c r="G64"/>
  <c r="J64"/>
  <c r="M64"/>
  <c r="P64"/>
  <c r="T221"/>
  <c r="S221"/>
  <c r="T187"/>
  <c r="S187"/>
  <c r="T181"/>
  <c r="S181"/>
  <c r="T174"/>
  <c r="S174"/>
  <c r="T173"/>
  <c r="S173"/>
  <c r="T172"/>
  <c r="S172"/>
  <c r="T171"/>
  <c r="S171"/>
  <c r="T170"/>
  <c r="S170"/>
  <c r="T169"/>
  <c r="S169"/>
  <c r="T161"/>
  <c r="S161"/>
  <c r="T126"/>
  <c r="S126"/>
  <c r="T125"/>
  <c r="S125"/>
  <c r="T116"/>
  <c r="S116"/>
  <c r="T110"/>
  <c r="S110"/>
  <c r="T107"/>
  <c r="S107"/>
  <c r="T92"/>
  <c r="S92"/>
  <c r="T86"/>
  <c r="S86"/>
  <c r="T85"/>
  <c r="S85"/>
  <c r="T79"/>
  <c r="S79"/>
  <c r="T71"/>
  <c r="S71"/>
  <c r="T68"/>
  <c r="S68"/>
  <c r="T66"/>
  <c r="S66"/>
  <c r="T62"/>
  <c r="S62"/>
  <c r="T54"/>
  <c r="S54"/>
  <c r="R19"/>
  <c r="O19"/>
  <c r="R28"/>
  <c r="O28"/>
  <c r="R31"/>
  <c r="O31"/>
  <c r="R33"/>
  <c r="O33"/>
  <c r="R34"/>
  <c r="O34"/>
  <c r="R35"/>
  <c r="O35"/>
  <c r="R36"/>
  <c r="O36"/>
  <c r="R39"/>
  <c r="O39"/>
  <c r="T88" l="1"/>
  <c r="S88"/>
  <c r="S82"/>
  <c r="T82"/>
  <c r="T67"/>
  <c r="S64"/>
  <c r="S67"/>
  <c r="T64"/>
  <c r="R74"/>
  <c r="P74" s="1"/>
  <c r="R78"/>
  <c r="P78" s="1"/>
  <c r="O78"/>
  <c r="M78" s="1"/>
  <c r="P77"/>
  <c r="P76"/>
  <c r="M76"/>
  <c r="R81"/>
  <c r="P81" s="1"/>
  <c r="O81"/>
  <c r="M81" s="1"/>
  <c r="R84"/>
  <c r="P84" s="1"/>
  <c r="M85"/>
  <c r="O84"/>
  <c r="M84" s="1"/>
  <c r="R89"/>
  <c r="P89" s="1"/>
  <c r="O89"/>
  <c r="O87" s="1"/>
  <c r="M87" s="1"/>
  <c r="P90"/>
  <c r="M90"/>
  <c r="J186"/>
  <c r="M186"/>
  <c r="P186"/>
  <c r="R262"/>
  <c r="R261" s="1"/>
  <c r="O262"/>
  <c r="O261" s="1"/>
  <c r="J268"/>
  <c r="P268"/>
  <c r="M268"/>
  <c r="P100"/>
  <c r="P99"/>
  <c r="M99"/>
  <c r="M100"/>
  <c r="J99"/>
  <c r="J100"/>
  <c r="G99"/>
  <c r="G100"/>
  <c r="P284"/>
  <c r="M284"/>
  <c r="M283" s="1"/>
  <c r="M282" s="1"/>
  <c r="M281" s="1"/>
  <c r="M279" s="1"/>
  <c r="R283"/>
  <c r="R282" s="1"/>
  <c r="R281" s="1"/>
  <c r="R279" s="1"/>
  <c r="O283"/>
  <c r="O282" s="1"/>
  <c r="O281" s="1"/>
  <c r="O279" s="1"/>
  <c r="P278"/>
  <c r="M278"/>
  <c r="P277"/>
  <c r="M277"/>
  <c r="R276"/>
  <c r="Q276"/>
  <c r="O276"/>
  <c r="M276" s="1"/>
  <c r="P275"/>
  <c r="M275"/>
  <c r="P274"/>
  <c r="M274"/>
  <c r="R273"/>
  <c r="Q273"/>
  <c r="O273"/>
  <c r="N273"/>
  <c r="N266" s="1"/>
  <c r="P272"/>
  <c r="M272"/>
  <c r="P271"/>
  <c r="M271"/>
  <c r="P270"/>
  <c r="M270"/>
  <c r="P267"/>
  <c r="M267"/>
  <c r="R265"/>
  <c r="Q265"/>
  <c r="O265"/>
  <c r="N265"/>
  <c r="R264"/>
  <c r="Q264"/>
  <c r="O264"/>
  <c r="N264"/>
  <c r="P262"/>
  <c r="Q261"/>
  <c r="N261"/>
  <c r="P259"/>
  <c r="M259"/>
  <c r="P258"/>
  <c r="M258"/>
  <c r="R257"/>
  <c r="Q257"/>
  <c r="O257"/>
  <c r="N257"/>
  <c r="P256"/>
  <c r="M256"/>
  <c r="P255"/>
  <c r="M255"/>
  <c r="P254"/>
  <c r="M254"/>
  <c r="P253"/>
  <c r="M253"/>
  <c r="P252"/>
  <c r="M252"/>
  <c r="P251"/>
  <c r="M251"/>
  <c r="P250"/>
  <c r="M250"/>
  <c r="R249"/>
  <c r="Q249"/>
  <c r="O249"/>
  <c r="N249"/>
  <c r="M247"/>
  <c r="P242"/>
  <c r="M242"/>
  <c r="R241"/>
  <c r="R240" s="1"/>
  <c r="Q241"/>
  <c r="Q240" s="1"/>
  <c r="O241"/>
  <c r="O240" s="1"/>
  <c r="N241"/>
  <c r="N240" s="1"/>
  <c r="P236"/>
  <c r="M236"/>
  <c r="P235"/>
  <c r="M235"/>
  <c r="P234"/>
  <c r="M234"/>
  <c r="P231"/>
  <c r="M231"/>
  <c r="R230"/>
  <c r="R229" s="1"/>
  <c r="R227" s="1"/>
  <c r="O230"/>
  <c r="O229" s="1"/>
  <c r="O227" s="1"/>
  <c r="P226"/>
  <c r="M226"/>
  <c r="R222"/>
  <c r="P222" s="1"/>
  <c r="O222"/>
  <c r="M222" s="1"/>
  <c r="P219"/>
  <c r="M219"/>
  <c r="P218"/>
  <c r="M218"/>
  <c r="P216"/>
  <c r="M216"/>
  <c r="P214"/>
  <c r="M214"/>
  <c r="R212"/>
  <c r="Q212"/>
  <c r="Q211" s="1"/>
  <c r="Q210" s="1"/>
  <c r="Q208" s="1"/>
  <c r="O212"/>
  <c r="O211" s="1"/>
  <c r="O210" s="1"/>
  <c r="O208" s="1"/>
  <c r="N212"/>
  <c r="N211" s="1"/>
  <c r="N210" s="1"/>
  <c r="P207"/>
  <c r="M207"/>
  <c r="P206"/>
  <c r="M206"/>
  <c r="P205"/>
  <c r="M205"/>
  <c r="P204"/>
  <c r="M204"/>
  <c r="P203"/>
  <c r="M203"/>
  <c r="P202"/>
  <c r="M202"/>
  <c r="P197"/>
  <c r="M197"/>
  <c r="P196"/>
  <c r="M196"/>
  <c r="P195"/>
  <c r="M195"/>
  <c r="P194"/>
  <c r="M194"/>
  <c r="P193"/>
  <c r="M193"/>
  <c r="P192"/>
  <c r="M192"/>
  <c r="P191"/>
  <c r="M191"/>
  <c r="P190"/>
  <c r="M190"/>
  <c r="R185"/>
  <c r="R184" s="1"/>
  <c r="Q185"/>
  <c r="O185"/>
  <c r="O184" s="1"/>
  <c r="N185"/>
  <c r="N184" s="1"/>
  <c r="R182"/>
  <c r="Q182"/>
  <c r="Q181" s="1"/>
  <c r="O182"/>
  <c r="O181" s="1"/>
  <c r="N182"/>
  <c r="N181" s="1"/>
  <c r="P168"/>
  <c r="M168"/>
  <c r="P167"/>
  <c r="M167"/>
  <c r="R166"/>
  <c r="P166" s="1"/>
  <c r="O166"/>
  <c r="M166" s="1"/>
  <c r="M165" s="1"/>
  <c r="M164" s="1"/>
  <c r="M162" s="1"/>
  <c r="R160"/>
  <c r="R159" s="1"/>
  <c r="R158" s="1"/>
  <c r="R156" s="1"/>
  <c r="P160"/>
  <c r="O160"/>
  <c r="O159" s="1"/>
  <c r="O158" s="1"/>
  <c r="O156" s="1"/>
  <c r="M160"/>
  <c r="M159" s="1"/>
  <c r="M158" s="1"/>
  <c r="M156" s="1"/>
  <c r="P155"/>
  <c r="M155"/>
  <c r="M154" s="1"/>
  <c r="R154"/>
  <c r="R150" s="1"/>
  <c r="P150" s="1"/>
  <c r="O154"/>
  <c r="O150" s="1"/>
  <c r="M150" s="1"/>
  <c r="R152"/>
  <c r="P152" s="1"/>
  <c r="O152"/>
  <c r="M152" s="1"/>
  <c r="P148"/>
  <c r="M148"/>
  <c r="P147"/>
  <c r="M147"/>
  <c r="P145"/>
  <c r="M145"/>
  <c r="P143"/>
  <c r="M143"/>
  <c r="P142"/>
  <c r="M142"/>
  <c r="P141"/>
  <c r="M141"/>
  <c r="P140"/>
  <c r="M140"/>
  <c r="P139"/>
  <c r="M139"/>
  <c r="P136"/>
  <c r="M136"/>
  <c r="P134"/>
  <c r="M134"/>
  <c r="P133"/>
  <c r="M133"/>
  <c r="P129"/>
  <c r="M129"/>
  <c r="P124"/>
  <c r="M124"/>
  <c r="R123"/>
  <c r="O123"/>
  <c r="P122"/>
  <c r="M122"/>
  <c r="P121"/>
  <c r="M121"/>
  <c r="R120"/>
  <c r="Q120"/>
  <c r="Q104" s="1"/>
  <c r="O120"/>
  <c r="N120"/>
  <c r="N104" s="1"/>
  <c r="P119"/>
  <c r="M119"/>
  <c r="P118"/>
  <c r="M118"/>
  <c r="M103" s="1"/>
  <c r="P117"/>
  <c r="M117"/>
  <c r="P109"/>
  <c r="M109"/>
  <c r="P108"/>
  <c r="M108"/>
  <c r="R106"/>
  <c r="Q106"/>
  <c r="O106"/>
  <c r="N106"/>
  <c r="R103"/>
  <c r="Q103"/>
  <c r="O103"/>
  <c r="N103"/>
  <c r="P98"/>
  <c r="M98"/>
  <c r="M97" s="1"/>
  <c r="R97"/>
  <c r="R94" s="1"/>
  <c r="Q97"/>
  <c r="Q94" s="1"/>
  <c r="O97"/>
  <c r="O94" s="1"/>
  <c r="N97"/>
  <c r="N94" s="1"/>
  <c r="M89"/>
  <c r="P83"/>
  <c r="M83"/>
  <c r="P75"/>
  <c r="M75"/>
  <c r="M74"/>
  <c r="P73"/>
  <c r="M73"/>
  <c r="P72"/>
  <c r="M72"/>
  <c r="P70"/>
  <c r="M70"/>
  <c r="P69"/>
  <c r="M69"/>
  <c r="P65"/>
  <c r="M65"/>
  <c r="P63"/>
  <c r="M63"/>
  <c r="P61"/>
  <c r="M61"/>
  <c r="P60"/>
  <c r="M60"/>
  <c r="P59"/>
  <c r="M59"/>
  <c r="P58"/>
  <c r="M58"/>
  <c r="Q57"/>
  <c r="Q56" s="1"/>
  <c r="N57"/>
  <c r="N56" s="1"/>
  <c r="Q55"/>
  <c r="N55"/>
  <c r="R54"/>
  <c r="Q54"/>
  <c r="O54"/>
  <c r="N54"/>
  <c r="P52"/>
  <c r="M52"/>
  <c r="R51"/>
  <c r="Q51"/>
  <c r="O51"/>
  <c r="N51"/>
  <c r="P50"/>
  <c r="M50"/>
  <c r="P49"/>
  <c r="M49"/>
  <c r="P48"/>
  <c r="M48"/>
  <c r="P47"/>
  <c r="M47"/>
  <c r="P46"/>
  <c r="M46"/>
  <c r="P45"/>
  <c r="M45"/>
  <c r="P44"/>
  <c r="M44"/>
  <c r="P43"/>
  <c r="M43"/>
  <c r="P42"/>
  <c r="M42"/>
  <c r="P41"/>
  <c r="M41"/>
  <c r="P40"/>
  <c r="M40"/>
  <c r="P39"/>
  <c r="M39"/>
  <c r="P38"/>
  <c r="M38"/>
  <c r="P37"/>
  <c r="M37"/>
  <c r="P36"/>
  <c r="M36"/>
  <c r="P35"/>
  <c r="M35"/>
  <c r="P34"/>
  <c r="M34"/>
  <c r="P33"/>
  <c r="M33"/>
  <c r="P32"/>
  <c r="M32"/>
  <c r="P31"/>
  <c r="M31"/>
  <c r="P30"/>
  <c r="M30"/>
  <c r="P29"/>
  <c r="M29"/>
  <c r="P28"/>
  <c r="M28"/>
  <c r="P27"/>
  <c r="M27"/>
  <c r="P26"/>
  <c r="M26"/>
  <c r="P25"/>
  <c r="M25"/>
  <c r="P24"/>
  <c r="M24"/>
  <c r="P23"/>
  <c r="M23"/>
  <c r="P22"/>
  <c r="M22"/>
  <c r="P21"/>
  <c r="M21"/>
  <c r="P20"/>
  <c r="M20"/>
  <c r="P19"/>
  <c r="M19"/>
  <c r="P18"/>
  <c r="M18"/>
  <c r="R17"/>
  <c r="Q17"/>
  <c r="O17"/>
  <c r="N17"/>
  <c r="R14"/>
  <c r="Q14"/>
  <c r="O14"/>
  <c r="N14"/>
  <c r="L241"/>
  <c r="L240" s="1"/>
  <c r="K241"/>
  <c r="K240" s="1"/>
  <c r="J247"/>
  <c r="J242"/>
  <c r="N16" l="1"/>
  <c r="N13" s="1"/>
  <c r="N15" s="1"/>
  <c r="S268"/>
  <c r="T268"/>
  <c r="N248"/>
  <c r="N239" s="1"/>
  <c r="N237" s="1"/>
  <c r="P51"/>
  <c r="P159"/>
  <c r="P283"/>
  <c r="S100"/>
  <c r="T100"/>
  <c r="S90"/>
  <c r="T90"/>
  <c r="S76"/>
  <c r="T76"/>
  <c r="R87"/>
  <c r="P87" s="1"/>
  <c r="T242"/>
  <c r="P261"/>
  <c r="S99"/>
  <c r="T99"/>
  <c r="S91"/>
  <c r="T91"/>
  <c r="S84"/>
  <c r="T84"/>
  <c r="S186"/>
  <c r="T186"/>
  <c r="P97"/>
  <c r="P103"/>
  <c r="P154"/>
  <c r="T247"/>
  <c r="S77"/>
  <c r="T77"/>
  <c r="N105"/>
  <c r="O104"/>
  <c r="O102" s="1"/>
  <c r="Q266"/>
  <c r="P94"/>
  <c r="R165"/>
  <c r="R164" s="1"/>
  <c r="R162" s="1"/>
  <c r="J241"/>
  <c r="J240" s="1"/>
  <c r="R153"/>
  <c r="P153" s="1"/>
  <c r="M182"/>
  <c r="M181" s="1"/>
  <c r="M212"/>
  <c r="M211" s="1"/>
  <c r="M210" s="1"/>
  <c r="M208" s="1"/>
  <c r="M249"/>
  <c r="R16"/>
  <c r="R13" s="1"/>
  <c r="R15" s="1"/>
  <c r="Q16"/>
  <c r="Q13" s="1"/>
  <c r="Q15" s="1"/>
  <c r="O55"/>
  <c r="M55" s="1"/>
  <c r="O263"/>
  <c r="M94"/>
  <c r="P14"/>
  <c r="P212"/>
  <c r="O57"/>
  <c r="O53" s="1"/>
  <c r="R104"/>
  <c r="R102" s="1"/>
  <c r="P123"/>
  <c r="P182"/>
  <c r="M241"/>
  <c r="M240" s="1"/>
  <c r="N11"/>
  <c r="M273"/>
  <c r="O16"/>
  <c r="O13" s="1"/>
  <c r="O15" s="1"/>
  <c r="R55"/>
  <c r="P55" s="1"/>
  <c r="M57"/>
  <c r="M53" s="1"/>
  <c r="Q53"/>
  <c r="O105"/>
  <c r="R105"/>
  <c r="P120"/>
  <c r="N53"/>
  <c r="Q105"/>
  <c r="M120"/>
  <c r="M123"/>
  <c r="P241"/>
  <c r="M257"/>
  <c r="M264"/>
  <c r="N102"/>
  <c r="P185"/>
  <c r="Q248"/>
  <c r="Q239" s="1"/>
  <c r="Q237" s="1"/>
  <c r="R211"/>
  <c r="R210" s="1"/>
  <c r="R208" s="1"/>
  <c r="O153"/>
  <c r="M153" s="1"/>
  <c r="Q11"/>
  <c r="N208"/>
  <c r="P230"/>
  <c r="O248"/>
  <c r="O239" s="1"/>
  <c r="O237" s="1"/>
  <c r="P249"/>
  <c r="R248"/>
  <c r="R239" s="1"/>
  <c r="R237" s="1"/>
  <c r="M262"/>
  <c r="M261" s="1"/>
  <c r="P264"/>
  <c r="R266"/>
  <c r="P273"/>
  <c r="O266"/>
  <c r="R263"/>
  <c r="R11"/>
  <c r="P265"/>
  <c r="M265"/>
  <c r="P17"/>
  <c r="M17"/>
  <c r="M230"/>
  <c r="M229" s="1"/>
  <c r="M227" s="1"/>
  <c r="P165"/>
  <c r="Q184"/>
  <c r="P106"/>
  <c r="O165"/>
  <c r="O164" s="1"/>
  <c r="O162" s="1"/>
  <c r="Q263"/>
  <c r="P276"/>
  <c r="M106"/>
  <c r="P257"/>
  <c r="M266"/>
  <c r="M14"/>
  <c r="M51"/>
  <c r="Q102"/>
  <c r="N263"/>
  <c r="O11"/>
  <c r="M185"/>
  <c r="M184" s="1"/>
  <c r="J284"/>
  <c r="J283" s="1"/>
  <c r="L283"/>
  <c r="L282" s="1"/>
  <c r="L281" s="1"/>
  <c r="L279" s="1"/>
  <c r="J278"/>
  <c r="T278" s="1"/>
  <c r="J277"/>
  <c r="T277" s="1"/>
  <c r="L276"/>
  <c r="K276"/>
  <c r="J275"/>
  <c r="T275" s="1"/>
  <c r="J274"/>
  <c r="T274" s="1"/>
  <c r="L273"/>
  <c r="K273"/>
  <c r="J272"/>
  <c r="T272" s="1"/>
  <c r="J271"/>
  <c r="T271" s="1"/>
  <c r="J270"/>
  <c r="T270" s="1"/>
  <c r="J267"/>
  <c r="T267" s="1"/>
  <c r="L265"/>
  <c r="K265"/>
  <c r="L264"/>
  <c r="K264"/>
  <c r="J262"/>
  <c r="J261" s="1"/>
  <c r="L261"/>
  <c r="K261"/>
  <c r="J259"/>
  <c r="T259" s="1"/>
  <c r="J258"/>
  <c r="T258" s="1"/>
  <c r="L257"/>
  <c r="K257"/>
  <c r="J256"/>
  <c r="T256" s="1"/>
  <c r="J255"/>
  <c r="T255" s="1"/>
  <c r="J254"/>
  <c r="T254" s="1"/>
  <c r="J253"/>
  <c r="T253" s="1"/>
  <c r="J252"/>
  <c r="T252" s="1"/>
  <c r="J251"/>
  <c r="T251" s="1"/>
  <c r="J250"/>
  <c r="T250" s="1"/>
  <c r="L249"/>
  <c r="K249"/>
  <c r="J236"/>
  <c r="T236" s="1"/>
  <c r="J235"/>
  <c r="T235" s="1"/>
  <c r="J234"/>
  <c r="T234" s="1"/>
  <c r="J231"/>
  <c r="T231" s="1"/>
  <c r="L230"/>
  <c r="J230" s="1"/>
  <c r="J229" s="1"/>
  <c r="J227" s="1"/>
  <c r="J226"/>
  <c r="T226" s="1"/>
  <c r="L222"/>
  <c r="J222" s="1"/>
  <c r="T222" s="1"/>
  <c r="J219"/>
  <c r="T219" s="1"/>
  <c r="J218"/>
  <c r="T218" s="1"/>
  <c r="J216"/>
  <c r="T216" s="1"/>
  <c r="J214"/>
  <c r="T214" s="1"/>
  <c r="L212"/>
  <c r="K212"/>
  <c r="J207"/>
  <c r="T207" s="1"/>
  <c r="J206"/>
  <c r="T206" s="1"/>
  <c r="J205"/>
  <c r="T205" s="1"/>
  <c r="J204"/>
  <c r="T204" s="1"/>
  <c r="J203"/>
  <c r="T203" s="1"/>
  <c r="J202"/>
  <c r="T202" s="1"/>
  <c r="J197"/>
  <c r="T197" s="1"/>
  <c r="J196"/>
  <c r="T196" s="1"/>
  <c r="J195"/>
  <c r="T195" s="1"/>
  <c r="J194"/>
  <c r="T194" s="1"/>
  <c r="J193"/>
  <c r="T193" s="1"/>
  <c r="J192"/>
  <c r="T192" s="1"/>
  <c r="J191"/>
  <c r="T191" s="1"/>
  <c r="J190"/>
  <c r="T190" s="1"/>
  <c r="L185"/>
  <c r="L184" s="1"/>
  <c r="K185"/>
  <c r="L182"/>
  <c r="K182"/>
  <c r="J168"/>
  <c r="T168" s="1"/>
  <c r="J167"/>
  <c r="T167" s="1"/>
  <c r="L166"/>
  <c r="L165" s="1"/>
  <c r="L164" s="1"/>
  <c r="L162" s="1"/>
  <c r="L160"/>
  <c r="L159" s="1"/>
  <c r="L158" s="1"/>
  <c r="L156" s="1"/>
  <c r="J160"/>
  <c r="J159" s="1"/>
  <c r="J158" s="1"/>
  <c r="J156" s="1"/>
  <c r="J155"/>
  <c r="J154" s="1"/>
  <c r="L154"/>
  <c r="L153" s="1"/>
  <c r="J153" s="1"/>
  <c r="L152"/>
  <c r="J152" s="1"/>
  <c r="T152" s="1"/>
  <c r="J148"/>
  <c r="T148" s="1"/>
  <c r="J147"/>
  <c r="T147" s="1"/>
  <c r="J145"/>
  <c r="T145" s="1"/>
  <c r="J143"/>
  <c r="T143" s="1"/>
  <c r="J142"/>
  <c r="T142" s="1"/>
  <c r="J141"/>
  <c r="T141" s="1"/>
  <c r="J140"/>
  <c r="T140" s="1"/>
  <c r="J139"/>
  <c r="T139" s="1"/>
  <c r="J136"/>
  <c r="T136" s="1"/>
  <c r="J134"/>
  <c r="T134" s="1"/>
  <c r="J133"/>
  <c r="T133" s="1"/>
  <c r="J129"/>
  <c r="T129" s="1"/>
  <c r="J124"/>
  <c r="T124" s="1"/>
  <c r="L123"/>
  <c r="J122"/>
  <c r="T122" s="1"/>
  <c r="J121"/>
  <c r="T121" s="1"/>
  <c r="L120"/>
  <c r="K120"/>
  <c r="J119"/>
  <c r="T119" s="1"/>
  <c r="J118"/>
  <c r="J103" s="1"/>
  <c r="J117"/>
  <c r="T117" s="1"/>
  <c r="J109"/>
  <c r="T109" s="1"/>
  <c r="J108"/>
  <c r="T108" s="1"/>
  <c r="L106"/>
  <c r="K106"/>
  <c r="K104"/>
  <c r="L103"/>
  <c r="K103"/>
  <c r="J98"/>
  <c r="J97" s="1"/>
  <c r="L97"/>
  <c r="K97"/>
  <c r="J89"/>
  <c r="T89" s="1"/>
  <c r="J87"/>
  <c r="L86"/>
  <c r="L55" s="1"/>
  <c r="J83"/>
  <c r="T83" s="1"/>
  <c r="J81"/>
  <c r="T81" s="1"/>
  <c r="J78"/>
  <c r="T78" s="1"/>
  <c r="J75"/>
  <c r="T75" s="1"/>
  <c r="J74"/>
  <c r="T74" s="1"/>
  <c r="J73"/>
  <c r="T73" s="1"/>
  <c r="J72"/>
  <c r="T72" s="1"/>
  <c r="J70"/>
  <c r="T70" s="1"/>
  <c r="J69"/>
  <c r="T69" s="1"/>
  <c r="J65"/>
  <c r="T65" s="1"/>
  <c r="J63"/>
  <c r="T63" s="1"/>
  <c r="J61"/>
  <c r="T61" s="1"/>
  <c r="J60"/>
  <c r="T60" s="1"/>
  <c r="J59"/>
  <c r="T59" s="1"/>
  <c r="J58"/>
  <c r="T58" s="1"/>
  <c r="L57"/>
  <c r="L56" s="1"/>
  <c r="K57"/>
  <c r="K56" s="1"/>
  <c r="K55"/>
  <c r="L54"/>
  <c r="K54"/>
  <c r="J52"/>
  <c r="T52" s="1"/>
  <c r="L51"/>
  <c r="K51"/>
  <c r="J50"/>
  <c r="T50" s="1"/>
  <c r="J49"/>
  <c r="T49" s="1"/>
  <c r="J48"/>
  <c r="T48" s="1"/>
  <c r="J47"/>
  <c r="T47" s="1"/>
  <c r="J46"/>
  <c r="T46" s="1"/>
  <c r="J45"/>
  <c r="T45" s="1"/>
  <c r="J44"/>
  <c r="T44" s="1"/>
  <c r="J43"/>
  <c r="T43" s="1"/>
  <c r="J42"/>
  <c r="T42" s="1"/>
  <c r="J41"/>
  <c r="T41" s="1"/>
  <c r="J40"/>
  <c r="T40" s="1"/>
  <c r="J39"/>
  <c r="T39" s="1"/>
  <c r="J38"/>
  <c r="T38" s="1"/>
  <c r="J37"/>
  <c r="T37" s="1"/>
  <c r="J36"/>
  <c r="T36" s="1"/>
  <c r="J35"/>
  <c r="T35" s="1"/>
  <c r="J34"/>
  <c r="T34" s="1"/>
  <c r="J33"/>
  <c r="T33" s="1"/>
  <c r="J32"/>
  <c r="T32" s="1"/>
  <c r="J31"/>
  <c r="T31" s="1"/>
  <c r="J30"/>
  <c r="T30" s="1"/>
  <c r="J29"/>
  <c r="T29" s="1"/>
  <c r="J28"/>
  <c r="T28" s="1"/>
  <c r="J27"/>
  <c r="T27" s="1"/>
  <c r="J26"/>
  <c r="T26" s="1"/>
  <c r="J25"/>
  <c r="T25" s="1"/>
  <c r="J24"/>
  <c r="T24" s="1"/>
  <c r="J23"/>
  <c r="T23" s="1"/>
  <c r="J22"/>
  <c r="T22" s="1"/>
  <c r="J21"/>
  <c r="T21" s="1"/>
  <c r="J20"/>
  <c r="T20" s="1"/>
  <c r="J19"/>
  <c r="T19" s="1"/>
  <c r="J18"/>
  <c r="T18" s="1"/>
  <c r="L17"/>
  <c r="K17"/>
  <c r="L14"/>
  <c r="K14"/>
  <c r="G284"/>
  <c r="G283" s="1"/>
  <c r="G282" s="1"/>
  <c r="G281" s="1"/>
  <c r="I283"/>
  <c r="I282" s="1"/>
  <c r="I281" s="1"/>
  <c r="I279" s="1"/>
  <c r="I265"/>
  <c r="H265"/>
  <c r="H264"/>
  <c r="I264"/>
  <c r="G278"/>
  <c r="S278" s="1"/>
  <c r="G277"/>
  <c r="S277" s="1"/>
  <c r="I276"/>
  <c r="H276"/>
  <c r="G275"/>
  <c r="S275" s="1"/>
  <c r="G274"/>
  <c r="S274" s="1"/>
  <c r="H273"/>
  <c r="I273"/>
  <c r="G267"/>
  <c r="S267" s="1"/>
  <c r="G272"/>
  <c r="S272" s="1"/>
  <c r="G271"/>
  <c r="S271" s="1"/>
  <c r="G270"/>
  <c r="S270" s="1"/>
  <c r="H261"/>
  <c r="I261"/>
  <c r="H257"/>
  <c r="I257"/>
  <c r="H249"/>
  <c r="I249"/>
  <c r="G256"/>
  <c r="S256" s="1"/>
  <c r="G262"/>
  <c r="G261" s="1"/>
  <c r="G259"/>
  <c r="S259" s="1"/>
  <c r="G258"/>
  <c r="S258" s="1"/>
  <c r="G255"/>
  <c r="S255" s="1"/>
  <c r="G254"/>
  <c r="S254" s="1"/>
  <c r="G253"/>
  <c r="S253" s="1"/>
  <c r="G252"/>
  <c r="S252" s="1"/>
  <c r="G251"/>
  <c r="S251" s="1"/>
  <c r="G250"/>
  <c r="S250" s="1"/>
  <c r="G242"/>
  <c r="G241" s="1"/>
  <c r="G240" s="1"/>
  <c r="H241"/>
  <c r="H240" s="1"/>
  <c r="I241"/>
  <c r="I240" s="1"/>
  <c r="I230"/>
  <c r="I229" s="1"/>
  <c r="I227" s="1"/>
  <c r="G235"/>
  <c r="S235" s="1"/>
  <c r="G234"/>
  <c r="S234" s="1"/>
  <c r="G231"/>
  <c r="S231" s="1"/>
  <c r="I222"/>
  <c r="G222" s="1"/>
  <c r="S222" s="1"/>
  <c r="G218"/>
  <c r="S218" s="1"/>
  <c r="G214"/>
  <c r="S214" s="1"/>
  <c r="G216"/>
  <c r="S216" s="1"/>
  <c r="H212"/>
  <c r="I212"/>
  <c r="G219"/>
  <c r="S219" s="1"/>
  <c r="I182"/>
  <c r="H182"/>
  <c r="H185"/>
  <c r="H184" s="1"/>
  <c r="I185"/>
  <c r="I184" s="1"/>
  <c r="G207"/>
  <c r="S207" s="1"/>
  <c r="G206"/>
  <c r="S206" s="1"/>
  <c r="G205"/>
  <c r="S205" s="1"/>
  <c r="G204"/>
  <c r="S204" s="1"/>
  <c r="G203"/>
  <c r="S203" s="1"/>
  <c r="G202"/>
  <c r="S202" s="1"/>
  <c r="G197"/>
  <c r="S197" s="1"/>
  <c r="G196"/>
  <c r="S196" s="1"/>
  <c r="G195"/>
  <c r="S195" s="1"/>
  <c r="G194"/>
  <c r="S194" s="1"/>
  <c r="G193"/>
  <c r="S193" s="1"/>
  <c r="G192"/>
  <c r="S192" s="1"/>
  <c r="G191"/>
  <c r="S191" s="1"/>
  <c r="G190"/>
  <c r="S190" s="1"/>
  <c r="I166"/>
  <c r="G166" s="1"/>
  <c r="G165" s="1"/>
  <c r="G168"/>
  <c r="S168" s="1"/>
  <c r="H103"/>
  <c r="I103"/>
  <c r="H106"/>
  <c r="I106"/>
  <c r="G134"/>
  <c r="S134" s="1"/>
  <c r="G129"/>
  <c r="S129" s="1"/>
  <c r="I123"/>
  <c r="G148"/>
  <c r="S148" s="1"/>
  <c r="G147"/>
  <c r="S147" s="1"/>
  <c r="G145"/>
  <c r="S145" s="1"/>
  <c r="G143"/>
  <c r="S143" s="1"/>
  <c r="G142"/>
  <c r="S142" s="1"/>
  <c r="G141"/>
  <c r="S141" s="1"/>
  <c r="G140"/>
  <c r="S140" s="1"/>
  <c r="G139"/>
  <c r="S139" s="1"/>
  <c r="G136"/>
  <c r="S136" s="1"/>
  <c r="G133"/>
  <c r="S133" s="1"/>
  <c r="G124"/>
  <c r="S124" s="1"/>
  <c r="G108"/>
  <c r="S108" s="1"/>
  <c r="H55"/>
  <c r="H54"/>
  <c r="I54"/>
  <c r="G69"/>
  <c r="S69" s="1"/>
  <c r="G70"/>
  <c r="S70" s="1"/>
  <c r="G83"/>
  <c r="S83" s="1"/>
  <c r="G81"/>
  <c r="S81" s="1"/>
  <c r="G75"/>
  <c r="S75" s="1"/>
  <c r="G74"/>
  <c r="S74" s="1"/>
  <c r="I57"/>
  <c r="H57"/>
  <c r="G59"/>
  <c r="S59" s="1"/>
  <c r="G52"/>
  <c r="S52" s="1"/>
  <c r="I17"/>
  <c r="G18"/>
  <c r="S18" s="1"/>
  <c r="R57" l="1"/>
  <c r="R53" s="1"/>
  <c r="R10" s="1"/>
  <c r="R12" s="1"/>
  <c r="M105"/>
  <c r="S94"/>
  <c r="T94"/>
  <c r="T154"/>
  <c r="T97"/>
  <c r="S284"/>
  <c r="T160"/>
  <c r="P211"/>
  <c r="T103"/>
  <c r="S261"/>
  <c r="T261"/>
  <c r="S242"/>
  <c r="S166"/>
  <c r="T284"/>
  <c r="P229"/>
  <c r="T230"/>
  <c r="P240"/>
  <c r="S241"/>
  <c r="T241"/>
  <c r="P158"/>
  <c r="T159"/>
  <c r="T155"/>
  <c r="T98"/>
  <c r="S262"/>
  <c r="P164"/>
  <c r="S165"/>
  <c r="P16"/>
  <c r="P184"/>
  <c r="P57"/>
  <c r="T87"/>
  <c r="T153"/>
  <c r="P282"/>
  <c r="T283"/>
  <c r="S283"/>
  <c r="T118"/>
  <c r="T262"/>
  <c r="P263"/>
  <c r="P104"/>
  <c r="P105"/>
  <c r="M104"/>
  <c r="G273"/>
  <c r="S273" s="1"/>
  <c r="K105"/>
  <c r="L104"/>
  <c r="L102" s="1"/>
  <c r="P102"/>
  <c r="P15"/>
  <c r="O56"/>
  <c r="L16"/>
  <c r="L13" s="1"/>
  <c r="L15" s="1"/>
  <c r="M11"/>
  <c r="M248"/>
  <c r="M239" s="1"/>
  <c r="M237" s="1"/>
  <c r="L53"/>
  <c r="L248"/>
  <c r="L239" s="1"/>
  <c r="L237" s="1"/>
  <c r="L266"/>
  <c r="J51"/>
  <c r="T51" s="1"/>
  <c r="L150"/>
  <c r="J150" s="1"/>
  <c r="T150" s="1"/>
  <c r="M56"/>
  <c r="P53"/>
  <c r="Q10"/>
  <c r="Q12" s="1"/>
  <c r="M102"/>
  <c r="L211"/>
  <c r="L210" s="1"/>
  <c r="L208" s="1"/>
  <c r="G264"/>
  <c r="S264" s="1"/>
  <c r="J14"/>
  <c r="T14" s="1"/>
  <c r="L105"/>
  <c r="K266"/>
  <c r="M15"/>
  <c r="I211"/>
  <c r="I210" s="1"/>
  <c r="I208" s="1"/>
  <c r="H248"/>
  <c r="H239" s="1"/>
  <c r="H237" s="1"/>
  <c r="M263"/>
  <c r="H211"/>
  <c r="H210" s="1"/>
  <c r="H208" s="1"/>
  <c r="I248"/>
  <c r="K211"/>
  <c r="K210" s="1"/>
  <c r="K208" s="1"/>
  <c r="J257"/>
  <c r="T257" s="1"/>
  <c r="K16"/>
  <c r="K13" s="1"/>
  <c r="K15" s="1"/>
  <c r="J182"/>
  <c r="T182" s="1"/>
  <c r="P11"/>
  <c r="P248"/>
  <c r="O10"/>
  <c r="O12" s="1"/>
  <c r="N10"/>
  <c r="N12" s="1"/>
  <c r="P266"/>
  <c r="M16"/>
  <c r="M13" s="1"/>
  <c r="J120"/>
  <c r="T120" s="1"/>
  <c r="G182"/>
  <c r="S182" s="1"/>
  <c r="L263"/>
  <c r="G276"/>
  <c r="S276" s="1"/>
  <c r="L11"/>
  <c r="J57"/>
  <c r="J53" s="1"/>
  <c r="K248"/>
  <c r="K239" s="1"/>
  <c r="K237" s="1"/>
  <c r="J273"/>
  <c r="T273" s="1"/>
  <c r="G212"/>
  <c r="S212" s="1"/>
  <c r="G257"/>
  <c r="S257" s="1"/>
  <c r="K102"/>
  <c r="I263"/>
  <c r="J276"/>
  <c r="T276" s="1"/>
  <c r="G123"/>
  <c r="S123" s="1"/>
  <c r="H266"/>
  <c r="J55"/>
  <c r="T55" s="1"/>
  <c r="G249"/>
  <c r="S249" s="1"/>
  <c r="J123"/>
  <c r="T123" s="1"/>
  <c r="J185"/>
  <c r="J184" s="1"/>
  <c r="G185"/>
  <c r="S185" s="1"/>
  <c r="J17"/>
  <c r="J212"/>
  <c r="T212" s="1"/>
  <c r="J249"/>
  <c r="T249" s="1"/>
  <c r="J264"/>
  <c r="T264" s="1"/>
  <c r="I239"/>
  <c r="I237" s="1"/>
  <c r="J265"/>
  <c r="T265" s="1"/>
  <c r="G230"/>
  <c r="G229" s="1"/>
  <c r="G227" s="1"/>
  <c r="I266"/>
  <c r="J282"/>
  <c r="J281" s="1"/>
  <c r="J279" s="1"/>
  <c r="J106"/>
  <c r="T106" s="1"/>
  <c r="L229"/>
  <c r="L227" s="1"/>
  <c r="K11"/>
  <c r="J166"/>
  <c r="K184"/>
  <c r="K263"/>
  <c r="K53"/>
  <c r="G279"/>
  <c r="G265"/>
  <c r="H263"/>
  <c r="I165"/>
  <c r="R56" l="1"/>
  <c r="J16"/>
  <c r="J13" s="1"/>
  <c r="G263"/>
  <c r="S263" s="1"/>
  <c r="P281"/>
  <c r="S282"/>
  <c r="T282"/>
  <c r="T184"/>
  <c r="P162"/>
  <c r="P156"/>
  <c r="T158"/>
  <c r="P210"/>
  <c r="S265"/>
  <c r="P239"/>
  <c r="T53"/>
  <c r="S240"/>
  <c r="T240"/>
  <c r="T17"/>
  <c r="J165"/>
  <c r="T166"/>
  <c r="P227"/>
  <c r="S229"/>
  <c r="T229"/>
  <c r="G248"/>
  <c r="G239" s="1"/>
  <c r="G237" s="1"/>
  <c r="T185"/>
  <c r="P56"/>
  <c r="T57"/>
  <c r="P13"/>
  <c r="S230"/>
  <c r="M10"/>
  <c r="M12" s="1"/>
  <c r="J56"/>
  <c r="J105"/>
  <c r="T105" s="1"/>
  <c r="G266"/>
  <c r="S266" s="1"/>
  <c r="J102"/>
  <c r="T102" s="1"/>
  <c r="J266"/>
  <c r="T266" s="1"/>
  <c r="G211"/>
  <c r="G210" s="1"/>
  <c r="G208" s="1"/>
  <c r="J211"/>
  <c r="J210" s="1"/>
  <c r="J208" s="1"/>
  <c r="J248"/>
  <c r="J239" s="1"/>
  <c r="J237" s="1"/>
  <c r="L10"/>
  <c r="L12" s="1"/>
  <c r="G184"/>
  <c r="S184" s="1"/>
  <c r="K10"/>
  <c r="K12" s="1"/>
  <c r="J11"/>
  <c r="T11" s="1"/>
  <c r="J104"/>
  <c r="T104" s="1"/>
  <c r="J263"/>
  <c r="T263" s="1"/>
  <c r="J15"/>
  <c r="T15" s="1"/>
  <c r="T16" l="1"/>
  <c r="T13"/>
  <c r="T248"/>
  <c r="S227"/>
  <c r="T227"/>
  <c r="S210"/>
  <c r="T210"/>
  <c r="P208"/>
  <c r="T56"/>
  <c r="T156"/>
  <c r="P279"/>
  <c r="T281"/>
  <c r="S281"/>
  <c r="S248"/>
  <c r="S211"/>
  <c r="T211"/>
  <c r="J164"/>
  <c r="T165"/>
  <c r="P237"/>
  <c r="S239"/>
  <c r="T239"/>
  <c r="S208" l="1"/>
  <c r="T208"/>
  <c r="P10"/>
  <c r="J162"/>
  <c r="T164"/>
  <c r="S279"/>
  <c r="T279"/>
  <c r="S237"/>
  <c r="T237"/>
  <c r="P12" l="1"/>
  <c r="J10"/>
  <c r="J12" s="1"/>
  <c r="T162"/>
  <c r="I152"/>
  <c r="G152" s="1"/>
  <c r="S152" s="1"/>
  <c r="G106"/>
  <c r="S106" s="1"/>
  <c r="I53"/>
  <c r="I56"/>
  <c r="H53"/>
  <c r="G61"/>
  <c r="S61" s="1"/>
  <c r="G60"/>
  <c r="S60" s="1"/>
  <c r="I14"/>
  <c r="I11" s="1"/>
  <c r="H14"/>
  <c r="H11" s="1"/>
  <c r="H17"/>
  <c r="G32"/>
  <c r="S32" s="1"/>
  <c r="G50"/>
  <c r="S50" s="1"/>
  <c r="G49"/>
  <c r="S49" s="1"/>
  <c r="G48"/>
  <c r="S48" s="1"/>
  <c r="G47"/>
  <c r="S47" s="1"/>
  <c r="G46"/>
  <c r="S46" s="1"/>
  <c r="G45"/>
  <c r="S45" s="1"/>
  <c r="G44"/>
  <c r="S44" s="1"/>
  <c r="G43"/>
  <c r="S43" s="1"/>
  <c r="G42"/>
  <c r="S42" s="1"/>
  <c r="G41"/>
  <c r="S41" s="1"/>
  <c r="G40"/>
  <c r="S40" s="1"/>
  <c r="G39"/>
  <c r="S39" s="1"/>
  <c r="G38"/>
  <c r="S38" s="1"/>
  <c r="G37"/>
  <c r="S37" s="1"/>
  <c r="G36"/>
  <c r="S36" s="1"/>
  <c r="G35"/>
  <c r="S35" s="1"/>
  <c r="G34"/>
  <c r="S34" s="1"/>
  <c r="G33"/>
  <c r="S33" s="1"/>
  <c r="G31"/>
  <c r="S31" s="1"/>
  <c r="G30"/>
  <c r="S30" s="1"/>
  <c r="G29"/>
  <c r="S29" s="1"/>
  <c r="G28"/>
  <c r="S28" s="1"/>
  <c r="G27"/>
  <c r="S27" s="1"/>
  <c r="G26"/>
  <c r="S26" s="1"/>
  <c r="G25"/>
  <c r="S25" s="1"/>
  <c r="G24"/>
  <c r="S24" s="1"/>
  <c r="G23"/>
  <c r="S23" s="1"/>
  <c r="G22"/>
  <c r="S22" s="1"/>
  <c r="G21"/>
  <c r="S21" s="1"/>
  <c r="G19"/>
  <c r="S19" s="1"/>
  <c r="G20"/>
  <c r="S20" s="1"/>
  <c r="G236"/>
  <c r="S236" s="1"/>
  <c r="G226"/>
  <c r="S226" s="1"/>
  <c r="G167"/>
  <c r="S167" s="1"/>
  <c r="I164"/>
  <c r="I162" s="1"/>
  <c r="G164"/>
  <c r="I160"/>
  <c r="I159" s="1"/>
  <c r="I158" s="1"/>
  <c r="I156" s="1"/>
  <c r="G160"/>
  <c r="I154"/>
  <c r="I150" s="1"/>
  <c r="G150" s="1"/>
  <c r="S150" s="1"/>
  <c r="G155"/>
  <c r="G122"/>
  <c r="S122" s="1"/>
  <c r="I120"/>
  <c r="H120"/>
  <c r="G121"/>
  <c r="S121" s="1"/>
  <c r="G119"/>
  <c r="S119" s="1"/>
  <c r="G118"/>
  <c r="G117"/>
  <c r="S117" s="1"/>
  <c r="G109"/>
  <c r="S109" s="1"/>
  <c r="I97"/>
  <c r="H97"/>
  <c r="G98"/>
  <c r="G89"/>
  <c r="S89" s="1"/>
  <c r="G87"/>
  <c r="S87" s="1"/>
  <c r="G78"/>
  <c r="S78" s="1"/>
  <c r="G73"/>
  <c r="S73" s="1"/>
  <c r="G72"/>
  <c r="S72" s="1"/>
  <c r="G65"/>
  <c r="S65" s="1"/>
  <c r="G63"/>
  <c r="S63" s="1"/>
  <c r="G58"/>
  <c r="S58" s="1"/>
  <c r="I51"/>
  <c r="I16" s="1"/>
  <c r="I13" s="1"/>
  <c r="H51"/>
  <c r="T10" l="1"/>
  <c r="T12"/>
  <c r="G103"/>
  <c r="S103" s="1"/>
  <c r="S118"/>
  <c r="G159"/>
  <c r="S160"/>
  <c r="G97"/>
  <c r="S97" s="1"/>
  <c r="S98"/>
  <c r="G154"/>
  <c r="S154" s="1"/>
  <c r="S155"/>
  <c r="G162"/>
  <c r="S162" s="1"/>
  <c r="S164"/>
  <c r="G11"/>
  <c r="S11" s="1"/>
  <c r="I104"/>
  <c r="I102" s="1"/>
  <c r="I10" s="1"/>
  <c r="I12" s="1"/>
  <c r="I105"/>
  <c r="H104"/>
  <c r="H102" s="1"/>
  <c r="H105"/>
  <c r="G57"/>
  <c r="S57" s="1"/>
  <c r="G17"/>
  <c r="S17" s="1"/>
  <c r="G14"/>
  <c r="S14" s="1"/>
  <c r="H56"/>
  <c r="H16"/>
  <c r="H13" s="1"/>
  <c r="G51"/>
  <c r="S51" s="1"/>
  <c r="I15"/>
  <c r="I153"/>
  <c r="G153" s="1"/>
  <c r="S153" s="1"/>
  <c r="G120"/>
  <c r="S120" s="1"/>
  <c r="G158" l="1"/>
  <c r="S159"/>
  <c r="G102"/>
  <c r="S102" s="1"/>
  <c r="G104"/>
  <c r="S104" s="1"/>
  <c r="G105"/>
  <c r="S105" s="1"/>
  <c r="G53"/>
  <c r="S53" s="1"/>
  <c r="H15"/>
  <c r="G15" s="1"/>
  <c r="S15" s="1"/>
  <c r="H10"/>
  <c r="H12" s="1"/>
  <c r="G16"/>
  <c r="G56"/>
  <c r="S56" s="1"/>
  <c r="G13" l="1"/>
  <c r="S13" s="1"/>
  <c r="S16"/>
  <c r="G156"/>
  <c r="S156" s="1"/>
  <c r="S158"/>
  <c r="G10" l="1"/>
  <c r="S10" s="1"/>
  <c r="I86"/>
  <c r="I55" s="1"/>
  <c r="G55" s="1"/>
  <c r="S55" s="1"/>
  <c r="G12" l="1"/>
  <c r="S12" s="1"/>
</calcChain>
</file>

<file path=xl/sharedStrings.xml><?xml version="1.0" encoding="utf-8"?>
<sst xmlns="http://schemas.openxmlformats.org/spreadsheetml/2006/main" count="1031" uniqueCount="350">
  <si>
    <t>Наименование заказчика по объектам государственной (муниципальной) собственности</t>
  </si>
  <si>
    <t>/окончание)</t>
  </si>
  <si>
    <t>Всего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</si>
  <si>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</si>
  <si>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</si>
  <si>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</si>
  <si>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ВСЕГО по областной адресной инвестиционной программе, в том числе:</t>
  </si>
  <si>
    <t xml:space="preserve">     по федеральным проектам</t>
  </si>
  <si>
    <t xml:space="preserve">     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</si>
  <si>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</si>
  <si>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</si>
  <si>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</si>
  <si>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</si>
  <si>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-</t>
  </si>
  <si>
    <t>государственное казенное учреждение Архангельской области "Главное управление капитального строительства"</t>
  </si>
  <si>
    <t>2015/2022</t>
  </si>
  <si>
    <t>Поликлиника для детского населения в г. Котлас. Строительство</t>
  </si>
  <si>
    <t>400 посещений, 20 коек</t>
  </si>
  <si>
    <t>2021/2024</t>
  </si>
  <si>
    <t>Приобретение фельдшерско-акушерского пункта в пос. Лайский Док Приморского района Архангельской области</t>
  </si>
  <si>
    <t>20 посещений в смену</t>
  </si>
  <si>
    <t>Проектирование и строительство  фельдшерско-акушерского пункта в дер. Патровская Каргопольского района Архангельской области</t>
  </si>
  <si>
    <t>2022/2022</t>
  </si>
  <si>
    <t>Проектирование и строительство  фельдшерско-акушерского пункта в пос. Приозерный Верхнетоемского района Архангельской области</t>
  </si>
  <si>
    <t>2023/2023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</si>
  <si>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</si>
  <si>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посещений в смену</t>
  </si>
  <si>
    <t>2021/2022</t>
  </si>
  <si>
    <t>Проектирование и строительство здания патологоанатомического отделения с патогистологической лабораторией ГБУЗ АО "Няндомская центральная районная больница"</t>
  </si>
  <si>
    <t>3 – 4 трупа в сутки</t>
  </si>
  <si>
    <t>2021/2023</t>
  </si>
  <si>
    <t>2020/2021</t>
  </si>
  <si>
    <t>Проектирование и строительство фельдшерско-акушерского пункта в дер. Гридино Няндомского района Архангельской области</t>
  </si>
  <si>
    <t>Проектирование и строительство фельдшерско-акушерского пункта в дер. Кощеевская Коношского района Архангельской области</t>
  </si>
  <si>
    <t>Проектирование и строительство фельдшерско-акушерского пункта в дер. Нагорская Устьянского района Архангельской области</t>
  </si>
  <si>
    <t>Проектирование и строительство фельдшерско-акушерского пункта в дер. Никифоровская Шенкурского района Архангельской области</t>
  </si>
  <si>
    <t>Проектирование и строительство фельдшерско-акушерского пункта в дер. Шиловская Вельского района Архангельской области</t>
  </si>
  <si>
    <t>Проектирование и строительство фельдшерско-акушерского пункта в пос. Квазеньга Устьянского района Архангельской области</t>
  </si>
  <si>
    <t>Проектирование и строительство фельдшерско-акушерского пункта в пос. Советский Устьянского района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</si>
  <si>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</t>
  </si>
  <si>
    <t>45 коек</t>
  </si>
  <si>
    <t>2015/2021</t>
  </si>
  <si>
    <t>Строительство больницы на 15 коек с поликлиникой на 100 посещений, Обозерский филиал ГБУЗ АО "Плесецкая ЦРБ"</t>
  </si>
  <si>
    <t>15 коек</t>
  </si>
  <si>
    <t>2017/2020</t>
  </si>
  <si>
    <t>16 коек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</si>
  <si>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</si>
  <si>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</si>
  <si>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</si>
  <si>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</si>
  <si>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N4</t>
  </si>
  <si>
    <t>вне рамок федерального проекта</t>
  </si>
  <si>
    <t>Фельдшерско-акушерский пункт в дер. Копачево Холмогорского района Архангельской области</t>
  </si>
  <si>
    <t>2019/2020</t>
  </si>
  <si>
    <t>Фельдшерско-акушерский пункт в дер. Никольская Шенкурского района Архангельской области</t>
  </si>
  <si>
    <t>Фельдшерско-акушерский пункт в дер. Осташевская Коношского района Архангельской области</t>
  </si>
  <si>
    <t>Фельдшерско-акушерский пункт в дер. Федотовская Котласского района Архангельской области</t>
  </si>
  <si>
    <t>Фельдшерско-акушерский пункт в дер. Хомяковская Холмогорского района Архангельской области</t>
  </si>
  <si>
    <t>Фельдшерско-акушерский пункт в пос. Волошка Коношского района Архангельской области</t>
  </si>
  <si>
    <t>Фельдшерско-акушерский пункт в пос. Глубокий Устьянского района Архангельской области</t>
  </si>
  <si>
    <t>Фельдшерско-акушерский пункт в с. Лена Ленского района Архангельской области</t>
  </si>
  <si>
    <t>Государственная программа Архангельской области "Развитие образования и науки Архангельской области"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</si>
  <si>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</si>
  <si>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района*</t>
  </si>
  <si>
    <t>120 мест</t>
  </si>
  <si>
    <t>администрация Онежского муниципального района Архангельской области</t>
  </si>
  <si>
    <t>2019/2021</t>
  </si>
  <si>
    <t>Федеральный проект "Содействие занятости"</t>
  </si>
  <si>
    <t>P2</t>
  </si>
  <si>
    <t>Строительство детского сада на 220 мест в г. Мезень Архангельской области*</t>
  </si>
  <si>
    <t>220 мест</t>
  </si>
  <si>
    <t>администрация Мезенского муниципального района Архангельской области</t>
  </si>
  <si>
    <t>Строительство детского сада на 220 мест в микрорайоне Южный г. Котласа*</t>
  </si>
  <si>
    <t>администрация городского округа Архангельской области "Котлас"</t>
  </si>
  <si>
    <t>Строительство детского сада на 220 мест в пос. Урдома Ленского района</t>
  </si>
  <si>
    <t>Строительство детского сада на 280 мест в 167 квартале города Северодвинска Архангельской области*</t>
  </si>
  <si>
    <t>280 мест</t>
  </si>
  <si>
    <t>администрация городского округа Архангельской области "Северодвинск"</t>
  </si>
  <si>
    <t>Строительство детского сада на 280 мест в 6 микрорайоне территориального округа Майская горка города Архангельска*</t>
  </si>
  <si>
    <t>администрация городского округа "Город Архангельск"</t>
  </si>
  <si>
    <t>2018/2021</t>
  </si>
  <si>
    <t>Строительство детского сада на 280 мест по ул. Первомайской территориального округа Майская горка г. Архангельска*</t>
  </si>
  <si>
    <t>Строительство детского сада на 60 мест в г. Няндома*</t>
  </si>
  <si>
    <t>Строительство начальной общеобразовательной школы на 320 учащихся в с. Ильинско-Подомское Вилегодского района*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</si>
  <si>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</si>
  <si>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</si>
  <si>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</si>
  <si>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</si>
  <si>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</si>
  <si>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250 мест</t>
  </si>
  <si>
    <t>администрация Шенкурского муниципального района Архангельской области</t>
  </si>
  <si>
    <t>2013/2021</t>
  </si>
  <si>
    <t>Федеральный проект "Современная школа"</t>
  </si>
  <si>
    <t>E1</t>
  </si>
  <si>
    <t>Строительство школы на 1 600 мест в территориальном округе Майская горка г. Архангельска*</t>
  </si>
  <si>
    <t>1 600 мест</t>
  </si>
  <si>
    <t>2020/2023</t>
  </si>
  <si>
    <t>Строительство школы на 860 мест в территориальном округе Варавино-Фактория г. Архангельска*</t>
  </si>
  <si>
    <t>860 мест</t>
  </si>
  <si>
    <t>Строительство школы на 90 учащихся в с. Долгощелье Мезенского района Архангельской области*</t>
  </si>
  <si>
    <t>90 мест</t>
  </si>
  <si>
    <t>Государственная программа Архангельской области "Культура Русского Севера"</t>
  </si>
  <si>
    <t>Министерство транспорта Архангельской области</t>
  </si>
  <si>
    <t>Реконструкция мостового перехода через реку Вага на км 2 + 067 автомобильной дороги Вельск – Шангалы</t>
  </si>
  <si>
    <t>ДФ</t>
  </si>
  <si>
    <t>протяженность дороги – 560 м, в том числе моста – 172,77 м</t>
  </si>
  <si>
    <t>государственное казенное учреждение Архангельской области "Дорожное агентство "Архангельскавтодор"</t>
  </si>
  <si>
    <t>Строительство моста (Пентус)</t>
  </si>
  <si>
    <t>протяженность моста – 130 м</t>
  </si>
  <si>
    <t>администрация Устьянского муниципального района Архангельской области</t>
  </si>
  <si>
    <t>2022/2023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</si>
  <si>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</si>
  <si>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</si>
  <si>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</si>
  <si>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</si>
  <si>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</si>
  <si>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Строительство канализационного коллектора по ул. Красноармейской в г. Каргополе (от канализационной насосной станции № 2 ул. Ленинградская д. 63 стр. 1 до канализационной насосной станции ул. Ленина д. 38, стр. 1) Каргопольского района, Архангельской области</t>
  </si>
  <si>
    <t>протяженность сетей канализации – 1,3 км</t>
  </si>
  <si>
    <t>администрация Каргопольского муниципального округа Архангельской области</t>
  </si>
  <si>
    <t>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</si>
  <si>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</si>
  <si>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Строительство коллектора ливневой канализации по ул. Октябрьская от выпуска по ул. Логинова до перспективных очистных сооружений по ул. Ричарда Ченслера в г. Северодвинске</t>
  </si>
  <si>
    <t>производительность очистных сооружений – 94,9 л/сек., протяженность сетей ливневой канализации – 1 866 п. м</t>
  </si>
  <si>
    <t xml:space="preserve">Строительство коллектора ливневой канализации с установкой для очистки ливневых стоков в районе Приморского бульвара в г. Северодвинске </t>
  </si>
  <si>
    <t>производительность 96 л/сек.</t>
  </si>
  <si>
    <t xml:space="preserve">Строительство ливневого коллектора вдоль ул. Железнодорожной, от ул. Торцева до рефулерного озера, с устройством локальных очистных сооружений в г. Северодвинске </t>
  </si>
  <si>
    <t>протяженность – 2 919 п. м</t>
  </si>
  <si>
    <t>Строительство школы на 860 мест в г. Котласе*</t>
  </si>
  <si>
    <t>Федеральный проект "Жилье"</t>
  </si>
  <si>
    <t>F1</t>
  </si>
  <si>
    <t>Министерство здравоохранения Архангельской области</t>
  </si>
  <si>
    <t>Приобретение жилых помещений для предоставления в качестве служебного жилья медицинским работникам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</si>
  <si>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</si>
  <si>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</si>
  <si>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</si>
  <si>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автономное учреждение здравоохранения Архангельской области "Санаторий "Сольвычегодск"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</si>
  <si>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</si>
  <si>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</si>
  <si>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</si>
  <si>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</si>
  <si>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</si>
  <si>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</si>
  <si>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</si>
  <si>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бюджетное учреждение здравоохранения Архангельской области "Коряжемская городская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</si>
  <si>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</si>
  <si>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"Мезенская центральная районная больница"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</si>
  <si>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</si>
  <si>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</si>
  <si>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</si>
  <si>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</si>
  <si>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</si>
  <si>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</si>
  <si>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</si>
  <si>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"Устьянская центральная районная больница"</t>
  </si>
  <si>
    <t>государственное бюджетное учреждение здравоохранения Архангельской области "Шенкурская центральная районная больница им Н.Н. Приорова"</t>
  </si>
  <si>
    <t>государственное бюджетное учреждение здравоохранения Архангельской области "Яренская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</si>
  <si>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</si>
  <si>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</si>
  <si>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</si>
  <si>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</si>
  <si>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2017/2021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</si>
  <si>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</si>
  <si>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"Развитие водохозяйственного комплекса Архангельской области"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</si>
  <si>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этап)"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</si>
  <si>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подэтап)   </t>
  </si>
  <si>
    <t>0,85 км</t>
  </si>
  <si>
    <t>2011/2021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</si>
  <si>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(II этап)   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</si>
  <si>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</si>
  <si>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"Адресная поддержка муниципального образования "Ленский муниципальный район Архангельской области"</t>
  </si>
  <si>
    <t>Строительство начальной школы на 320 мест в с. Яренск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</si>
  <si>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</si>
  <si>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</si>
  <si>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Министерство топливно-энергетического комплекса и жилищно-коммунального хозяйства Архангельской области</t>
  </si>
  <si>
    <t>6,58 км</t>
  </si>
  <si>
    <t>Федеральный проект "Чистая вода"</t>
  </si>
  <si>
    <t>F5</t>
  </si>
  <si>
    <t>Проектирование водопровода от дер. Рикасиха до пос. Лайский Док МО Приморское Приморского района Архангельской области</t>
  </si>
  <si>
    <t>4,5665 км</t>
  </si>
  <si>
    <t>администрация Приморского муниципального района Архангельской области</t>
  </si>
  <si>
    <t>4,709 км</t>
  </si>
  <si>
    <t>Проектирование и строительство ВОС о. Кего</t>
  </si>
  <si>
    <t>152,64 куб. м /сутки</t>
  </si>
  <si>
    <t>Реконструкция очистных сооружений водопровода в г. Котласе Архангельской области</t>
  </si>
  <si>
    <t>30 000 куб. м / сутки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</si>
  <si>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</t>
  </si>
  <si>
    <t>490 куб. м / сутки</t>
  </si>
  <si>
    <t>администрация Виноградовского муниципального района Архангельской области</t>
  </si>
  <si>
    <t>Строительство водоочистных сооружений в питьевых целях в с. Ильинско-Подомское Вилегодского района Архангельской области (Первый этап. Строительство магистральных водоводов и ВОС)</t>
  </si>
  <si>
    <t>663,67 куб. м / сутки</t>
  </si>
  <si>
    <t>Строительство станции очистки холодной воды по адресу: Архангельская область, Холмогорский район, МО "Емецкое", дер. Кузнецово</t>
  </si>
  <si>
    <t>408 куб. м / сутки</t>
  </si>
  <si>
    <t>администрация Холмогорского муниципального района Архангельской области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</si>
  <si>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</si>
  <si>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</si>
  <si>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1 650 м)</t>
  </si>
  <si>
    <t>протяженность дороги – 1 650 м</t>
  </si>
  <si>
    <t>Приобретение наплавного (понтонного) моста через реку Емца в Холмогорском муниципальном районе Архангельской области</t>
  </si>
  <si>
    <t>1 наплавной (понтонный) мост</t>
  </si>
  <si>
    <t>1 проектная документация</t>
  </si>
  <si>
    <t>Реконструкция моста через Никольское устье Северной Двины в г. Северодвинске</t>
  </si>
  <si>
    <t>протяженность дороги – 2,916 км, в том числе моста – 185,8 пог. м</t>
  </si>
  <si>
    <t>2019/2023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</si>
  <si>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</si>
  <si>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– 1,8909 км</t>
  </si>
  <si>
    <t>Строительство автомобильной дороги по проспекту Мира на участке от ул. Ушинского до объездной автомобильной дороги "Котлас – Коряжма, км 0 – км 41"</t>
  </si>
  <si>
    <t>протяженность дороги – 1,38 км</t>
  </si>
  <si>
    <t>Строительство пр. Московский на участке от ул. Прокопия Галушина до ул. Энтузиастов в г. Архангельске</t>
  </si>
  <si>
    <t>протяженность – 669,66 м</t>
  </si>
  <si>
    <t>Подпрограмма "Развитие и совершенствование сети автомобильных дорог общего пользования регионального значения"</t>
  </si>
  <si>
    <t>Разработка проектной документации и реконструкция мостового перехода через реку Онега на км 12 + 977 автомобильной дороги Дениславье – Североонежск – СОБР</t>
  </si>
  <si>
    <t>Разработка проектной документации и строительство автомобильной дороги Онега – Тамица – Кянда на участке Тамица – Кянда в Онежском районе Архангельской области</t>
  </si>
  <si>
    <t>2 проектных документации (в 2021 году – 1 проектная документация на 1 этап; в 2022 году – 1 проектная документация на 2 и 3 этапы)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</si>
  <si>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</si>
  <si>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Строительство мостового перехода через реку Устья на км 139 + 309 автомобильной дороги Шангалы – Квазеньга – Кизема</t>
  </si>
  <si>
    <t>протяженность дороги – 5,6 км, в том числе моста – 113,6 п. м</t>
  </si>
  <si>
    <t>2020/2022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</si>
  <si>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</si>
  <si>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</si>
  <si>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</si>
  <si>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Строительство здания средней школы на 120 мест в поселке Соловецкий Приморского района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</si>
  <si>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</si>
  <si>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</si>
  <si>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</si>
  <si>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– 14,4 км, производительность – 600 куб. м / сутки</t>
  </si>
  <si>
    <t xml:space="preserve"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 </t>
  </si>
  <si>
    <t>протяженность – 10,97 км, производительность – до 1 000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</si>
  <si>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</si>
  <si>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</si>
  <si>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 xml:space="preserve">Комплексное обустройство площадки под компактную жилищную застройку в дер. Бор Няндомского района Архангельской области </t>
  </si>
  <si>
    <t>1 проект</t>
  </si>
  <si>
    <t>администрация Няндомского муниципального района Архангельской области</t>
  </si>
  <si>
    <t>Комплексное обустройство площадки под компактную жилищную застройку в дер. Куимиха Котласского района Архангельской области</t>
  </si>
  <si>
    <t>администрация муниципального образования "Приводинское"</t>
  </si>
  <si>
    <t>Министерство агропромышленного комплекса и торговли Архангельской области</t>
  </si>
  <si>
    <t>Строительство многоквартирного дома</t>
  </si>
  <si>
    <t>1 152 кв. м</t>
  </si>
  <si>
    <t>Подпрограмма "Создание и развитие инфраструктуры на сельских территориях"</t>
  </si>
  <si>
    <t>Реконструкция канализационных очистных сооружений*</t>
  </si>
  <si>
    <t>3 000 куб. м / сутки</t>
  </si>
  <si>
    <t>администрация городского поселения "Октябрьское" Устьянского муниципального района Архангельской области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</si>
  <si>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</si>
  <si>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</si>
  <si>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Строительство детского сада на 60 мест в пос. Лайский Док Приморского района Архангельской области</t>
  </si>
  <si>
    <t>60 мест</t>
  </si>
  <si>
    <t>Строительство лыже-роллерной трассы "Черевковская средняя школа" в с. Черевково Красноборского района Архангельской области</t>
  </si>
  <si>
    <t>Строительство объекта "Средняя общеобразовательная школа на 352 учащихся с интернатом на 80 мест в п. Шалакуша"*</t>
  </si>
  <si>
    <t>352 учащихся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</si>
  <si>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</si>
  <si>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75 мест</t>
  </si>
  <si>
    <t>Строительство линейного объекта: "Уличное освещение дер. Поповская улица Приозерная, дер. Макаровская улица Набережная, дер. Корехино улица Набережная, дер. Логиновская переулок Индустриальный, дер. Логиновская улица Тепличная, дер. Логиновская улица Озерная с использованием энергосберегающих технологий" в сельском поселении "Мошинское" Няндомского района Архангельской области</t>
  </si>
  <si>
    <t>1,969 км</t>
  </si>
  <si>
    <t>Строительство линий освещения территории по проекту "Светлое будущее" с. Черевково, д. Овсянниковская Красноборского района Архангельской области</t>
  </si>
  <si>
    <t>4,75 км</t>
  </si>
  <si>
    <t xml:space="preserve">Реконструкция автомобильной дороги Усть-Ваеньга – Осиново – Фалюки на участке км 85 + 000 – км 97 + 000 в Виноградовском районе Архангельской области </t>
  </si>
  <si>
    <t>протяженность дороги – 11,211 км (2020 год – 6,358 км; 2021 год – 4,853 км), кроме того, подъездов – 0,999 км (2020 год – 0,654 км, 2021 год – 0,345 км)</t>
  </si>
  <si>
    <t>Государственная программа Архангельской области "Развитие физической культуры и спорта в Архангельской области"</t>
  </si>
  <si>
    <t>Многоцелевой физкультурно-оздоровительный объект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</si>
  <si>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</si>
  <si>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2019/2022</t>
  </si>
  <si>
    <t>Федеральный проект "Спорт – норма жизни"</t>
  </si>
  <si>
    <t>P5</t>
  </si>
  <si>
    <t>Проектирование и строительство крытого катка с искусственным льдом в г. Архангельске</t>
  </si>
  <si>
    <t>Строительство здания спортивного зала МБОУ "Илезская СОШ" по адресу: 165270, Архангельская область, Устьянский район, п. Илеза, ул. Школьная, д. 1</t>
  </si>
  <si>
    <t>165,7 кв. м</t>
  </si>
  <si>
    <t>2021/2021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</si>
  <si>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</si>
  <si>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</si>
  <si>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</si>
  <si>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</si>
  <si>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</si>
  <si>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всего к уточненной сводной бюджетной росписи на год</t>
  </si>
  <si>
    <t>рублей</t>
  </si>
  <si>
    <t>Строительство объектов инженерной инфраструктуры квартала 175 в городе Северодвинске (2 этап. Автомобильные дороги)</t>
  </si>
  <si>
    <t>строительная длина – 1,793 км</t>
  </si>
  <si>
    <t>Нераспределенный остаток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</si>
  <si>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</si>
  <si>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Строительство объекта «Пожарное депо ГКУ «ОГПС-21» на 4 автомашины в г. Сольвычегодске Котласского района</t>
  </si>
  <si>
    <t>298 посещений в смену</t>
  </si>
  <si>
    <t>Приобретение здания фельдшерско-акушерского пункта в пос. Зеленый Бор Вельского района Архангельской области</t>
  </si>
  <si>
    <t>Всего, 2021 год</t>
  </si>
  <si>
    <t>Проектирование и строительство больницы в пос. Березник Виноградовсокго района Архангельской области</t>
  </si>
  <si>
    <t>Фельдшерско-акушерский пункт в пос. Красная Верхнетоемского района Архангельской области. Строительство</t>
  </si>
  <si>
    <t xml:space="preserve">Детский сад на 120 мест в п. Каменка
МО "Мезенский муниципальный район". Строительство
</t>
  </si>
  <si>
    <t>Министерство культуры Архангельской области</t>
  </si>
  <si>
    <t>110 учащихся</t>
  </si>
  <si>
    <t xml:space="preserve">Приобретение здания для размещения школы искусств, расположенного по адресу: Архангельская область, Приморский район, пос. Уйма, ул. Большесельская, д. 84Б
</t>
  </si>
  <si>
    <t>7 жилых помещений</t>
  </si>
  <si>
    <t xml:space="preserve">администрация Холмогорского муниципального района Архангельской области
</t>
  </si>
  <si>
    <t>13 жилых помещений</t>
  </si>
  <si>
    <t xml:space="preserve">администрация Онежского муниципального района Архангельской области
</t>
  </si>
  <si>
    <t xml:space="preserve">Приобретение жилых помещений для переселения граждан из жилого дома, расположенного по адресу: с. Холмогоры, ул. Ломоносова, д. 68, за счет средств дотации (гранта) из федерального бюджета
</t>
  </si>
  <si>
    <t xml:space="preserve">Приобретение жилых помещений для переселения граждан из жилого дома, расположенного по адресу: г. Онега,
ул. Привокзальная, д. 30, корп. А
</t>
  </si>
  <si>
    <t>1 квартира</t>
  </si>
  <si>
    <t xml:space="preserve">Подпрограмма "Пожарная безопасность в Архангельской области"
</t>
  </si>
  <si>
    <t xml:space="preserve">Строительство объекта "Пожарное депо ГКУ "ОГПС-21" на 4 автомашины
в г. Сольвычегодске Котласского района
</t>
  </si>
  <si>
    <t>4 автомобиля</t>
  </si>
  <si>
    <t>2013/2022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</si>
  <si>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</si>
  <si>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Проектирование и строительство фельдшерско-акушерского пункта в дер. Усачевская Каргопольского  района Архангельской области</t>
  </si>
  <si>
    <t>60             мест</t>
  </si>
  <si>
    <t>Врачебная амбулатория в п. Подюга Коношского района на 50 посещений в смену. Проектирование и строительство</t>
  </si>
  <si>
    <t>2014/2022</t>
  </si>
  <si>
    <t>Утверждено постановлением Правительства Архангельской области от 10.06.2021 № 293-пп (в ред . от 28.12.2021 № 783-пп)</t>
  </si>
  <si>
    <t>Исполнено на 31.12.2021</t>
  </si>
  <si>
    <t>2016/2021</t>
  </si>
  <si>
    <t>240 мест</t>
  </si>
  <si>
    <t>Средняя общеобразовательная школа с эстетическим уклоном на 240 мест в пос. Ерцево Коношского района. Строительство</t>
  </si>
  <si>
    <t>Строительство средней общеобразовательной школы на 240 мест в поселке Оксовский Плесецкого  района Архангельской области</t>
  </si>
  <si>
    <t>администрация Плесецкого муниципального района Архангельской области</t>
  </si>
  <si>
    <t>Приложение № 6 к пояснительной записке к отчету об исполнении областного бюджета за  2021 год по форме приложения № 11 к областному закону "Об областном бюджете на  2021 год и на плановый период 2022 и 2023 годов"</t>
  </si>
  <si>
    <t>Реконструкция здания Новодвинского ГКЦ*</t>
  </si>
  <si>
    <t>2022/2024</t>
  </si>
  <si>
    <t>Общая площадь здания 4740,9 кв м вместимость зрительного зала 269 чел</t>
  </si>
  <si>
    <t>Строительство 300-квартирного дома по пр. Московскому в г. Архангельске</t>
  </si>
  <si>
    <t>300 квартир</t>
  </si>
  <si>
    <t>Приобретение жилых помещений для предоставления в качестве служебного жилья медицинским работникам по адресу: Архангельская область, Каргопольский муниципальный район, сельское поселение Приозерное. Д. Шелоховская, ул. Советская, д.8, корп. А, кв.7</t>
  </si>
  <si>
    <t>Водоснабжение правобережной части города Каргополя Каргопольского района Архангельской области. Строительство</t>
  </si>
  <si>
    <t>Проектирование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(2 этап)</t>
  </si>
  <si>
    <t>0,9098 км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</si>
  <si>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</t>
  </si>
  <si>
    <t>Реконструкция системы водоснабжения г. Каргополя (левобережная часть) и пос. Пригородный</t>
  </si>
  <si>
    <t>17,231 км</t>
  </si>
  <si>
    <t xml:space="preserve">Реконструкция системы водоснабжения с вводом в эксплуатацию новой скважины, строительство и подклячение блочно-модульной станции очистки воды пос. Ерцево </t>
  </si>
  <si>
    <t>500 куб. м / сутки</t>
  </si>
  <si>
    <t>администрация Коношского муниципального района Архангельской области</t>
  </si>
  <si>
    <t>Строительство окружной дороги (соединение ул. Окружной с ул. Юбилейной) в г. Северодвинске (1 очередь)</t>
  </si>
  <si>
    <t>строительная длина – 1077,15 м</t>
  </si>
  <si>
    <t>2018/2020</t>
  </si>
  <si>
    <t>Строительство центра культурного развития на 120 мест в с. Ильинско-Подомское Вилегодского района Архангельской области*</t>
  </si>
  <si>
    <t>Государственная программа Архангельской области "Молодежь Поморья"</t>
  </si>
  <si>
    <t>Подпрограмма "Кадровое, научно-методическое, информационное и инфраструктурное обеспечение моложежной политики и патриотического воспитания"</t>
  </si>
  <si>
    <t>Министерство по делам молодежи и спорту Архангельской области</t>
  </si>
  <si>
    <t>Приобретение помещений для муниципального учреждения "Молодежный Центр" по адресу: Архангельская область, г. Котлас, ул. Володарского, д. 21</t>
  </si>
  <si>
    <t>555,0 кв. м</t>
  </si>
  <si>
    <t>всего к утвержденному плану на год</t>
  </si>
  <si>
    <t>Исполнение , в процентах</t>
  </si>
  <si>
    <t xml:space="preserve">Государственная программа Архангельской области ""Защита населения
и территорий Архангельской области от чрезвычайных ситуаций, обеспечение пожарной безопасности и безопасности на водных объектах"
</t>
  </si>
  <si>
    <t>13</t>
  </si>
  <si>
    <t>14</t>
  </si>
  <si>
    <t>15</t>
  </si>
  <si>
    <t>16</t>
  </si>
  <si>
    <t>17</t>
  </si>
  <si>
    <t>18</t>
  </si>
  <si>
    <t>Прогнозный срок (начало /окончание</t>
  </si>
  <si>
    <t>Прогнозная мощность (прогнозный прирост мощно-сти)</t>
  </si>
  <si>
    <t>Код федерального проекета</t>
  </si>
  <si>
    <t>В рамках дорожного фонда</t>
  </si>
  <si>
    <t xml:space="preserve">           Отчет об исполнении областного бюджета по реализации областной адресной инвестиционной программы за 2021 год</t>
  </si>
  <si>
    <t>Уточненная сводная бюджетная роспись на 2021 год 
по состоянию на 31.12.2021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</si>
</sst>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0\ _₽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2">
      <alignment horizontal="center" vertical="center" wrapText="1"/>
    </xf>
    <xf numFmtId="49" fontId="2" fillId="0" borderId="2">
      <alignment horizontal="center" vertical="center" wrapText="1"/>
    </xf>
    <xf numFmtId="4" fontId="10" fillId="0" borderId="2">
      <alignment horizontal="right" vertical="top" shrinkToFit="1"/>
    </xf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166" fontId="0" fillId="2" borderId="0" xfId="0" applyNumberFormat="1" applyFill="1"/>
    <xf numFmtId="166" fontId="0" fillId="0" borderId="0" xfId="0" applyNumberFormat="1"/>
    <xf numFmtId="0" fontId="0" fillId="4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Fill="1"/>
    <xf numFmtId="166" fontId="8" fillId="0" borderId="0" xfId="0" applyNumberFormat="1" applyFont="1" applyFill="1" applyAlignment="1">
      <alignment horizontal="right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2" fillId="2" borderId="0" xfId="0" applyFont="1" applyFill="1"/>
    <xf numFmtId="0" fontId="8" fillId="0" borderId="0" xfId="0" applyFont="1" applyFill="1" applyAlignment="1"/>
    <xf numFmtId="0" fontId="5" fillId="0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2" borderId="0" xfId="0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/>
    <xf numFmtId="166" fontId="8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wrapText="1"/>
    </xf>
    <xf numFmtId="166" fontId="4" fillId="0" borderId="3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13" fillId="0" borderId="0" xfId="0" applyFont="1" applyFill="1" applyAlignment="1">
      <alignment horizontal="left"/>
    </xf>
  </cellXfs>
  <cellStyles count="4">
    <cellStyle name="st60" xfId="1"/>
    <cellStyle name="xl39" xfId="3"/>
    <cellStyle name="xl55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11.xml"/><Relationship Id="rId75" Type="http://schemas.openxmlformats.org/officeDocument/2006/relationships/revisionLog" Target="revisionLog1.xml"/><Relationship Id="rId74" Type="http://schemas.openxmlformats.org/officeDocument/2006/relationships/revisionLog" Target="revisionLog12.xml"/><Relationship Id="rId73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84F6501D-5E99-487A-AAA5-2E14B0217EA6}" diskRevisions="1" revisionId="1273" version="75">
  <header guid="{66F038F0-181A-410B-8469-C7AA6D7A7523}" dateTime="2022-05-11T17:03:21" maxSheetId="4" userName="Pavlenko" r:id="rId72">
    <sheetIdMap count="3">
      <sheetId val="1"/>
      <sheetId val="2"/>
      <sheetId val="3"/>
    </sheetIdMap>
  </header>
  <header guid="{17ECDD17-DE03-44A2-9151-4AE5548F69BC}" dateTime="2022-05-13T12:55:19" maxSheetId="4" userName="Карпова НН" r:id="rId73" minRId="1246" maxRId="1255">
    <sheetIdMap count="3">
      <sheetId val="1"/>
      <sheetId val="2"/>
      <sheetId val="3"/>
    </sheetIdMap>
  </header>
  <header guid="{B7F853A4-CE4B-45D5-BB9E-6A4CCEE0D72C}" dateTime="2022-05-13T13:00:54" maxSheetId="4" userName="Карпова НН" r:id="rId74" minRId="1259" maxRId="1267">
    <sheetIdMap count="3">
      <sheetId val="1"/>
      <sheetId val="2"/>
      <sheetId val="3"/>
    </sheetIdMap>
  </header>
  <header guid="{84F6501D-5E99-487A-AAA5-2E14B0217EA6}" dateTime="2022-05-13T13:02:01" maxSheetId="4" userName="Карпова НН" r:id="rId7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32AAAF0A-123E-4325-9966-5C2F7612E5DF}" action="delete"/>
  <rdn rId="0" localSheetId="1" customView="1" name="Z_32AAAF0A_123E_4325_9966_5C2F7612E5DF_.wvu.PrintArea" hidden="1" oldHidden="1">
    <formula>Лист1!$A$1:$T$284</formula>
    <oldFormula>Лист1!$A$1:$T$284</oldFormula>
  </rdn>
  <rdn rId="0" localSheetId="1" customView="1" name="Z_32AAAF0A_123E_4325_9966_5C2F7612E5DF_.wvu.PrintTitles" hidden="1" oldHidden="1">
    <formula>Лист1!$A:$F,Лист1!$5:$9</formula>
    <oldFormula>Лист1!$A:$F,Лист1!$5:$9</oldFormula>
  </rdn>
  <rdn rId="0" localSheetId="1" customView="1" name="Z_32AAAF0A_123E_4325_9966_5C2F7612E5DF_.wvu.Rows" hidden="1" oldHidden="1">
    <formula>Лист1!$24:$24,Лист1!$116:$116,Лист1!$168:$174</formula>
    <oldFormula>Лист1!$24:$24,Лист1!$116:$116,Лист1!$168:$174</oldFormula>
  </rdn>
  <rcv guid="{32AAAF0A-123E-4325-9966-5C2F7612E5DF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DEC7EF9F-79FC-4F5C-A9F4-5511C75973A4}" action="delete"/>
  <rdn rId="0" localSheetId="1" customView="1" name="Z_DEC7EF9F_79FC_4F5C_A9F4_5511C75973A4_.wvu.PrintArea" hidden="1" oldHidden="1">
    <formula>Лист1!$A$1:$T$285</formula>
    <oldFormula>Лист1!$A$1:$T$285</oldFormula>
  </rdn>
  <rdn rId="0" localSheetId="1" customView="1" name="Z_DEC7EF9F_79FC_4F5C_A9F4_5511C75973A4_.wvu.PrintTitles" hidden="1" oldHidden="1">
    <formula>Лист1!$A:$F,Лист1!$6:$10</formula>
    <oldFormula>Лист1!$A:$F,Лист1!$6:$10</oldFormula>
  </rdn>
  <rdn rId="0" localSheetId="1" customView="1" name="Z_DEC7EF9F_79FC_4F5C_A9F4_5511C75973A4_.wvu.Rows" hidden="1" oldHidden="1">
    <formula>Лист1!$23:$23,Лист1!$25:$25,Лист1!$28:$28,Лист1!$81:$81,Лист1!$96:$97,Лист1!$102:$102,Лист1!$113:$117,Лист1!$126:$126,Лист1!$128:$129,Лист1!$131:$133,Лист1!$136:$136,Лист1!$138:$139,Лист1!$145:$145,Лист1!$147:$147,Лист1!$169:$181,Лист1!$189:$190,Лист1!$199:$202,Лист1!$214:$214,Лист1!$216:$216,Лист1!$218:$218,Лист1!$221:$221,Лист1!$224:$226,Лист1!$233:$233,Лист1!$244:$247</formula>
    <oldFormula>Лист1!$23:$23,Лист1!$25:$25,Лист1!$28:$28,Лист1!$81:$81,Лист1!$96:$97,Лист1!$102:$102,Лист1!$113:$117,Лист1!$126:$126,Лист1!$128:$129,Лист1!$131:$133,Лист1!$136:$136,Лист1!$138:$139,Лист1!$145:$145,Лист1!$147:$147,Лист1!$169:$181,Лист1!$189:$190,Лист1!$199:$202,Лист1!$214:$214,Лист1!$216:$216,Лист1!$218:$218,Лист1!$221:$221,Лист1!$224:$226,Лист1!$233:$233,Лист1!$244:$247</oldFormula>
  </rdn>
  <rcv guid="{DEC7EF9F-79FC-4F5C-A9F4-5511C75973A4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259" sId="1">
    <oc r="F6" t="inlineStr">
      <is>
        <t>Прогноз-ный срок (начало /окончание</t>
      </is>
    </oc>
    <nc r="F6" t="inlineStr">
      <is>
        <t>Прогнозный срок (начало /окончание</t>
      </is>
    </nc>
  </rcc>
  <rcc rId="1260" sId="1">
    <oc r="D6" t="inlineStr">
      <is>
        <t>Прогнозная мощ-ность (прогноз-ный прирост мощно-сти)</t>
      </is>
    </oc>
    <nc r="D6" t="inlineStr">
      <is>
        <t>Прогнозная мощность (прогнозный прирост мощно-сти)</t>
      </is>
    </nc>
  </rcc>
  <rcc rId="1261" sId="1">
    <oc r="B6" t="inlineStr">
      <is>
        <t>Код федераль-ного проекета</t>
      </is>
    </oc>
    <nc r="B6" t="inlineStr">
      <is>
        <t>Код федерального проекета</t>
      </is>
    </nc>
  </rcc>
  <rcc rId="1262" sId="1">
    <oc r="C6" t="inlineStr">
      <is>
        <t>В рамках дорож-ного фонда</t>
      </is>
    </oc>
    <nc r="C6" t="inlineStr">
      <is>
        <t>В рамках дорожного фонда</t>
      </is>
    </nc>
  </rcc>
  <rfmt sheetId="1" xfDxf="1" sqref="B2" start="0" length="0">
    <dxf>
      <font>
        <name val="Times New Roman"/>
        <scheme val="none"/>
      </font>
      <alignment horizontal="center" readingOrder="0"/>
    </dxf>
  </rfmt>
  <rfmt sheetId="1" sqref="B2" start="0" length="2147483647">
    <dxf>
      <font>
        <sz val="14"/>
      </font>
    </dxf>
  </rfmt>
  <rfmt sheetId="1" sqref="B2">
    <dxf>
      <alignment horizontal="left" readingOrder="0"/>
    </dxf>
  </rfmt>
  <rfmt sheetId="1" sqref="B2" start="0" length="2147483647">
    <dxf>
      <font>
        <b/>
      </font>
    </dxf>
  </rfmt>
  <rm rId="1263" sheetId="1" source="B2" destination="A2" sourceSheetId="1">
    <rfmt sheetId="1" sqref="A2" start="0" length="0">
      <dxf>
        <font>
          <sz val="11"/>
          <color theme="1"/>
          <name val="Times New Roman"/>
          <scheme val="none"/>
        </font>
      </dxf>
    </rfmt>
  </rm>
  <rfmt sheetId="1" sqref="A2">
    <dxf>
      <alignment horizontal="right" readingOrder="0"/>
    </dxf>
  </rfmt>
  <rfmt sheetId="1" sqref="A2">
    <dxf>
      <alignment horizontal="left" readingOrder="0"/>
    </dxf>
  </rfmt>
  <rcc rId="1264" sId="1">
    <nc r="A2" t="inlineStr">
      <is>
        <t xml:space="preserve">           Отчет об исполнении областного бюджета по реализации областной адресной инвестиционной программы за 2021 год</t>
      </is>
    </nc>
  </rcc>
  <rcc rId="1265" sId="1">
    <oc r="A3" t="inlineStr">
      <is>
        <t>Отчет об исполнении областного бюджета по реализации областной адресной инвестиционной программы за 2021 год</t>
      </is>
    </oc>
    <nc r="A3"/>
  </rcc>
  <rrc rId="1266" sId="1" ref="A3:XFD3" action="deleteRow">
    <undo index="2" exp="area" ref3D="1" dr="$A$6:$XFD$10" dn="Заголовки_для_печати" sId="1"/>
    <undo index="1" exp="area" ref3D="1" dr="$A$1:$F$1048576" dn="Заголовки_для_печати" sId="1"/>
    <undo index="46" exp="area" ref3D="1" dr="$A$244:$XFD$247" dn="Z_DEC7EF9F_79FC_4F5C_A9F4_5511C75973A4_.wvu.Rows" sId="1"/>
    <undo index="44" exp="area" ref3D="1" dr="$A$233:$XFD$233" dn="Z_DEC7EF9F_79FC_4F5C_A9F4_5511C75973A4_.wvu.Rows" sId="1"/>
    <undo index="42" exp="area" ref3D="1" dr="$A$224:$XFD$226" dn="Z_DEC7EF9F_79FC_4F5C_A9F4_5511C75973A4_.wvu.Rows" sId="1"/>
    <undo index="40" exp="area" ref3D="1" dr="$A$221:$XFD$221" dn="Z_DEC7EF9F_79FC_4F5C_A9F4_5511C75973A4_.wvu.Rows" sId="1"/>
    <undo index="38" exp="area" ref3D="1" dr="$A$218:$XFD$218" dn="Z_DEC7EF9F_79FC_4F5C_A9F4_5511C75973A4_.wvu.Rows" sId="1"/>
    <undo index="36" exp="area" ref3D="1" dr="$A$216:$XFD$216" dn="Z_DEC7EF9F_79FC_4F5C_A9F4_5511C75973A4_.wvu.Rows" sId="1"/>
    <undo index="34" exp="area" ref3D="1" dr="$A$214:$XFD$214" dn="Z_DEC7EF9F_79FC_4F5C_A9F4_5511C75973A4_.wvu.Rows" sId="1"/>
    <undo index="32" exp="area" ref3D="1" dr="$A$199:$XFD$202" dn="Z_DEC7EF9F_79FC_4F5C_A9F4_5511C75973A4_.wvu.Rows" sId="1"/>
    <undo index="30" exp="area" ref3D="1" dr="$A$189:$XFD$190" dn="Z_DEC7EF9F_79FC_4F5C_A9F4_5511C75973A4_.wvu.Rows" sId="1"/>
    <undo index="28" exp="area" ref3D="1" dr="$A$169:$XFD$181" dn="Z_DEC7EF9F_79FC_4F5C_A9F4_5511C75973A4_.wvu.Rows" sId="1"/>
    <undo index="26" exp="area" ref3D="1" dr="$A$147:$XFD$147" dn="Z_DEC7EF9F_79FC_4F5C_A9F4_5511C75973A4_.wvu.Rows" sId="1"/>
    <undo index="24" exp="area" ref3D="1" dr="$A$145:$XFD$145" dn="Z_DEC7EF9F_79FC_4F5C_A9F4_5511C75973A4_.wvu.Rows" sId="1"/>
    <undo index="22" exp="area" ref3D="1" dr="$A$138:$XFD$139" dn="Z_DEC7EF9F_79FC_4F5C_A9F4_5511C75973A4_.wvu.Rows" sId="1"/>
    <undo index="20" exp="area" ref3D="1" dr="$A$136:$XFD$136" dn="Z_DEC7EF9F_79FC_4F5C_A9F4_5511C75973A4_.wvu.Rows" sId="1"/>
    <undo index="18" exp="area" ref3D="1" dr="$A$131:$XFD$133" dn="Z_DEC7EF9F_79FC_4F5C_A9F4_5511C75973A4_.wvu.Rows" sId="1"/>
    <undo index="16" exp="area" ref3D="1" dr="$A$128:$XFD$129" dn="Z_DEC7EF9F_79FC_4F5C_A9F4_5511C75973A4_.wvu.Rows" sId="1"/>
    <undo index="14" exp="area" ref3D="1" dr="$A$126:$XFD$126" dn="Z_DEC7EF9F_79FC_4F5C_A9F4_5511C75973A4_.wvu.Rows" sId="1"/>
    <undo index="12" exp="area" ref3D="1" dr="$A$113:$XFD$117" dn="Z_DEC7EF9F_79FC_4F5C_A9F4_5511C75973A4_.wvu.Rows" sId="1"/>
    <undo index="10" exp="area" ref3D="1" dr="$A$102:$XFD$102" dn="Z_DEC7EF9F_79FC_4F5C_A9F4_5511C75973A4_.wvu.Rows" sId="1"/>
    <undo index="8" exp="area" ref3D="1" dr="$A$96:$XFD$97" dn="Z_DEC7EF9F_79FC_4F5C_A9F4_5511C75973A4_.wvu.Rows" sId="1"/>
    <undo index="6" exp="area" ref3D="1" dr="$A$81:$XFD$81" dn="Z_DEC7EF9F_79FC_4F5C_A9F4_5511C75973A4_.wvu.Rows" sId="1"/>
    <undo index="4" exp="area" ref3D="1" dr="$A$28:$XFD$28" dn="Z_DEC7EF9F_79FC_4F5C_A9F4_5511C75973A4_.wvu.Rows" sId="1"/>
    <undo index="2" exp="area" ref3D="1" dr="$A$25:$XFD$25" dn="Z_DEC7EF9F_79FC_4F5C_A9F4_5511C75973A4_.wvu.Rows" sId="1"/>
    <undo index="1" exp="area" ref3D="1" dr="$A$23:$XFD$23" dn="Z_DEC7EF9F_79FC_4F5C_A9F4_5511C75973A4_.wvu.Rows" sId="1"/>
    <undo index="2" exp="area" ref3D="1" dr="$A$6:$XFD$10" dn="Z_DEC7EF9F_79FC_4F5C_A9F4_5511C75973A4_.wvu.PrintTitles" sId="1"/>
    <undo index="1" exp="area" ref3D="1" dr="$A$1:$F$1048576" dn="Z_DEC7EF9F_79FC_4F5C_A9F4_5511C75973A4_.wvu.PrintTitles" sId="1"/>
    <undo index="24" exp="area" ref3D="1" dr="$A$270:$XFD$270" dn="Z_D701594E_858F_4201_855B_25962822B48B_.wvu.Rows" sId="1"/>
    <undo index="22" exp="area" ref3D="1" dr="$A$261:$XFD$261" dn="Z_D701594E_858F_4201_855B_25962822B48B_.wvu.Rows" sId="1"/>
    <undo index="20" exp="area" ref3D="1" dr="$A$245:$XFD$247" dn="Z_D701594E_858F_4201_855B_25962822B48B_.wvu.Rows" sId="1"/>
    <undo index="18" exp="area" ref3D="1" dr="$A$233:$XFD$234" dn="Z_D701594E_858F_4201_855B_25962822B48B_.wvu.Rows" sId="1"/>
    <undo index="16" exp="area" ref3D="1" dr="$A$224:$XFD$226" dn="Z_D701594E_858F_4201_855B_25962822B48B_.wvu.Rows" sId="1"/>
    <undo index="14" exp="area" ref3D="1" dr="$A$216:$XFD$216" dn="Z_D701594E_858F_4201_855B_25962822B48B_.wvu.Rows" sId="1"/>
    <undo index="12" exp="area" ref3D="1" dr="$A$170:$XFD$175" dn="Z_D701594E_858F_4201_855B_25962822B48B_.wvu.Rows" sId="1"/>
    <undo index="10" exp="area" ref3D="1" dr="$A$126:$XFD$126" dn="Z_D701594E_858F_4201_855B_25962822B48B_.wvu.Rows" sId="1"/>
    <undo index="8" exp="area" ref3D="1" dr="$A$117:$XFD$117" dn="Z_D701594E_858F_4201_855B_25962822B48B_.wvu.Rows" sId="1"/>
    <undo index="6" exp="area" ref3D="1" dr="$A$63:$XFD$63" dn="Z_D701594E_858F_4201_855B_25962822B48B_.wvu.Rows" sId="1"/>
    <undo index="4" exp="area" ref3D="1" dr="$A$28:$XFD$28" dn="Z_D701594E_858F_4201_855B_25962822B48B_.wvu.Rows" sId="1"/>
    <undo index="2" exp="area" ref3D="1" dr="$A$25:$XFD$25" dn="Z_D701594E_858F_4201_855B_25962822B48B_.wvu.Rows" sId="1"/>
    <undo index="1" exp="area" ref3D="1" dr="$A$23:$XFD$23" dn="Z_D701594E_858F_4201_855B_25962822B48B_.wvu.Rows" sId="1"/>
    <undo index="2" exp="area" ref3D="1" dr="$A$6:$XFD$10" dn="Z_D701594E_858F_4201_855B_25962822B48B_.wvu.PrintTitles" sId="1"/>
    <undo index="1" exp="area" ref3D="1" dr="$A$1:$F$1048576" dn="Z_D701594E_858F_4201_855B_25962822B48B_.wvu.PrintTitles" sId="1"/>
    <undo index="0" exp="area" ref3D="1" dr="$B$1:$B$1048576" dn="Z_D701594E_858F_4201_855B_25962822B48B_.wvu.Cols" sId="1"/>
    <undo index="4" exp="area" ref3D="1" dr="$A$169:$XFD$175" dn="Z_32AAAF0A_123E_4325_9966_5C2F7612E5DF_.wvu.Rows" sId="1"/>
    <undo index="2" exp="area" ref3D="1" dr="$A$117:$XFD$117" dn="Z_32AAAF0A_123E_4325_9966_5C2F7612E5DF_.wvu.Rows" sId="1"/>
    <undo index="1" exp="area" ref3D="1" dr="$A$25:$XFD$25" dn="Z_32AAAF0A_123E_4325_9966_5C2F7612E5DF_.wvu.Rows" sId="1"/>
    <undo index="2" exp="area" ref3D="1" dr="$A$6:$XFD$10" dn="Z_32AAAF0A_123E_4325_9966_5C2F7612E5DF_.wvu.PrintTitles" sId="1"/>
    <undo index="1" exp="area" ref3D="1" dr="$A$1:$F$1048576" dn="Z_32AAAF0A_123E_4325_9966_5C2F7612E5DF_.wvu.PrintTitles" sId="1"/>
    <rfmt sheetId="1" xfDxf="1" sqref="A3:XFD3" start="0" length="0"/>
    <rfmt sheetId="1" sqref="A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B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C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D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E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F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G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H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I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J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K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L3" start="0" length="0">
      <dxf>
        <font>
          <b/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M3" start="0" length="0">
      <dxf>
        <font>
          <sz val="11"/>
          <color theme="1"/>
          <name val="Times New Roman"/>
          <scheme val="none"/>
        </font>
        <numFmt numFmtId="4" formatCode="#,##0.00"/>
        <alignment vertical="top" wrapText="1" readingOrder="0"/>
      </dxf>
    </rfmt>
    <rfmt sheetId="1" sqref="N3" start="0" length="0">
      <dxf>
        <font>
          <sz val="11"/>
          <color theme="1"/>
          <name val="Times New Roman"/>
          <scheme val="none"/>
        </font>
        <numFmt numFmtId="166" formatCode="#,##0.00\ _₽"/>
        <alignment vertical="top" wrapText="1" readingOrder="0"/>
      </dxf>
    </rfmt>
    <rfmt sheetId="1" sqref="O3" start="0" length="0">
      <dxf>
        <font>
          <sz val="11"/>
          <color theme="1"/>
          <name val="Times New Roman"/>
          <scheme val="none"/>
        </font>
        <numFmt numFmtId="166" formatCode="#,##0.00\ _₽"/>
        <alignment vertical="top" wrapText="1" readingOrder="0"/>
      </dxf>
    </rfmt>
    <rfmt sheetId="1" sqref="P3" start="0" length="0">
      <dxf>
        <font>
          <sz val="11"/>
          <color theme="1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</dxf>
    </rfmt>
    <rfmt sheetId="1" sqref="Q3" start="0" length="0">
      <dxf>
        <font>
          <sz val="11"/>
          <color theme="1"/>
          <name val="Times New Roman"/>
          <scheme val="none"/>
        </font>
        <numFmt numFmtId="166" formatCode="#,##0.00\ _₽"/>
        <alignment vertical="top" wrapText="1" readingOrder="0"/>
      </dxf>
    </rfmt>
    <rfmt sheetId="1" sqref="R3" start="0" length="0">
      <dxf>
        <font>
          <sz val="11"/>
          <color theme="1"/>
          <name val="Times New Roman"/>
          <scheme val="none"/>
        </font>
        <numFmt numFmtId="166" formatCode="#,##0.00\ _₽"/>
        <alignment vertical="top" wrapText="1" readingOrder="0"/>
      </dxf>
    </rfmt>
    <rfmt sheetId="1" sqref="S3" start="0" length="0">
      <dxf>
        <font>
          <sz val="11"/>
          <color theme="1"/>
          <name val="Times New Roman"/>
          <scheme val="none"/>
        </font>
        <alignment vertical="top" wrapText="1" readingOrder="0"/>
      </dxf>
    </rfmt>
    <rfmt sheetId="1" sqref="T3" start="0" length="0">
      <dxf>
        <font>
          <sz val="11"/>
          <color theme="1"/>
          <name val="Times New Roman"/>
          <scheme val="none"/>
        </font>
        <alignment vertical="top" wrapText="1" readingOrder="0"/>
      </dxf>
    </rfmt>
  </rrc>
  <rcc rId="1267" sId="1">
    <oc r="J5" t="inlineStr">
      <is>
        <t>Уточненная сводная бюджетная роспись на 2021 год по состоянию на 31.12.2021</t>
      </is>
    </oc>
    <nc r="J5" t="inlineStr">
      <is>
        <t>Уточненная сводная бюджетная роспись на 2021 год 
по состоянию на 31.12.2021</t>
      </is>
    </nc>
  </rcc>
  <rcv guid="{32AAAF0A-123E-4325-9966-5C2F7612E5DF}" action="delete"/>
  <rdn rId="0" localSheetId="1" customView="1" name="Z_32AAAF0A_123E_4325_9966_5C2F7612E5DF_.wvu.PrintArea" hidden="1" oldHidden="1">
    <formula>Лист1!$A$1:$T$284</formula>
    <oldFormula>Лист1!$A$1:$T$278</oldFormula>
  </rdn>
  <rdn rId="0" localSheetId="1" customView="1" name="Z_32AAAF0A_123E_4325_9966_5C2F7612E5DF_.wvu.PrintTitles" hidden="1" oldHidden="1">
    <formula>Лист1!$A:$F,Лист1!$5:$9</formula>
    <oldFormula>Лист1!$A:$F,Лист1!$5:$9</oldFormula>
  </rdn>
  <rdn rId="0" localSheetId="1" customView="1" name="Z_32AAAF0A_123E_4325_9966_5C2F7612E5DF_.wvu.Rows" hidden="1" oldHidden="1">
    <formula>Лист1!$24:$24,Лист1!$116:$116,Лист1!$168:$174</formula>
    <oldFormula>Лист1!$24:$24,Лист1!$116:$116,Лист1!$168:$174</oldFormula>
  </rdn>
  <rcv guid="{32AAAF0A-123E-4325-9966-5C2F7612E5DF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246" sId="1" numFmtId="30">
    <oc r="M10">
      <v>16</v>
    </oc>
    <nc r="M10" t="inlineStr">
      <is>
        <t>13</t>
      </is>
    </nc>
  </rcc>
  <rcc rId="1247" sId="1" numFmtId="30">
    <oc r="N10">
      <v>17</v>
    </oc>
    <nc r="N10" t="inlineStr">
      <is>
        <t>14</t>
      </is>
    </nc>
  </rcc>
  <rcc rId="1248" sId="1" numFmtId="30">
    <oc r="O10">
      <v>18</v>
    </oc>
    <nc r="O10" t="inlineStr">
      <is>
        <t>15</t>
      </is>
    </nc>
  </rcc>
  <rcc rId="1249" sId="1" numFmtId="30">
    <oc r="P10">
      <v>19</v>
    </oc>
    <nc r="P10" t="inlineStr">
      <is>
        <t>16</t>
      </is>
    </nc>
  </rcc>
  <rcc rId="1250" sId="1" numFmtId="30">
    <oc r="Q10">
      <v>20</v>
    </oc>
    <nc r="Q10" t="inlineStr">
      <is>
        <t>17</t>
      </is>
    </nc>
  </rcc>
  <rcc rId="1251" sId="1" numFmtId="30">
    <oc r="R10">
      <v>21</v>
    </oc>
    <nc r="R10" t="inlineStr">
      <is>
        <t>18</t>
      </is>
    </nc>
  </rcc>
  <rcc rId="1252" sId="1">
    <oc r="S10" t="inlineStr">
      <is>
        <t>22=19/10*100</t>
      </is>
    </oc>
    <nc r="S10">
      <v>19</v>
    </nc>
  </rcc>
  <rcc rId="1253" sId="1">
    <oc r="T10" t="inlineStr">
      <is>
        <t>23=19/13*100</t>
      </is>
    </oc>
    <nc r="T10">
      <v>20</v>
    </nc>
  </rcc>
  <rm rId="1254" sheetId="1" source="P1:S1" destination="F1:I1" sourceSheetId="1">
    <rfmt sheetId="1" sqref="F1" start="0" length="0">
      <dxf>
        <font>
          <sz val="11"/>
          <color theme="1"/>
          <name val="Times New Roman"/>
          <scheme val="none"/>
        </font>
      </dxf>
    </rfmt>
    <rfmt sheetId="1" sqref="G1" start="0" length="0">
      <dxf>
        <font>
          <sz val="11"/>
          <color theme="1"/>
          <name val="Times New Roman"/>
          <scheme val="none"/>
        </font>
      </dxf>
    </rfmt>
    <rfmt sheetId="1" sqref="H1" start="0" length="0">
      <dxf>
        <font>
          <sz val="11"/>
          <color theme="1"/>
          <name val="Times New Roman"/>
          <scheme val="none"/>
        </font>
      </dxf>
    </rfmt>
  </rm>
  <rm rId="1255" sheetId="1" source="S5" destination="I5" sourceSheetId="1">
    <rfmt sheetId="1" sqref="I5" start="0" length="0">
      <dxf>
        <font>
          <sz val="11"/>
          <color theme="1"/>
          <name val="Times New Roman"/>
          <scheme val="none"/>
        </font>
      </dxf>
    </rfmt>
  </rm>
  <rfmt sheetId="1" sqref="A5:T215">
    <dxf>
      <fill>
        <patternFill patternType="none">
          <bgColor auto="1"/>
        </patternFill>
      </fill>
    </dxf>
  </rfmt>
  <rcv guid="{32AAAF0A-123E-4325-9966-5C2F7612E5DF}" action="delete"/>
  <rdn rId="0" localSheetId="1" customView="1" name="Z_32AAAF0A_123E_4325_9966_5C2F7612E5DF_.wvu.PrintArea" hidden="1" oldHidden="1">
    <formula>Лист1!$A$1:$T$279</formula>
    <oldFormula>Лист1!$A$1:$T$279</oldFormula>
  </rdn>
  <rdn rId="0" localSheetId="1" customView="1" name="Z_32AAAF0A_123E_4325_9966_5C2F7612E5DF_.wvu.PrintTitles" hidden="1" oldHidden="1">
    <formula>Лист1!$A:$F,Лист1!$6:$10</formula>
    <oldFormula>Лист1!$A:$F,Лист1!$6:$10</oldFormula>
  </rdn>
  <rdn rId="0" localSheetId="1" customView="1" name="Z_32AAAF0A_123E_4325_9966_5C2F7612E5DF_.wvu.Rows" hidden="1" oldHidden="1">
    <formula>Лист1!$25:$25,Лист1!$117:$117,Лист1!$169:$175</formula>
    <oldFormula>Лист1!$25:$25,Лист1!$117:$117,Лист1!$169:$175</oldFormula>
  </rdn>
  <rcv guid="{32AAAF0A-123E-4325-9966-5C2F7612E5DF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709"/>
  <sheetViews>
    <sheetView tabSelected="1" view="pageBreakPreview" zoomScale="80" zoomScaleNormal="74" zoomScaleSheetLayoutView="8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M5" sqref="M5:O6"/>
    </sheetView>
  </sheetViews>
  <sheetFormatPr defaultRowHeight="15"/>
  <cols>
    <col min="1" max="1" width="26.28515625" customWidth="1"/>
    <col min="2" max="2" width="6.85546875" style="1" customWidth="1"/>
    <col min="3" max="3" width="11.140625" customWidth="1"/>
    <col min="4" max="4" width="22.42578125" customWidth="1"/>
    <col min="5" max="5" width="33.42578125" customWidth="1"/>
    <col min="6" max="6" width="15.28515625" customWidth="1"/>
    <col min="7" max="7" width="19.28515625" style="2" customWidth="1"/>
    <col min="8" max="8" width="18" style="2" customWidth="1"/>
    <col min="9" max="9" width="17.5703125" style="2" customWidth="1"/>
    <col min="10" max="10" width="17.5703125" style="8" customWidth="1"/>
    <col min="11" max="11" width="17.85546875" customWidth="1"/>
    <col min="12" max="12" width="19.28515625" style="5" customWidth="1"/>
    <col min="13" max="13" width="20.5703125" style="6" customWidth="1"/>
    <col min="14" max="14" width="21.42578125" style="5" customWidth="1"/>
    <col min="15" max="15" width="20.42578125" style="5" customWidth="1"/>
    <col min="16" max="16" width="19.5703125" style="2" customWidth="1"/>
    <col min="17" max="17" width="20.42578125" style="5" customWidth="1"/>
    <col min="18" max="18" width="19.140625" style="5" customWidth="1"/>
    <col min="19" max="19" width="9.42578125" style="2" customWidth="1"/>
    <col min="20" max="20" width="9.28515625" style="2" customWidth="1"/>
    <col min="21" max="28" width="49.5703125" style="2" customWidth="1"/>
    <col min="29" max="52" width="9.140625" style="2"/>
  </cols>
  <sheetData>
    <row r="1" spans="1:21" s="8" customFormat="1" ht="69" customHeight="1">
      <c r="A1" s="40"/>
      <c r="B1" s="41"/>
      <c r="C1" s="40"/>
      <c r="D1" s="40"/>
      <c r="E1" s="40"/>
      <c r="F1" s="59" t="s">
        <v>310</v>
      </c>
      <c r="G1" s="60"/>
      <c r="H1" s="60"/>
      <c r="I1" s="60"/>
      <c r="M1" s="40"/>
      <c r="N1" s="42"/>
      <c r="O1" s="42"/>
      <c r="T1" s="40"/>
    </row>
    <row r="2" spans="1:21" s="8" customFormat="1" ht="15.75" customHeight="1">
      <c r="A2" s="74" t="s">
        <v>348</v>
      </c>
      <c r="C2" s="40"/>
      <c r="D2" s="40"/>
      <c r="E2" s="40"/>
      <c r="F2" s="40"/>
      <c r="G2" s="40"/>
      <c r="H2" s="40"/>
      <c r="I2" s="38"/>
      <c r="J2" s="46"/>
      <c r="K2" s="46"/>
      <c r="L2" s="46"/>
      <c r="M2" s="48"/>
      <c r="N2" s="42"/>
      <c r="O2" s="42"/>
      <c r="P2" s="49"/>
      <c r="Q2" s="42"/>
      <c r="R2" s="42"/>
      <c r="S2" s="40"/>
      <c r="T2" s="40"/>
    </row>
    <row r="3" spans="1:21" s="8" customFormat="1">
      <c r="A3" s="43"/>
      <c r="B3" s="44"/>
      <c r="C3" s="43"/>
      <c r="D3" s="43"/>
      <c r="E3" s="43"/>
      <c r="F3" s="43"/>
      <c r="G3" s="43"/>
      <c r="H3" s="43"/>
      <c r="I3" s="43"/>
      <c r="J3" s="40"/>
      <c r="K3" s="40"/>
      <c r="L3" s="42"/>
      <c r="M3" s="40"/>
      <c r="N3" s="42"/>
      <c r="O3" s="42"/>
      <c r="P3" s="49"/>
      <c r="Q3" s="42"/>
      <c r="R3" s="42"/>
      <c r="S3" s="40"/>
      <c r="T3" s="40"/>
    </row>
    <row r="4" spans="1:21">
      <c r="A4" s="40"/>
      <c r="B4" s="41"/>
      <c r="C4" s="40"/>
      <c r="D4" s="40"/>
      <c r="E4" s="40"/>
      <c r="F4" s="40"/>
      <c r="G4" s="40"/>
      <c r="H4" s="40"/>
      <c r="I4" s="11" t="s">
        <v>272</v>
      </c>
      <c r="J4" s="40"/>
      <c r="K4" s="40"/>
      <c r="L4" s="10"/>
      <c r="M4" s="40"/>
      <c r="N4" s="61"/>
      <c r="O4" s="61"/>
      <c r="P4" s="40"/>
      <c r="Q4" s="42"/>
      <c r="R4" s="42"/>
      <c r="S4" s="8"/>
      <c r="T4" s="39"/>
    </row>
    <row r="5" spans="1:21" ht="29.25" customHeight="1">
      <c r="A5" s="62"/>
      <c r="B5" s="62" t="s">
        <v>346</v>
      </c>
      <c r="C5" s="62" t="s">
        <v>347</v>
      </c>
      <c r="D5" s="62" t="s">
        <v>345</v>
      </c>
      <c r="E5" s="62" t="s">
        <v>0</v>
      </c>
      <c r="F5" s="62" t="s">
        <v>344</v>
      </c>
      <c r="G5" s="64" t="s">
        <v>303</v>
      </c>
      <c r="H5" s="64"/>
      <c r="I5" s="64"/>
      <c r="J5" s="64" t="s">
        <v>349</v>
      </c>
      <c r="K5" s="64"/>
      <c r="L5" s="64"/>
      <c r="M5" s="64" t="s">
        <v>270</v>
      </c>
      <c r="N5" s="64"/>
      <c r="O5" s="64"/>
      <c r="P5" s="64" t="s">
        <v>304</v>
      </c>
      <c r="Q5" s="64"/>
      <c r="R5" s="65"/>
      <c r="S5" s="64" t="s">
        <v>336</v>
      </c>
      <c r="T5" s="64"/>
    </row>
    <row r="6" spans="1:21" ht="27" customHeight="1">
      <c r="A6" s="62"/>
      <c r="B6" s="62"/>
      <c r="C6" s="62"/>
      <c r="D6" s="62"/>
      <c r="E6" s="62"/>
      <c r="F6" s="62" t="s">
        <v>1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  <c r="S6" s="62" t="s">
        <v>335</v>
      </c>
      <c r="T6" s="62" t="s">
        <v>271</v>
      </c>
    </row>
    <row r="7" spans="1:21">
      <c r="A7" s="62"/>
      <c r="B7" s="62"/>
      <c r="C7" s="62"/>
      <c r="D7" s="62"/>
      <c r="E7" s="62"/>
      <c r="F7" s="62"/>
      <c r="G7" s="62" t="s">
        <v>280</v>
      </c>
      <c r="H7" s="63" t="s">
        <v>3</v>
      </c>
      <c r="I7" s="63"/>
      <c r="J7" s="62" t="s">
        <v>2</v>
      </c>
      <c r="K7" s="63" t="s">
        <v>3</v>
      </c>
      <c r="L7" s="63"/>
      <c r="M7" s="62" t="s">
        <v>2</v>
      </c>
      <c r="N7" s="66" t="s">
        <v>3</v>
      </c>
      <c r="O7" s="66"/>
      <c r="P7" s="62" t="s">
        <v>2</v>
      </c>
      <c r="Q7" s="66" t="s">
        <v>3</v>
      </c>
      <c r="R7" s="67"/>
      <c r="S7" s="62"/>
      <c r="T7" s="62"/>
    </row>
    <row r="8" spans="1:21" ht="54" customHeight="1">
      <c r="A8" s="62"/>
      <c r="B8" s="62"/>
      <c r="C8" s="62"/>
      <c r="D8" s="62"/>
      <c r="E8" s="62"/>
      <c r="F8" s="62"/>
      <c r="G8" s="62"/>
      <c r="H8" s="53" t="s">
        <v>4</v>
      </c>
      <c r="I8" s="53" t="s">
        <v>5</v>
      </c>
      <c r="J8" s="62"/>
      <c r="K8" s="53" t="s">
        <v>4</v>
      </c>
      <c r="L8" s="12" t="s">
        <v>5</v>
      </c>
      <c r="M8" s="62"/>
      <c r="N8" s="12" t="s">
        <v>4</v>
      </c>
      <c r="O8" s="12" t="s">
        <v>5</v>
      </c>
      <c r="P8" s="62"/>
      <c r="Q8" s="12" t="s">
        <v>4</v>
      </c>
      <c r="R8" s="13" t="s">
        <v>5</v>
      </c>
      <c r="S8" s="62"/>
      <c r="T8" s="62"/>
    </row>
    <row r="9" spans="1:21" ht="12.75" customHeight="1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5">
        <v>12</v>
      </c>
      <c r="M9" s="16" t="s">
        <v>338</v>
      </c>
      <c r="N9" s="16" t="s">
        <v>339</v>
      </c>
      <c r="O9" s="16" t="s">
        <v>340</v>
      </c>
      <c r="P9" s="16" t="s">
        <v>341</v>
      </c>
      <c r="Q9" s="16" t="s">
        <v>342</v>
      </c>
      <c r="R9" s="17" t="s">
        <v>343</v>
      </c>
      <c r="S9" s="14">
        <v>19</v>
      </c>
      <c r="T9" s="14">
        <v>20</v>
      </c>
    </row>
    <row r="10" spans="1:21" s="2" customFormat="1" ht="15" customHeight="1">
      <c r="A10" s="69" t="s">
        <v>6</v>
      </c>
      <c r="B10" s="69"/>
      <c r="C10" s="69"/>
      <c r="D10" s="69"/>
      <c r="E10" s="69"/>
      <c r="F10" s="69"/>
      <c r="G10" s="20">
        <f>G13+G53+G92+G102+G150+G156+G162+G181+G208+G227+G237+G263+G279</f>
        <v>9590233548.1700001</v>
      </c>
      <c r="H10" s="20">
        <f t="shared" ref="H10" si="0">H13+H53+H92+H102+H150+H156+H162+H181+H208+H227+H237+H263+H279</f>
        <v>7253317775.3800001</v>
      </c>
      <c r="I10" s="20">
        <f>I13+I53+I92+I102+I150+I156+I162+I181+I208+I227+I237+I263+I279</f>
        <v>2336915772.79</v>
      </c>
      <c r="J10" s="20">
        <f>J13+J53+J92+J102+J150+J156+J162+J181+J208+J227+J237+J263+J279</f>
        <v>9590294919.1700001</v>
      </c>
      <c r="K10" s="20">
        <f t="shared" ref="K10" si="1">K13+K53+K92+K102+K150+K156+K162+K181+K208+K227+K237+K263+K279</f>
        <v>7253317775.3800001</v>
      </c>
      <c r="L10" s="20">
        <f>L13+L53+L92+L102+L150+L156+L162+L181+L208+L227+L237+L263+L279</f>
        <v>2336977143.79</v>
      </c>
      <c r="M10" s="20">
        <f>M13+M53+M92+M102+M150+M156+M162+M181+M208+M227+M237+M263+M279</f>
        <v>7964982071.9800005</v>
      </c>
      <c r="N10" s="20">
        <f t="shared" ref="N10:R10" si="2">N13+N53+N92+N102+N150+N156+N162+N181+N208+N227+N237+N263+N279</f>
        <v>5757958932.5500002</v>
      </c>
      <c r="O10" s="20">
        <f t="shared" si="2"/>
        <v>2207023139.4300003</v>
      </c>
      <c r="P10" s="20">
        <f t="shared" si="2"/>
        <v>7959844652.4300022</v>
      </c>
      <c r="Q10" s="20">
        <f t="shared" si="2"/>
        <v>5752988567.7200003</v>
      </c>
      <c r="R10" s="20">
        <f t="shared" si="2"/>
        <v>2206856084.7100005</v>
      </c>
      <c r="S10" s="18">
        <f>P10/G10*100</f>
        <v>82.999487055754685</v>
      </c>
      <c r="T10" s="18">
        <f>P10/J10*100</f>
        <v>82.99895591864545</v>
      </c>
      <c r="U10" s="36"/>
    </row>
    <row r="11" spans="1:21" s="2" customFormat="1" ht="15" customHeight="1">
      <c r="A11" s="68" t="s">
        <v>7</v>
      </c>
      <c r="B11" s="68"/>
      <c r="C11" s="68"/>
      <c r="D11" s="68"/>
      <c r="E11" s="68"/>
      <c r="F11" s="68"/>
      <c r="G11" s="21">
        <f>H11+I11</f>
        <v>3984748002.4200001</v>
      </c>
      <c r="H11" s="21">
        <f t="shared" ref="H11" si="3">H14+H54+H93+H103+H151+H157+H163+H176+H182+H228+H238+H264+H280</f>
        <v>3651258167.5599999</v>
      </c>
      <c r="I11" s="21">
        <f>I14+I54+I93+I103+I151+I157+I163+I176+I182+I228+I238+I264+I280</f>
        <v>333489834.8599999</v>
      </c>
      <c r="J11" s="21">
        <f>K11+L11</f>
        <v>3984748002.4200001</v>
      </c>
      <c r="K11" s="21">
        <f t="shared" ref="K11" si="4">K14+K54+K93+K103+K151+K157+K163+K176+K182+K228+K238+K264+K280</f>
        <v>3651258167.5599999</v>
      </c>
      <c r="L11" s="21">
        <f>L14+L54+L93+L103+L151+L157+L163+L176+L182+L228+L238+L264+L280</f>
        <v>333489834.8599999</v>
      </c>
      <c r="M11" s="21">
        <f t="shared" ref="M11" si="5">N11+O11</f>
        <v>3398199402.8000002</v>
      </c>
      <c r="N11" s="21">
        <f t="shared" ref="N11:R11" si="6">N14+N54+N93+N103+N151+N157+N163+N176+N182+N228+N238+N264+N280</f>
        <v>3108073518.21</v>
      </c>
      <c r="O11" s="21">
        <f t="shared" si="6"/>
        <v>290125884.59000003</v>
      </c>
      <c r="P11" s="21">
        <f t="shared" ref="P11" si="7">Q11+R11</f>
        <v>3398199402.79</v>
      </c>
      <c r="Q11" s="21">
        <f t="shared" si="6"/>
        <v>3108073518.21</v>
      </c>
      <c r="R11" s="21">
        <f t="shared" si="6"/>
        <v>290125884.58000004</v>
      </c>
      <c r="S11" s="19">
        <f t="shared" ref="S11:S74" si="8">P11/G11*100</f>
        <v>85.280158261607014</v>
      </c>
      <c r="T11" s="19">
        <f t="shared" ref="T11:T74" si="9">P11/J11*100</f>
        <v>85.280158261607014</v>
      </c>
    </row>
    <row r="12" spans="1:21" s="2" customFormat="1" ht="15" customHeight="1">
      <c r="A12" s="68" t="s">
        <v>8</v>
      </c>
      <c r="B12" s="68"/>
      <c r="C12" s="68"/>
      <c r="D12" s="68"/>
      <c r="E12" s="68"/>
      <c r="F12" s="68"/>
      <c r="G12" s="21">
        <f t="shared" ref="G12:I12" si="10">G10-G11</f>
        <v>5605485545.75</v>
      </c>
      <c r="H12" s="21">
        <f t="shared" si="10"/>
        <v>3602059607.8200002</v>
      </c>
      <c r="I12" s="21">
        <f t="shared" si="10"/>
        <v>2003425937.9300001</v>
      </c>
      <c r="J12" s="21">
        <f t="shared" ref="J12:L12" si="11">J10-J11</f>
        <v>5605546916.75</v>
      </c>
      <c r="K12" s="21">
        <f t="shared" si="11"/>
        <v>3602059607.8200002</v>
      </c>
      <c r="L12" s="21">
        <f t="shared" si="11"/>
        <v>2003487308.9300001</v>
      </c>
      <c r="M12" s="21">
        <f t="shared" ref="M12:R12" si="12">M10-M11</f>
        <v>4566782669.1800003</v>
      </c>
      <c r="N12" s="21">
        <f t="shared" si="12"/>
        <v>2649885414.3400002</v>
      </c>
      <c r="O12" s="21">
        <f t="shared" si="12"/>
        <v>1916897254.8400002</v>
      </c>
      <c r="P12" s="21">
        <f t="shared" si="12"/>
        <v>4561645249.6400023</v>
      </c>
      <c r="Q12" s="21">
        <f t="shared" si="12"/>
        <v>2644915049.5100002</v>
      </c>
      <c r="R12" s="21">
        <f t="shared" si="12"/>
        <v>1916730200.1300006</v>
      </c>
      <c r="S12" s="19">
        <f t="shared" si="8"/>
        <v>81.378235880004667</v>
      </c>
      <c r="T12" s="19">
        <f t="shared" si="9"/>
        <v>81.377344929703412</v>
      </c>
    </row>
    <row r="13" spans="1:21" s="2" customFormat="1" ht="27.75" customHeight="1">
      <c r="A13" s="73" t="s">
        <v>9</v>
      </c>
      <c r="B13" s="73"/>
      <c r="C13" s="73"/>
      <c r="D13" s="73"/>
      <c r="E13" s="73"/>
      <c r="F13" s="73"/>
      <c r="G13" s="20">
        <f>G16</f>
        <v>2043121483.0500002</v>
      </c>
      <c r="H13" s="20">
        <f t="shared" ref="H13:I13" si="13">H16</f>
        <v>1647638167.1400001</v>
      </c>
      <c r="I13" s="20">
        <f t="shared" si="13"/>
        <v>395483315.91000003</v>
      </c>
      <c r="J13" s="20">
        <f>J16</f>
        <v>2043182845.0500002</v>
      </c>
      <c r="K13" s="20">
        <f t="shared" ref="K13:M13" si="14">K16</f>
        <v>1647638167.1400001</v>
      </c>
      <c r="L13" s="20">
        <f t="shared" si="14"/>
        <v>395544677.91000003</v>
      </c>
      <c r="M13" s="20">
        <f t="shared" si="14"/>
        <v>1493609540.4000001</v>
      </c>
      <c r="N13" s="20">
        <f t="shared" ref="N13:R13" si="15">N16</f>
        <v>1180586231.1200001</v>
      </c>
      <c r="O13" s="20">
        <f t="shared" si="15"/>
        <v>313023309.28000003</v>
      </c>
      <c r="P13" s="20">
        <f t="shared" si="15"/>
        <v>1488540878.1900001</v>
      </c>
      <c r="Q13" s="20">
        <f t="shared" si="15"/>
        <v>1175681791.9100001</v>
      </c>
      <c r="R13" s="20">
        <f t="shared" si="15"/>
        <v>312859086.28000003</v>
      </c>
      <c r="S13" s="18">
        <f>P13/G13*100</f>
        <v>72.856209997257992</v>
      </c>
      <c r="T13" s="18">
        <f>P13/J13*100</f>
        <v>72.854021939165847</v>
      </c>
      <c r="U13" s="22"/>
    </row>
    <row r="14" spans="1:21" s="2" customFormat="1" ht="16.5" customHeight="1">
      <c r="A14" s="68" t="s">
        <v>7</v>
      </c>
      <c r="B14" s="68"/>
      <c r="C14" s="68"/>
      <c r="D14" s="68"/>
      <c r="E14" s="68"/>
      <c r="F14" s="68"/>
      <c r="G14" s="21">
        <f>H14+I14</f>
        <v>1176391777.78</v>
      </c>
      <c r="H14" s="21">
        <f>H40</f>
        <v>1058752600</v>
      </c>
      <c r="I14" s="21">
        <f>I40</f>
        <v>117639177.78</v>
      </c>
      <c r="J14" s="21">
        <f>K14+L14</f>
        <v>1176391777.78</v>
      </c>
      <c r="K14" s="21">
        <f>K40</f>
        <v>1058752600</v>
      </c>
      <c r="L14" s="21">
        <f>L40</f>
        <v>117639177.78</v>
      </c>
      <c r="M14" s="21">
        <f t="shared" ref="M14:M15" si="16">N14+O14</f>
        <v>893123302.12</v>
      </c>
      <c r="N14" s="21">
        <f t="shared" ref="N14:O14" si="17">N40</f>
        <v>803810971.90999997</v>
      </c>
      <c r="O14" s="21">
        <f t="shared" si="17"/>
        <v>89312330.209999993</v>
      </c>
      <c r="P14" s="21">
        <f t="shared" ref="P14:P15" si="18">Q14+R14</f>
        <v>893123302.12</v>
      </c>
      <c r="Q14" s="21">
        <f t="shared" ref="Q14:R14" si="19">Q40</f>
        <v>803810971.90999997</v>
      </c>
      <c r="R14" s="21">
        <f t="shared" si="19"/>
        <v>89312330.209999993</v>
      </c>
      <c r="S14" s="19">
        <f t="shared" si="8"/>
        <v>75.92056651445121</v>
      </c>
      <c r="T14" s="19">
        <f t="shared" si="9"/>
        <v>75.92056651445121</v>
      </c>
    </row>
    <row r="15" spans="1:21" s="2" customFormat="1" ht="16.5" customHeight="1">
      <c r="A15" s="68" t="s">
        <v>8</v>
      </c>
      <c r="B15" s="68"/>
      <c r="C15" s="68"/>
      <c r="D15" s="68"/>
      <c r="E15" s="68"/>
      <c r="F15" s="68"/>
      <c r="G15" s="21">
        <f>H15+I15</f>
        <v>866729705.2700001</v>
      </c>
      <c r="H15" s="21">
        <f>H13-H14</f>
        <v>588885567.1400001</v>
      </c>
      <c r="I15" s="21">
        <f>I13-I14</f>
        <v>277844138.13</v>
      </c>
      <c r="J15" s="21">
        <f>K15+L15</f>
        <v>866791067.2700001</v>
      </c>
      <c r="K15" s="21">
        <f>K13-K14</f>
        <v>588885567.1400001</v>
      </c>
      <c r="L15" s="21">
        <f>L13-L14</f>
        <v>277905500.13</v>
      </c>
      <c r="M15" s="21">
        <f t="shared" si="16"/>
        <v>600486238.28000021</v>
      </c>
      <c r="N15" s="21">
        <f t="shared" ref="N15:O15" si="20">N13-N14</f>
        <v>376775259.21000016</v>
      </c>
      <c r="O15" s="21">
        <f t="shared" si="20"/>
        <v>223710979.07000005</v>
      </c>
      <c r="P15" s="21">
        <f t="shared" si="18"/>
        <v>595417576.07000017</v>
      </c>
      <c r="Q15" s="21">
        <f t="shared" ref="Q15:R15" si="21">Q13-Q14</f>
        <v>371870820.00000012</v>
      </c>
      <c r="R15" s="21">
        <f t="shared" si="21"/>
        <v>223546756.07000005</v>
      </c>
      <c r="S15" s="19">
        <f t="shared" si="8"/>
        <v>68.69703120242292</v>
      </c>
      <c r="T15" s="19">
        <f t="shared" si="9"/>
        <v>68.692167992143283</v>
      </c>
      <c r="U15" s="22"/>
    </row>
    <row r="16" spans="1:21" s="2" customFormat="1" ht="30" customHeight="1">
      <c r="A16" s="68" t="s">
        <v>10</v>
      </c>
      <c r="B16" s="68"/>
      <c r="C16" s="68"/>
      <c r="D16" s="68"/>
      <c r="E16" s="68"/>
      <c r="F16" s="68"/>
      <c r="G16" s="21">
        <f>G17+G51</f>
        <v>2043121483.0500002</v>
      </c>
      <c r="H16" s="21">
        <f t="shared" ref="H16:I16" si="22">H17+H51</f>
        <v>1647638167.1400001</v>
      </c>
      <c r="I16" s="21">
        <f t="shared" si="22"/>
        <v>395483315.91000003</v>
      </c>
      <c r="J16" s="21">
        <f>J17+J51</f>
        <v>2043182845.0500002</v>
      </c>
      <c r="K16" s="21">
        <f t="shared" ref="K16:M16" si="23">K17+K51</f>
        <v>1647638167.1400001</v>
      </c>
      <c r="L16" s="21">
        <f t="shared" si="23"/>
        <v>395544677.91000003</v>
      </c>
      <c r="M16" s="21">
        <f t="shared" si="23"/>
        <v>1493609540.4000001</v>
      </c>
      <c r="N16" s="21">
        <f t="shared" ref="N16:R16" si="24">N17+N51</f>
        <v>1180586231.1200001</v>
      </c>
      <c r="O16" s="21">
        <f t="shared" si="24"/>
        <v>313023309.28000003</v>
      </c>
      <c r="P16" s="21">
        <f t="shared" si="24"/>
        <v>1488540878.1900001</v>
      </c>
      <c r="Q16" s="21">
        <f t="shared" si="24"/>
        <v>1175681791.9100001</v>
      </c>
      <c r="R16" s="21">
        <f t="shared" si="24"/>
        <v>312859086.28000003</v>
      </c>
      <c r="S16" s="19">
        <f t="shared" si="8"/>
        <v>72.856209997257992</v>
      </c>
      <c r="T16" s="19">
        <f t="shared" si="9"/>
        <v>72.854021939165847</v>
      </c>
    </row>
    <row r="17" spans="1:20" s="2" customFormat="1" ht="16.5" customHeight="1">
      <c r="A17" s="69" t="s">
        <v>11</v>
      </c>
      <c r="B17" s="69"/>
      <c r="C17" s="69"/>
      <c r="D17" s="69"/>
      <c r="E17" s="69"/>
      <c r="F17" s="69"/>
      <c r="G17" s="20">
        <f>G19+G20+G21+G22+G23+G25+G26+G27+G28+G29+G30+G31+G32+G33+G34+G35+G36+G37+G38+G39+G42+G43+G44+G45+G46+G47+G48+G49+G50+G18</f>
        <v>2030321483.0500002</v>
      </c>
      <c r="H17" s="20">
        <f t="shared" ref="H17" si="25">H19+H20+H21+H22+H23+H25+H26+H27+H28+H29+H30+H31+H32+H33+H34+H35+H36+H37+H38+H39+H42+H43+H44+H45+H46+H47+H48+H49+H50</f>
        <v>1635252882.97</v>
      </c>
      <c r="I17" s="20">
        <f>I19+I20+I21+I22+I23+I25+I26+I27+I28+I29+I30+I31+I32+I33+I34+I35+I36+I37+I38+I39+I42+I43+I44+I45+I46+I47+I48+I49+I50+I18</f>
        <v>395068600.08000004</v>
      </c>
      <c r="J17" s="20">
        <f>J19+J20+J21+J22+J23+J25+J26+J27+J28+J29+J30+J31+J32+J33+J34+J35+J36+J37+J38+J39+J42+J43+J44+J45+J46+J47+J48+J49+J50+J18</f>
        <v>2030382845.0500002</v>
      </c>
      <c r="K17" s="20">
        <f t="shared" ref="K17" si="26">K19+K20+K21+K22+K23+K25+K26+K27+K28+K29+K30+K31+K32+K33+K34+K35+K36+K37+K38+K39+K42+K43+K44+K45+K46+K47+K48+K49+K50</f>
        <v>1635252882.97</v>
      </c>
      <c r="L17" s="20">
        <f>L19+L20+L21+L22+L23+L25+L26+L27+L28+L29+L30+L31+L32+L33+L34+L35+L36+L37+L38+L39+L42+L43+L44+L45+L46+L47+L48+L49+L50+L18</f>
        <v>395129962.08000004</v>
      </c>
      <c r="M17" s="20">
        <f t="shared" ref="M17" si="27">M19+M20+M21+M22+M23+M25+M26+M27+M28+M29+M30+M31+M32+M33+M34+M35+M36+M37+M38+M39+M42+M43+M44+M45+M46+M47+M48+M49+M50+M18</f>
        <v>1480809540.4000001</v>
      </c>
      <c r="N17" s="20">
        <f t="shared" ref="N17:Q17" si="28">N19+N20+N21+N22+N23+N25+N26+N27+N28+N29+N30+N31+N32+N33+N34+N35+N36+N37+N38+N39+N42+N43+N44+N45+N46+N47+N48+N49+N50</f>
        <v>1168200946.95</v>
      </c>
      <c r="O17" s="20">
        <f t="shared" ref="O17:P17" si="29">O19+O20+O21+O22+O23+O25+O26+O27+O28+O29+O30+O31+O32+O33+O34+O35+O36+O37+O38+O39+O42+O43+O44+O45+O46+O47+O48+O49+O50+O18</f>
        <v>312608593.45000005</v>
      </c>
      <c r="P17" s="20">
        <f t="shared" si="29"/>
        <v>1480806878.1900001</v>
      </c>
      <c r="Q17" s="20">
        <f t="shared" si="28"/>
        <v>1168198370.99</v>
      </c>
      <c r="R17" s="20">
        <f t="shared" ref="R17" si="30">R19+R20+R21+R22+R23+R25+R26+R27+R28+R29+R30+R31+R32+R33+R34+R35+R36+R37+R38+R39+R42+R43+R44+R45+R46+R47+R48+R49+R50+R18</f>
        <v>312608507.20000005</v>
      </c>
      <c r="S17" s="18">
        <f t="shared" si="8"/>
        <v>72.934601271395437</v>
      </c>
      <c r="T17" s="18">
        <f t="shared" si="9"/>
        <v>72.932397050150101</v>
      </c>
    </row>
    <row r="18" spans="1:20" s="2" customFormat="1" ht="122.25" customHeight="1">
      <c r="A18" s="25" t="s">
        <v>301</v>
      </c>
      <c r="B18" s="26" t="s">
        <v>13</v>
      </c>
      <c r="C18" s="26" t="s">
        <v>13</v>
      </c>
      <c r="D18" s="26" t="s">
        <v>26</v>
      </c>
      <c r="E18" s="26" t="s">
        <v>14</v>
      </c>
      <c r="F18" s="26" t="s">
        <v>27</v>
      </c>
      <c r="G18" s="21">
        <f>I18</f>
        <v>2738660.67</v>
      </c>
      <c r="H18" s="20"/>
      <c r="I18" s="21">
        <v>2738660.67</v>
      </c>
      <c r="J18" s="21">
        <f>L18</f>
        <v>2738660.67</v>
      </c>
      <c r="K18" s="20"/>
      <c r="L18" s="21">
        <v>2738660.67</v>
      </c>
      <c r="M18" s="21">
        <f t="shared" ref="M18" si="31">O18</f>
        <v>0</v>
      </c>
      <c r="N18" s="20"/>
      <c r="O18" s="21"/>
      <c r="P18" s="21">
        <f t="shared" ref="P18" si="32">R18</f>
        <v>0</v>
      </c>
      <c r="Q18" s="20"/>
      <c r="R18" s="21"/>
      <c r="S18" s="18">
        <f t="shared" si="8"/>
        <v>0</v>
      </c>
      <c r="T18" s="18">
        <f t="shared" si="9"/>
        <v>0</v>
      </c>
    </row>
    <row r="19" spans="1:20" s="2" customFormat="1" ht="168.75" customHeight="1">
      <c r="A19" s="51" t="s">
        <v>12</v>
      </c>
      <c r="B19" s="26" t="s">
        <v>13</v>
      </c>
      <c r="C19" s="26" t="s">
        <v>13</v>
      </c>
      <c r="D19" s="26" t="s">
        <v>278</v>
      </c>
      <c r="E19" s="26" t="s">
        <v>14</v>
      </c>
      <c r="F19" s="26" t="s">
        <v>15</v>
      </c>
      <c r="G19" s="21">
        <f>H19+I19</f>
        <v>128865986.75999999</v>
      </c>
      <c r="H19" s="27">
        <v>94849393.849999994</v>
      </c>
      <c r="I19" s="21">
        <v>34016592.909999996</v>
      </c>
      <c r="J19" s="21">
        <f>K19+L19</f>
        <v>128865986.75999999</v>
      </c>
      <c r="K19" s="27">
        <v>94849393.849999994</v>
      </c>
      <c r="L19" s="21">
        <v>34016592.909999996</v>
      </c>
      <c r="M19" s="21">
        <f t="shared" ref="M19:M52" si="33">N19+O19</f>
        <v>128863579.31</v>
      </c>
      <c r="N19" s="27">
        <v>94849393.849999994</v>
      </c>
      <c r="O19" s="21">
        <f>3175990.49+4952802.42+25885392.55</f>
        <v>34014185.460000001</v>
      </c>
      <c r="P19" s="21">
        <f t="shared" ref="P19:P52" si="34">Q19+R19</f>
        <v>128863579.31</v>
      </c>
      <c r="Q19" s="27">
        <v>94849393.849999994</v>
      </c>
      <c r="R19" s="21">
        <f>3175990.49+4952802.42+25885392.55</f>
        <v>34014185.460000001</v>
      </c>
      <c r="S19" s="19">
        <f t="shared" si="8"/>
        <v>99.998131818906984</v>
      </c>
      <c r="T19" s="19">
        <f t="shared" si="9"/>
        <v>99.998131818906984</v>
      </c>
    </row>
    <row r="20" spans="1:20" s="2" customFormat="1" ht="132.75" customHeight="1">
      <c r="A20" s="51" t="s">
        <v>16</v>
      </c>
      <c r="B20" s="26" t="s">
        <v>13</v>
      </c>
      <c r="C20" s="26" t="s">
        <v>13</v>
      </c>
      <c r="D20" s="26" t="s">
        <v>17</v>
      </c>
      <c r="E20" s="26" t="s">
        <v>14</v>
      </c>
      <c r="F20" s="26" t="s">
        <v>18</v>
      </c>
      <c r="G20" s="21">
        <f>H20+I20</f>
        <v>127379015.78999999</v>
      </c>
      <c r="H20" s="21">
        <v>123251977.20999999</v>
      </c>
      <c r="I20" s="21">
        <v>4127038.58</v>
      </c>
      <c r="J20" s="21">
        <f>K20+L20</f>
        <v>127379015.78999999</v>
      </c>
      <c r="K20" s="21">
        <v>123251977.20999999</v>
      </c>
      <c r="L20" s="21">
        <v>4127038.58</v>
      </c>
      <c r="M20" s="21">
        <f t="shared" si="33"/>
        <v>127379015.78999999</v>
      </c>
      <c r="N20" s="21">
        <v>123251977.20999999</v>
      </c>
      <c r="O20" s="21">
        <v>4127038.58</v>
      </c>
      <c r="P20" s="21">
        <f t="shared" si="34"/>
        <v>127379015.78999999</v>
      </c>
      <c r="Q20" s="21">
        <v>123251977.20999999</v>
      </c>
      <c r="R20" s="21">
        <v>4127038.58</v>
      </c>
      <c r="S20" s="19">
        <f>P20/G20*100</f>
        <v>100</v>
      </c>
      <c r="T20" s="19">
        <f>P20/J20*100</f>
        <v>100</v>
      </c>
    </row>
    <row r="21" spans="1:20" s="2" customFormat="1" ht="115.5" customHeight="1">
      <c r="A21" s="51" t="s">
        <v>279</v>
      </c>
      <c r="B21" s="26"/>
      <c r="C21" s="26"/>
      <c r="D21" s="26" t="s">
        <v>20</v>
      </c>
      <c r="E21" s="26" t="s">
        <v>14</v>
      </c>
      <c r="F21" s="26" t="s">
        <v>31</v>
      </c>
      <c r="G21" s="21">
        <f t="shared" ref="G21:G51" si="35">H21+I21</f>
        <v>574186.80000000005</v>
      </c>
      <c r="H21" s="21"/>
      <c r="I21" s="21">
        <v>574186.80000000005</v>
      </c>
      <c r="J21" s="21">
        <f t="shared" ref="J21:J52" si="36">K21+L21</f>
        <v>574186.80000000005</v>
      </c>
      <c r="K21" s="21"/>
      <c r="L21" s="21">
        <v>574186.80000000005</v>
      </c>
      <c r="M21" s="21">
        <f t="shared" si="33"/>
        <v>574186.80000000005</v>
      </c>
      <c r="N21" s="21"/>
      <c r="O21" s="21">
        <v>574186.80000000005</v>
      </c>
      <c r="P21" s="21">
        <f t="shared" si="34"/>
        <v>574186.80000000005</v>
      </c>
      <c r="Q21" s="21"/>
      <c r="R21" s="21">
        <v>574186.80000000005</v>
      </c>
      <c r="S21" s="19">
        <f t="shared" si="8"/>
        <v>100</v>
      </c>
      <c r="T21" s="19">
        <f t="shared" si="9"/>
        <v>100</v>
      </c>
    </row>
    <row r="22" spans="1:20" s="2" customFormat="1" ht="100.5" customHeight="1">
      <c r="A22" s="51" t="s">
        <v>19</v>
      </c>
      <c r="B22" s="26" t="s">
        <v>13</v>
      </c>
      <c r="C22" s="26" t="s">
        <v>13</v>
      </c>
      <c r="D22" s="26" t="s">
        <v>20</v>
      </c>
      <c r="E22" s="26" t="s">
        <v>14</v>
      </c>
      <c r="F22" s="26">
        <v>2021</v>
      </c>
      <c r="G22" s="21">
        <f t="shared" si="35"/>
        <v>0</v>
      </c>
      <c r="H22" s="21"/>
      <c r="I22" s="21"/>
      <c r="J22" s="21">
        <f t="shared" si="36"/>
        <v>0</v>
      </c>
      <c r="K22" s="21"/>
      <c r="L22" s="21"/>
      <c r="M22" s="21">
        <f t="shared" si="33"/>
        <v>0</v>
      </c>
      <c r="N22" s="21"/>
      <c r="O22" s="21"/>
      <c r="P22" s="21">
        <f t="shared" si="34"/>
        <v>0</v>
      </c>
      <c r="Q22" s="21"/>
      <c r="R22" s="21"/>
      <c r="S22" s="19" t="e">
        <f t="shared" si="8"/>
        <v>#DIV/0!</v>
      </c>
      <c r="T22" s="19" t="e">
        <f t="shared" si="9"/>
        <v>#DIV/0!</v>
      </c>
    </row>
    <row r="23" spans="1:20" s="2" customFormat="1" ht="100.5" customHeight="1">
      <c r="A23" s="51" t="s">
        <v>21</v>
      </c>
      <c r="B23" s="26" t="s">
        <v>13</v>
      </c>
      <c r="C23" s="26" t="s">
        <v>13</v>
      </c>
      <c r="D23" s="26" t="s">
        <v>20</v>
      </c>
      <c r="E23" s="26" t="s">
        <v>14</v>
      </c>
      <c r="F23" s="26" t="s">
        <v>18</v>
      </c>
      <c r="G23" s="21">
        <f t="shared" si="35"/>
        <v>900000</v>
      </c>
      <c r="H23" s="27"/>
      <c r="I23" s="21">
        <v>900000</v>
      </c>
      <c r="J23" s="21">
        <f t="shared" si="36"/>
        <v>900000</v>
      </c>
      <c r="K23" s="27"/>
      <c r="L23" s="21">
        <v>900000</v>
      </c>
      <c r="M23" s="21">
        <f t="shared" si="33"/>
        <v>900000</v>
      </c>
      <c r="N23" s="27"/>
      <c r="O23" s="21">
        <v>900000</v>
      </c>
      <c r="P23" s="21">
        <f t="shared" si="34"/>
        <v>900000</v>
      </c>
      <c r="Q23" s="27"/>
      <c r="R23" s="21">
        <v>900000</v>
      </c>
      <c r="S23" s="19">
        <f t="shared" si="8"/>
        <v>100</v>
      </c>
      <c r="T23" s="19">
        <f t="shared" si="9"/>
        <v>100</v>
      </c>
    </row>
    <row r="24" spans="1:20" s="2" customFormat="1" ht="103.5" hidden="1" customHeight="1">
      <c r="A24" s="51" t="s">
        <v>23</v>
      </c>
      <c r="B24" s="26" t="s">
        <v>13</v>
      </c>
      <c r="C24" s="26" t="s">
        <v>13</v>
      </c>
      <c r="D24" s="26" t="s">
        <v>20</v>
      </c>
      <c r="E24" s="26" t="s">
        <v>14</v>
      </c>
      <c r="F24" s="26" t="s">
        <v>24</v>
      </c>
      <c r="G24" s="21">
        <f t="shared" si="35"/>
        <v>0</v>
      </c>
      <c r="H24" s="27"/>
      <c r="I24" s="27"/>
      <c r="J24" s="21">
        <f t="shared" si="36"/>
        <v>0</v>
      </c>
      <c r="K24" s="27"/>
      <c r="L24" s="27"/>
      <c r="M24" s="21">
        <f t="shared" si="33"/>
        <v>0</v>
      </c>
      <c r="N24" s="27"/>
      <c r="O24" s="27"/>
      <c r="P24" s="21">
        <f t="shared" si="34"/>
        <v>0</v>
      </c>
      <c r="Q24" s="27"/>
      <c r="R24" s="27"/>
      <c r="S24" s="19" t="e">
        <f t="shared" si="8"/>
        <v>#DIV/0!</v>
      </c>
      <c r="T24" s="19" t="e">
        <f t="shared" si="9"/>
        <v>#DIV/0!</v>
      </c>
    </row>
    <row r="25" spans="1:20" s="2" customFormat="1" ht="133.5" customHeight="1">
      <c r="A25" s="51" t="s">
        <v>281</v>
      </c>
      <c r="B25" s="26"/>
      <c r="C25" s="26"/>
      <c r="D25" s="26" t="s">
        <v>40</v>
      </c>
      <c r="E25" s="26" t="s">
        <v>14</v>
      </c>
      <c r="F25" s="26" t="s">
        <v>41</v>
      </c>
      <c r="G25" s="21">
        <f t="shared" si="35"/>
        <v>108577567.84</v>
      </c>
      <c r="H25" s="27"/>
      <c r="I25" s="21">
        <v>108577567.84</v>
      </c>
      <c r="J25" s="21">
        <f t="shared" si="36"/>
        <v>108577567.84</v>
      </c>
      <c r="K25" s="27"/>
      <c r="L25" s="21">
        <v>108577567.84</v>
      </c>
      <c r="M25" s="21">
        <f t="shared" si="33"/>
        <v>60384564.549999997</v>
      </c>
      <c r="N25" s="27"/>
      <c r="O25" s="21">
        <v>60384564.549999997</v>
      </c>
      <c r="P25" s="21">
        <f t="shared" si="34"/>
        <v>60384564.549999997</v>
      </c>
      <c r="Q25" s="27"/>
      <c r="R25" s="21">
        <v>60384564.549999997</v>
      </c>
      <c r="S25" s="19">
        <f t="shared" si="8"/>
        <v>55.614217329847307</v>
      </c>
      <c r="T25" s="19">
        <f t="shared" si="9"/>
        <v>55.614217329847307</v>
      </c>
    </row>
    <row r="26" spans="1:20" s="2" customFormat="1" ht="132.75" customHeight="1">
      <c r="A26" s="51" t="s">
        <v>25</v>
      </c>
      <c r="B26" s="26" t="s">
        <v>13</v>
      </c>
      <c r="C26" s="26" t="s">
        <v>13</v>
      </c>
      <c r="D26" s="26" t="s">
        <v>26</v>
      </c>
      <c r="E26" s="26" t="s">
        <v>14</v>
      </c>
      <c r="F26" s="26" t="s">
        <v>27</v>
      </c>
      <c r="G26" s="21">
        <f t="shared" si="35"/>
        <v>2522225</v>
      </c>
      <c r="H26" s="27"/>
      <c r="I26" s="21">
        <v>2522225</v>
      </c>
      <c r="J26" s="21">
        <f t="shared" si="36"/>
        <v>2522225</v>
      </c>
      <c r="K26" s="27"/>
      <c r="L26" s="21">
        <v>2522225</v>
      </c>
      <c r="M26" s="21">
        <f t="shared" si="33"/>
        <v>0</v>
      </c>
      <c r="N26" s="27"/>
      <c r="O26" s="21">
        <v>0</v>
      </c>
      <c r="P26" s="21">
        <f t="shared" si="34"/>
        <v>0</v>
      </c>
      <c r="Q26" s="27"/>
      <c r="R26" s="21">
        <v>0</v>
      </c>
      <c r="S26" s="19">
        <f t="shared" si="8"/>
        <v>0</v>
      </c>
      <c r="T26" s="19">
        <f t="shared" si="9"/>
        <v>0</v>
      </c>
    </row>
    <row r="27" spans="1:20" s="2" customFormat="1" ht="120">
      <c r="A27" s="51" t="s">
        <v>28</v>
      </c>
      <c r="B27" s="26" t="s">
        <v>13</v>
      </c>
      <c r="C27" s="26" t="s">
        <v>13</v>
      </c>
      <c r="D27" s="26" t="s">
        <v>29</v>
      </c>
      <c r="E27" s="26" t="s">
        <v>14</v>
      </c>
      <c r="F27" s="26" t="s">
        <v>30</v>
      </c>
      <c r="G27" s="21">
        <f t="shared" si="35"/>
        <v>0</v>
      </c>
      <c r="H27" s="27"/>
      <c r="I27" s="21"/>
      <c r="J27" s="21">
        <f t="shared" si="36"/>
        <v>0</v>
      </c>
      <c r="K27" s="27"/>
      <c r="L27" s="21"/>
      <c r="M27" s="21">
        <f t="shared" si="33"/>
        <v>0</v>
      </c>
      <c r="N27" s="27"/>
      <c r="O27" s="21"/>
      <c r="P27" s="21">
        <f t="shared" si="34"/>
        <v>0</v>
      </c>
      <c r="Q27" s="27"/>
      <c r="R27" s="21"/>
      <c r="S27" s="19" t="e">
        <f t="shared" si="8"/>
        <v>#DIV/0!</v>
      </c>
      <c r="T27" s="19" t="e">
        <f t="shared" si="9"/>
        <v>#DIV/0!</v>
      </c>
    </row>
    <row r="28" spans="1:20" s="2" customFormat="1" ht="90">
      <c r="A28" s="51" t="s">
        <v>32</v>
      </c>
      <c r="B28" s="26" t="s">
        <v>13</v>
      </c>
      <c r="C28" s="26" t="s">
        <v>13</v>
      </c>
      <c r="D28" s="26" t="s">
        <v>20</v>
      </c>
      <c r="E28" s="26" t="s">
        <v>14</v>
      </c>
      <c r="F28" s="26" t="s">
        <v>31</v>
      </c>
      <c r="G28" s="21">
        <f t="shared" si="35"/>
        <v>18058385.32</v>
      </c>
      <c r="H28" s="21">
        <v>17416800</v>
      </c>
      <c r="I28" s="21">
        <v>641585.31999999995</v>
      </c>
      <c r="J28" s="21">
        <f t="shared" si="36"/>
        <v>18058385.32</v>
      </c>
      <c r="K28" s="21">
        <v>17416800</v>
      </c>
      <c r="L28" s="21">
        <v>641585.31999999995</v>
      </c>
      <c r="M28" s="21">
        <f t="shared" si="33"/>
        <v>12658161.99</v>
      </c>
      <c r="N28" s="21">
        <v>12226734.32</v>
      </c>
      <c r="O28" s="21">
        <f>409406.84+22020.83</f>
        <v>431427.67000000004</v>
      </c>
      <c r="P28" s="21">
        <f t="shared" si="34"/>
        <v>12658161.99</v>
      </c>
      <c r="Q28" s="21">
        <v>12226734.32</v>
      </c>
      <c r="R28" s="21">
        <f>409406.84+22020.83</f>
        <v>431427.67000000004</v>
      </c>
      <c r="S28" s="19">
        <f t="shared" si="8"/>
        <v>70.095757542513212</v>
      </c>
      <c r="T28" s="19">
        <f t="shared" si="9"/>
        <v>70.095757542513212</v>
      </c>
    </row>
    <row r="29" spans="1:20" s="2" customFormat="1" ht="132" customHeight="1">
      <c r="A29" s="51" t="s">
        <v>33</v>
      </c>
      <c r="B29" s="26" t="s">
        <v>13</v>
      </c>
      <c r="C29" s="26" t="s">
        <v>13</v>
      </c>
      <c r="D29" s="26" t="s">
        <v>20</v>
      </c>
      <c r="E29" s="26" t="s">
        <v>14</v>
      </c>
      <c r="F29" s="26" t="s">
        <v>31</v>
      </c>
      <c r="G29" s="21">
        <f t="shared" si="35"/>
        <v>913547.3</v>
      </c>
      <c r="H29" s="21"/>
      <c r="I29" s="21">
        <v>913547.3</v>
      </c>
      <c r="J29" s="28">
        <f t="shared" si="36"/>
        <v>974909.3</v>
      </c>
      <c r="K29" s="28"/>
      <c r="L29" s="28">
        <v>974909.3</v>
      </c>
      <c r="M29" s="28">
        <f t="shared" si="33"/>
        <v>914280.2</v>
      </c>
      <c r="N29" s="28"/>
      <c r="O29" s="28">
        <v>914280.2</v>
      </c>
      <c r="P29" s="28">
        <f t="shared" si="34"/>
        <v>914280.2</v>
      </c>
      <c r="Q29" s="28"/>
      <c r="R29" s="28">
        <v>914280.2</v>
      </c>
      <c r="S29" s="29">
        <f t="shared" si="8"/>
        <v>100.08022573105957</v>
      </c>
      <c r="T29" s="19">
        <f t="shared" si="9"/>
        <v>93.781052247629589</v>
      </c>
    </row>
    <row r="30" spans="1:20" s="2" customFormat="1" ht="123" customHeight="1">
      <c r="A30" s="51" t="s">
        <v>34</v>
      </c>
      <c r="B30" s="26" t="s">
        <v>13</v>
      </c>
      <c r="C30" s="26" t="s">
        <v>13</v>
      </c>
      <c r="D30" s="26" t="s">
        <v>20</v>
      </c>
      <c r="E30" s="26" t="s">
        <v>14</v>
      </c>
      <c r="F30" s="26" t="s">
        <v>31</v>
      </c>
      <c r="G30" s="21">
        <f t="shared" si="35"/>
        <v>34396212.799999997</v>
      </c>
      <c r="H30" s="21">
        <v>29377015.390000001</v>
      </c>
      <c r="I30" s="21">
        <v>5019197.41</v>
      </c>
      <c r="J30" s="21">
        <f t="shared" si="36"/>
        <v>34396212.799999997</v>
      </c>
      <c r="K30" s="21">
        <v>29377015.390000001</v>
      </c>
      <c r="L30" s="21">
        <v>5019197.41</v>
      </c>
      <c r="M30" s="21">
        <f t="shared" si="33"/>
        <v>34396212.799999997</v>
      </c>
      <c r="N30" s="21">
        <v>29377015.390000001</v>
      </c>
      <c r="O30" s="21">
        <v>5019197.41</v>
      </c>
      <c r="P30" s="21">
        <f t="shared" si="34"/>
        <v>34396212.799999997</v>
      </c>
      <c r="Q30" s="21">
        <v>29377015.390000001</v>
      </c>
      <c r="R30" s="21">
        <v>5019197.41</v>
      </c>
      <c r="S30" s="19">
        <f t="shared" si="8"/>
        <v>100</v>
      </c>
      <c r="T30" s="19">
        <f t="shared" si="9"/>
        <v>100</v>
      </c>
    </row>
    <row r="31" spans="1:20" s="2" customFormat="1" ht="98.25" customHeight="1">
      <c r="A31" s="51" t="s">
        <v>35</v>
      </c>
      <c r="B31" s="26" t="s">
        <v>13</v>
      </c>
      <c r="C31" s="26" t="s">
        <v>13</v>
      </c>
      <c r="D31" s="26" t="s">
        <v>20</v>
      </c>
      <c r="E31" s="26" t="s">
        <v>14</v>
      </c>
      <c r="F31" s="26" t="s">
        <v>31</v>
      </c>
      <c r="G31" s="21">
        <f t="shared" si="35"/>
        <v>20166630.420000002</v>
      </c>
      <c r="H31" s="21">
        <v>19475850</v>
      </c>
      <c r="I31" s="21">
        <v>690780.42</v>
      </c>
      <c r="J31" s="21">
        <f t="shared" si="36"/>
        <v>20166630.420000002</v>
      </c>
      <c r="K31" s="21">
        <v>19475850</v>
      </c>
      <c r="L31" s="21">
        <v>690780.42</v>
      </c>
      <c r="M31" s="21">
        <f t="shared" si="33"/>
        <v>19420645.710000001</v>
      </c>
      <c r="N31" s="21">
        <v>18754038.949999999</v>
      </c>
      <c r="O31" s="21">
        <f>627970.79+38635.97</f>
        <v>666606.76</v>
      </c>
      <c r="P31" s="21">
        <f t="shared" si="34"/>
        <v>19417983.5</v>
      </c>
      <c r="Q31" s="21">
        <v>18751462.989999998</v>
      </c>
      <c r="R31" s="21">
        <f>627884.54+38635.97</f>
        <v>666520.51</v>
      </c>
      <c r="S31" s="19">
        <f t="shared" si="8"/>
        <v>96.287694550808339</v>
      </c>
      <c r="T31" s="19">
        <f t="shared" si="9"/>
        <v>96.287694550808339</v>
      </c>
    </row>
    <row r="32" spans="1:20" s="2" customFormat="1" ht="129" customHeight="1">
      <c r="A32" s="51" t="s">
        <v>299</v>
      </c>
      <c r="B32" s="26" t="s">
        <v>13</v>
      </c>
      <c r="C32" s="26" t="s">
        <v>13</v>
      </c>
      <c r="D32" s="26" t="s">
        <v>20</v>
      </c>
      <c r="E32" s="26" t="s">
        <v>14</v>
      </c>
      <c r="F32" s="26" t="s">
        <v>27</v>
      </c>
      <c r="G32" s="21">
        <f t="shared" si="35"/>
        <v>730000</v>
      </c>
      <c r="H32" s="21"/>
      <c r="I32" s="21">
        <v>730000</v>
      </c>
      <c r="J32" s="21">
        <f t="shared" si="36"/>
        <v>730000</v>
      </c>
      <c r="K32" s="21"/>
      <c r="L32" s="21">
        <v>730000</v>
      </c>
      <c r="M32" s="21">
        <f t="shared" si="33"/>
        <v>730000</v>
      </c>
      <c r="N32" s="21"/>
      <c r="O32" s="21">
        <v>730000</v>
      </c>
      <c r="P32" s="21">
        <f t="shared" si="34"/>
        <v>730000</v>
      </c>
      <c r="Q32" s="21"/>
      <c r="R32" s="21">
        <v>730000</v>
      </c>
      <c r="S32" s="19">
        <f t="shared" si="8"/>
        <v>100</v>
      </c>
      <c r="T32" s="19">
        <f t="shared" si="9"/>
        <v>100</v>
      </c>
    </row>
    <row r="33" spans="1:20" s="2" customFormat="1" ht="129.75" customHeight="1">
      <c r="A33" s="51" t="s">
        <v>36</v>
      </c>
      <c r="B33" s="26" t="s">
        <v>13</v>
      </c>
      <c r="C33" s="26" t="s">
        <v>13</v>
      </c>
      <c r="D33" s="26" t="s">
        <v>20</v>
      </c>
      <c r="E33" s="26" t="s">
        <v>14</v>
      </c>
      <c r="F33" s="26" t="s">
        <v>31</v>
      </c>
      <c r="G33" s="21">
        <f t="shared" si="35"/>
        <v>20571408.640000001</v>
      </c>
      <c r="H33" s="21">
        <v>19866760</v>
      </c>
      <c r="I33" s="21">
        <v>704648.64</v>
      </c>
      <c r="J33" s="21">
        <f t="shared" si="36"/>
        <v>20571408.640000001</v>
      </c>
      <c r="K33" s="21">
        <v>19866760</v>
      </c>
      <c r="L33" s="21">
        <v>704648.64</v>
      </c>
      <c r="M33" s="21">
        <f t="shared" si="33"/>
        <v>19808961.98</v>
      </c>
      <c r="N33" s="21">
        <v>19129018.780000001</v>
      </c>
      <c r="O33" s="21">
        <f>640526.83+39416.37</f>
        <v>679943.2</v>
      </c>
      <c r="P33" s="21">
        <f t="shared" si="34"/>
        <v>19808961.98</v>
      </c>
      <c r="Q33" s="21">
        <v>19129018.780000001</v>
      </c>
      <c r="R33" s="21">
        <f>640526.83+39416.37</f>
        <v>679943.2</v>
      </c>
      <c r="S33" s="19">
        <f t="shared" si="8"/>
        <v>96.293658478411331</v>
      </c>
      <c r="T33" s="19">
        <f t="shared" si="9"/>
        <v>96.293658478411331</v>
      </c>
    </row>
    <row r="34" spans="1:20" s="2" customFormat="1" ht="90">
      <c r="A34" s="51" t="s">
        <v>37</v>
      </c>
      <c r="B34" s="26" t="s">
        <v>13</v>
      </c>
      <c r="C34" s="26" t="s">
        <v>13</v>
      </c>
      <c r="D34" s="26" t="s">
        <v>20</v>
      </c>
      <c r="E34" s="26" t="s">
        <v>14</v>
      </c>
      <c r="F34" s="26" t="s">
        <v>31</v>
      </c>
      <c r="G34" s="21">
        <f t="shared" si="35"/>
        <v>28572289.969999999</v>
      </c>
      <c r="H34" s="21">
        <v>26345910.609999999</v>
      </c>
      <c r="I34" s="21">
        <v>2226379.36</v>
      </c>
      <c r="J34" s="21">
        <f t="shared" si="36"/>
        <v>28572289.969999999</v>
      </c>
      <c r="K34" s="21">
        <v>26345910.609999999</v>
      </c>
      <c r="L34" s="21">
        <v>2226379.36</v>
      </c>
      <c r="M34" s="21">
        <f t="shared" si="33"/>
        <v>28466261.839999996</v>
      </c>
      <c r="N34" s="21">
        <v>26243338.739999998</v>
      </c>
      <c r="O34" s="21">
        <f>878746.72+1344176.38</f>
        <v>2222923.0999999996</v>
      </c>
      <c r="P34" s="21">
        <f t="shared" si="34"/>
        <v>28466261.839999996</v>
      </c>
      <c r="Q34" s="21">
        <v>26243338.739999998</v>
      </c>
      <c r="R34" s="21">
        <f>878746.72+1344176.38</f>
        <v>2222923.0999999996</v>
      </c>
      <c r="S34" s="19">
        <f t="shared" si="8"/>
        <v>99.62891273289145</v>
      </c>
      <c r="T34" s="19">
        <f t="shared" si="9"/>
        <v>99.62891273289145</v>
      </c>
    </row>
    <row r="35" spans="1:20" s="2" customFormat="1" ht="125.25" customHeight="1">
      <c r="A35" s="51" t="s">
        <v>38</v>
      </c>
      <c r="B35" s="26" t="s">
        <v>13</v>
      </c>
      <c r="C35" s="26" t="s">
        <v>13</v>
      </c>
      <c r="D35" s="26" t="s">
        <v>20</v>
      </c>
      <c r="E35" s="26" t="s">
        <v>14</v>
      </c>
      <c r="F35" s="26" t="s">
        <v>31</v>
      </c>
      <c r="G35" s="21">
        <f t="shared" si="35"/>
        <v>34456756.789999999</v>
      </c>
      <c r="H35" s="21">
        <v>32033658.850000001</v>
      </c>
      <c r="I35" s="21">
        <v>2423097.94</v>
      </c>
      <c r="J35" s="21">
        <f t="shared" si="36"/>
        <v>34456756.789999999</v>
      </c>
      <c r="K35" s="21">
        <v>32033658.850000001</v>
      </c>
      <c r="L35" s="21">
        <v>2423097.94</v>
      </c>
      <c r="M35" s="21">
        <f t="shared" si="33"/>
        <v>31637480.689999998</v>
      </c>
      <c r="N35" s="21">
        <v>29305749.789999999</v>
      </c>
      <c r="O35" s="21">
        <f>1350440.69+981290.21</f>
        <v>2331730.9</v>
      </c>
      <c r="P35" s="21">
        <f t="shared" si="34"/>
        <v>31637480.689999998</v>
      </c>
      <c r="Q35" s="21">
        <v>29305749.789999999</v>
      </c>
      <c r="R35" s="21">
        <f>1350440.69+981290.21</f>
        <v>2331730.9</v>
      </c>
      <c r="S35" s="19">
        <f t="shared" si="8"/>
        <v>91.817929594528152</v>
      </c>
      <c r="T35" s="19">
        <f t="shared" si="9"/>
        <v>91.817929594528152</v>
      </c>
    </row>
    <row r="36" spans="1:20" s="2" customFormat="1" ht="123.75" customHeight="1">
      <c r="A36" s="51" t="s">
        <v>39</v>
      </c>
      <c r="B36" s="26" t="s">
        <v>13</v>
      </c>
      <c r="C36" s="26" t="s">
        <v>13</v>
      </c>
      <c r="D36" s="26" t="s">
        <v>20</v>
      </c>
      <c r="E36" s="26" t="s">
        <v>14</v>
      </c>
      <c r="F36" s="26" t="s">
        <v>31</v>
      </c>
      <c r="G36" s="21">
        <f t="shared" si="35"/>
        <v>16173989.17</v>
      </c>
      <c r="H36" s="21">
        <v>15262917.060000001</v>
      </c>
      <c r="I36" s="21">
        <v>911072.11</v>
      </c>
      <c r="J36" s="21">
        <f t="shared" si="36"/>
        <v>16173989.17</v>
      </c>
      <c r="K36" s="21">
        <v>15262917.060000001</v>
      </c>
      <c r="L36" s="21">
        <v>911072.11</v>
      </c>
      <c r="M36" s="21">
        <f t="shared" si="33"/>
        <v>12029500.02</v>
      </c>
      <c r="N36" s="21">
        <v>11252708.01</v>
      </c>
      <c r="O36" s="21">
        <f>400000+376792.01</f>
        <v>776792.01</v>
      </c>
      <c r="P36" s="21">
        <f t="shared" si="34"/>
        <v>12029500.02</v>
      </c>
      <c r="Q36" s="21">
        <v>11252708.01</v>
      </c>
      <c r="R36" s="21">
        <f>400000+376792.01</f>
        <v>776792.01</v>
      </c>
      <c r="S36" s="19">
        <f t="shared" si="8"/>
        <v>74.375590916758355</v>
      </c>
      <c r="T36" s="19">
        <f t="shared" si="9"/>
        <v>74.375590916758355</v>
      </c>
    </row>
    <row r="37" spans="1:20" s="2" customFormat="1" ht="75">
      <c r="A37" s="51" t="s">
        <v>42</v>
      </c>
      <c r="B37" s="26" t="s">
        <v>13</v>
      </c>
      <c r="C37" s="26" t="s">
        <v>13</v>
      </c>
      <c r="D37" s="26" t="s">
        <v>43</v>
      </c>
      <c r="E37" s="26" t="s">
        <v>14</v>
      </c>
      <c r="F37" s="26" t="s">
        <v>44</v>
      </c>
      <c r="G37" s="21">
        <f t="shared" si="35"/>
        <v>59138949.600000001</v>
      </c>
      <c r="H37" s="27"/>
      <c r="I37" s="21">
        <v>59138949.600000001</v>
      </c>
      <c r="J37" s="21">
        <f t="shared" si="36"/>
        <v>59138949.600000001</v>
      </c>
      <c r="K37" s="27"/>
      <c r="L37" s="21">
        <v>59138949.600000001</v>
      </c>
      <c r="M37" s="21">
        <f t="shared" si="33"/>
        <v>59138949.600000001</v>
      </c>
      <c r="N37" s="27"/>
      <c r="O37" s="21">
        <v>59138949.600000001</v>
      </c>
      <c r="P37" s="21">
        <f t="shared" si="34"/>
        <v>59138949.600000001</v>
      </c>
      <c r="Q37" s="27"/>
      <c r="R37" s="21">
        <v>59138949.600000001</v>
      </c>
      <c r="S37" s="19">
        <f t="shared" si="8"/>
        <v>100</v>
      </c>
      <c r="T37" s="19">
        <f t="shared" si="9"/>
        <v>100</v>
      </c>
    </row>
    <row r="38" spans="1:20" s="2" customFormat="1" ht="120.75" customHeight="1">
      <c r="A38" s="51" t="s">
        <v>298</v>
      </c>
      <c r="B38" s="26" t="s">
        <v>13</v>
      </c>
      <c r="C38" s="26" t="s">
        <v>13</v>
      </c>
      <c r="D38" s="26" t="s">
        <v>45</v>
      </c>
      <c r="E38" s="26" t="s">
        <v>14</v>
      </c>
      <c r="F38" s="26" t="s">
        <v>31</v>
      </c>
      <c r="G38" s="21">
        <f t="shared" si="35"/>
        <v>198620000</v>
      </c>
      <c r="H38" s="21">
        <v>198620000</v>
      </c>
      <c r="I38" s="27"/>
      <c r="J38" s="21">
        <f t="shared" si="36"/>
        <v>198620000</v>
      </c>
      <c r="K38" s="21">
        <v>198620000</v>
      </c>
      <c r="L38" s="27"/>
      <c r="M38" s="21">
        <f t="shared" si="33"/>
        <v>0</v>
      </c>
      <c r="N38" s="21">
        <v>0</v>
      </c>
      <c r="O38" s="27"/>
      <c r="P38" s="21">
        <f t="shared" si="34"/>
        <v>0</v>
      </c>
      <c r="Q38" s="21">
        <v>0</v>
      </c>
      <c r="R38" s="27"/>
      <c r="S38" s="19">
        <f t="shared" si="8"/>
        <v>0</v>
      </c>
      <c r="T38" s="19">
        <f t="shared" si="9"/>
        <v>0</v>
      </c>
    </row>
    <row r="39" spans="1:20" s="2" customFormat="1" ht="120" customHeight="1">
      <c r="A39" s="51" t="s">
        <v>46</v>
      </c>
      <c r="B39" s="26" t="s">
        <v>13</v>
      </c>
      <c r="C39" s="26" t="s">
        <v>13</v>
      </c>
      <c r="D39" s="26" t="s">
        <v>47</v>
      </c>
      <c r="E39" s="26" t="s">
        <v>14</v>
      </c>
      <c r="F39" s="26" t="s">
        <v>48</v>
      </c>
      <c r="G39" s="21">
        <f t="shared" si="35"/>
        <v>1190446342.2</v>
      </c>
      <c r="H39" s="21">
        <v>1058752600</v>
      </c>
      <c r="I39" s="21">
        <v>131693742.2</v>
      </c>
      <c r="J39" s="21">
        <f t="shared" si="36"/>
        <v>1190446342.2</v>
      </c>
      <c r="K39" s="21">
        <v>1058752600</v>
      </c>
      <c r="L39" s="21">
        <v>131693742.2</v>
      </c>
      <c r="M39" s="21">
        <f t="shared" si="33"/>
        <v>906988411.13999999</v>
      </c>
      <c r="N39" s="21">
        <v>803810971.90999997</v>
      </c>
      <c r="O39" s="21">
        <f>O40+O41</f>
        <v>103177439.22999999</v>
      </c>
      <c r="P39" s="21">
        <f t="shared" si="34"/>
        <v>906988411.13999999</v>
      </c>
      <c r="Q39" s="21">
        <v>803810971.90999997</v>
      </c>
      <c r="R39" s="21">
        <f>R40+R41</f>
        <v>103177439.22999999</v>
      </c>
      <c r="S39" s="19">
        <f t="shared" si="8"/>
        <v>76.188936786839406</v>
      </c>
      <c r="T39" s="19">
        <f t="shared" si="9"/>
        <v>76.188936786839406</v>
      </c>
    </row>
    <row r="40" spans="1:20" s="2" customFormat="1" ht="107.25" customHeight="1">
      <c r="A40" s="51" t="s">
        <v>49</v>
      </c>
      <c r="B40" s="26" t="s">
        <v>50</v>
      </c>
      <c r="C40" s="30"/>
      <c r="D40" s="30"/>
      <c r="E40" s="30"/>
      <c r="F40" s="30"/>
      <c r="G40" s="21">
        <f t="shared" si="35"/>
        <v>1176391777.78</v>
      </c>
      <c r="H40" s="21">
        <v>1058752600</v>
      </c>
      <c r="I40" s="21">
        <v>117639177.78</v>
      </c>
      <c r="J40" s="21">
        <f t="shared" si="36"/>
        <v>1176391777.78</v>
      </c>
      <c r="K40" s="21">
        <v>1058752600</v>
      </c>
      <c r="L40" s="21">
        <v>117639177.78</v>
      </c>
      <c r="M40" s="21">
        <f t="shared" si="33"/>
        <v>893123302.12</v>
      </c>
      <c r="N40" s="21">
        <v>803810971.90999997</v>
      </c>
      <c r="O40" s="21">
        <v>89312330.209999993</v>
      </c>
      <c r="P40" s="21">
        <f t="shared" si="34"/>
        <v>893123302.12</v>
      </c>
      <c r="Q40" s="21">
        <v>803810971.90999997</v>
      </c>
      <c r="R40" s="21">
        <v>89312330.209999993</v>
      </c>
      <c r="S40" s="19">
        <f t="shared" si="8"/>
        <v>75.92056651445121</v>
      </c>
      <c r="T40" s="19">
        <f t="shared" si="9"/>
        <v>75.92056651445121</v>
      </c>
    </row>
    <row r="41" spans="1:20" s="2" customFormat="1" ht="34.5" customHeight="1">
      <c r="A41" s="26" t="s">
        <v>51</v>
      </c>
      <c r="B41" s="26" t="s">
        <v>13</v>
      </c>
      <c r="C41" s="30"/>
      <c r="D41" s="30"/>
      <c r="E41" s="30"/>
      <c r="F41" s="30"/>
      <c r="G41" s="21">
        <f t="shared" si="35"/>
        <v>14054564.42</v>
      </c>
      <c r="H41" s="27"/>
      <c r="I41" s="21">
        <v>14054564.42</v>
      </c>
      <c r="J41" s="21">
        <f t="shared" si="36"/>
        <v>14054564.42</v>
      </c>
      <c r="K41" s="27"/>
      <c r="L41" s="21">
        <v>14054564.42</v>
      </c>
      <c r="M41" s="21">
        <f t="shared" si="33"/>
        <v>13865109.02</v>
      </c>
      <c r="N41" s="27"/>
      <c r="O41" s="21">
        <v>13865109.02</v>
      </c>
      <c r="P41" s="21">
        <f t="shared" si="34"/>
        <v>13865109.02</v>
      </c>
      <c r="Q41" s="27"/>
      <c r="R41" s="21">
        <v>13865109.02</v>
      </c>
      <c r="S41" s="19">
        <f t="shared" si="8"/>
        <v>98.652000913451289</v>
      </c>
      <c r="T41" s="19">
        <f t="shared" si="9"/>
        <v>98.652000913451289</v>
      </c>
    </row>
    <row r="42" spans="1:20" s="2" customFormat="1" ht="120.75" customHeight="1">
      <c r="A42" s="51" t="s">
        <v>52</v>
      </c>
      <c r="B42" s="26" t="s">
        <v>13</v>
      </c>
      <c r="C42" s="26" t="s">
        <v>13</v>
      </c>
      <c r="D42" s="26" t="s">
        <v>20</v>
      </c>
      <c r="E42" s="26" t="s">
        <v>14</v>
      </c>
      <c r="F42" s="26" t="s">
        <v>53</v>
      </c>
      <c r="G42" s="21">
        <f t="shared" si="35"/>
        <v>2349531.71</v>
      </c>
      <c r="H42" s="27"/>
      <c r="I42" s="21">
        <v>2349531.71</v>
      </c>
      <c r="J42" s="21">
        <f t="shared" si="36"/>
        <v>2349531.71</v>
      </c>
      <c r="K42" s="27"/>
      <c r="L42" s="21">
        <v>2349531.71</v>
      </c>
      <c r="M42" s="21">
        <f t="shared" si="33"/>
        <v>2349531.71</v>
      </c>
      <c r="N42" s="27"/>
      <c r="O42" s="21">
        <v>2349531.71</v>
      </c>
      <c r="P42" s="21">
        <f t="shared" si="34"/>
        <v>2349531.71</v>
      </c>
      <c r="Q42" s="27"/>
      <c r="R42" s="21">
        <v>2349531.71</v>
      </c>
      <c r="S42" s="19">
        <f t="shared" si="8"/>
        <v>100</v>
      </c>
      <c r="T42" s="19">
        <f t="shared" si="9"/>
        <v>100</v>
      </c>
    </row>
    <row r="43" spans="1:20" s="2" customFormat="1" ht="120.75" customHeight="1">
      <c r="A43" s="51" t="s">
        <v>54</v>
      </c>
      <c r="B43" s="26" t="s">
        <v>13</v>
      </c>
      <c r="C43" s="26" t="s">
        <v>13</v>
      </c>
      <c r="D43" s="26" t="s">
        <v>20</v>
      </c>
      <c r="E43" s="26" t="s">
        <v>14</v>
      </c>
      <c r="F43" s="26" t="s">
        <v>53</v>
      </c>
      <c r="G43" s="21">
        <f t="shared" si="35"/>
        <v>8757287.2400000002</v>
      </c>
      <c r="H43" s="27"/>
      <c r="I43" s="21">
        <v>8757287.2400000002</v>
      </c>
      <c r="J43" s="21">
        <f t="shared" si="36"/>
        <v>8757287.2400000002</v>
      </c>
      <c r="K43" s="27"/>
      <c r="L43" s="21">
        <v>8757287.2400000002</v>
      </c>
      <c r="M43" s="21">
        <f t="shared" si="33"/>
        <v>8757287.2400000002</v>
      </c>
      <c r="N43" s="27"/>
      <c r="O43" s="21">
        <v>8757287.2400000002</v>
      </c>
      <c r="P43" s="21">
        <f t="shared" si="34"/>
        <v>8757287.2400000002</v>
      </c>
      <c r="Q43" s="27"/>
      <c r="R43" s="21">
        <v>8757287.2400000002</v>
      </c>
      <c r="S43" s="19">
        <f t="shared" si="8"/>
        <v>100</v>
      </c>
      <c r="T43" s="19">
        <f t="shared" si="9"/>
        <v>100</v>
      </c>
    </row>
    <row r="44" spans="1:20" s="2" customFormat="1" ht="120.75" customHeight="1">
      <c r="A44" s="51" t="s">
        <v>55</v>
      </c>
      <c r="B44" s="26" t="s">
        <v>13</v>
      </c>
      <c r="C44" s="26" t="s">
        <v>13</v>
      </c>
      <c r="D44" s="26" t="s">
        <v>20</v>
      </c>
      <c r="E44" s="26" t="s">
        <v>14</v>
      </c>
      <c r="F44" s="26" t="s">
        <v>53</v>
      </c>
      <c r="G44" s="21">
        <f t="shared" si="35"/>
        <v>141611.85</v>
      </c>
      <c r="H44" s="27"/>
      <c r="I44" s="21">
        <v>141611.85</v>
      </c>
      <c r="J44" s="21">
        <f t="shared" si="36"/>
        <v>141611.85</v>
      </c>
      <c r="K44" s="27"/>
      <c r="L44" s="21">
        <v>141611.85</v>
      </c>
      <c r="M44" s="21">
        <f t="shared" si="33"/>
        <v>141611.85</v>
      </c>
      <c r="N44" s="27"/>
      <c r="O44" s="21">
        <v>141611.85</v>
      </c>
      <c r="P44" s="21">
        <f t="shared" si="34"/>
        <v>141611.85</v>
      </c>
      <c r="Q44" s="27"/>
      <c r="R44" s="21">
        <v>141611.85</v>
      </c>
      <c r="S44" s="19">
        <f t="shared" si="8"/>
        <v>100</v>
      </c>
      <c r="T44" s="19">
        <f t="shared" si="9"/>
        <v>100</v>
      </c>
    </row>
    <row r="45" spans="1:20" s="2" customFormat="1" ht="119.25" customHeight="1">
      <c r="A45" s="51" t="s">
        <v>56</v>
      </c>
      <c r="B45" s="26" t="s">
        <v>13</v>
      </c>
      <c r="C45" s="26" t="s">
        <v>13</v>
      </c>
      <c r="D45" s="26" t="s">
        <v>20</v>
      </c>
      <c r="E45" s="26" t="s">
        <v>14</v>
      </c>
      <c r="F45" s="26" t="s">
        <v>53</v>
      </c>
      <c r="G45" s="21">
        <f t="shared" si="35"/>
        <v>796037.69</v>
      </c>
      <c r="H45" s="27"/>
      <c r="I45" s="21">
        <v>796037.69</v>
      </c>
      <c r="J45" s="21">
        <f t="shared" si="36"/>
        <v>796037.69</v>
      </c>
      <c r="K45" s="27"/>
      <c r="L45" s="21">
        <v>796037.69</v>
      </c>
      <c r="M45" s="21">
        <f t="shared" si="33"/>
        <v>796037.69</v>
      </c>
      <c r="N45" s="27"/>
      <c r="O45" s="21">
        <v>796037.69</v>
      </c>
      <c r="P45" s="21">
        <f t="shared" si="34"/>
        <v>796037.69</v>
      </c>
      <c r="Q45" s="27"/>
      <c r="R45" s="21">
        <v>796037.69</v>
      </c>
      <c r="S45" s="19">
        <f t="shared" si="8"/>
        <v>100</v>
      </c>
      <c r="T45" s="19">
        <f t="shared" si="9"/>
        <v>100</v>
      </c>
    </row>
    <row r="46" spans="1:20" s="2" customFormat="1" ht="119.25" customHeight="1">
      <c r="A46" s="51" t="s">
        <v>57</v>
      </c>
      <c r="B46" s="26" t="s">
        <v>13</v>
      </c>
      <c r="C46" s="26" t="s">
        <v>13</v>
      </c>
      <c r="D46" s="26" t="s">
        <v>20</v>
      </c>
      <c r="E46" s="26" t="s">
        <v>14</v>
      </c>
      <c r="F46" s="26" t="s">
        <v>53</v>
      </c>
      <c r="G46" s="21">
        <f t="shared" si="35"/>
        <v>2268190.9</v>
      </c>
      <c r="H46" s="27"/>
      <c r="I46" s="21">
        <v>2268190.9</v>
      </c>
      <c r="J46" s="21">
        <f t="shared" si="36"/>
        <v>2268190.9</v>
      </c>
      <c r="K46" s="27"/>
      <c r="L46" s="21">
        <v>2268190.9</v>
      </c>
      <c r="M46" s="21">
        <f t="shared" si="33"/>
        <v>2268190.9</v>
      </c>
      <c r="N46" s="27"/>
      <c r="O46" s="21">
        <v>2268190.9</v>
      </c>
      <c r="P46" s="21">
        <f t="shared" si="34"/>
        <v>2268190.9</v>
      </c>
      <c r="Q46" s="27"/>
      <c r="R46" s="21">
        <v>2268190.9</v>
      </c>
      <c r="S46" s="19">
        <f t="shared" si="8"/>
        <v>100</v>
      </c>
      <c r="T46" s="19">
        <f t="shared" si="9"/>
        <v>100</v>
      </c>
    </row>
    <row r="47" spans="1:20" s="2" customFormat="1" ht="119.25" customHeight="1">
      <c r="A47" s="51" t="s">
        <v>58</v>
      </c>
      <c r="B47" s="26" t="s">
        <v>13</v>
      </c>
      <c r="C47" s="26" t="s">
        <v>13</v>
      </c>
      <c r="D47" s="26" t="s">
        <v>20</v>
      </c>
      <c r="E47" s="26" t="s">
        <v>14</v>
      </c>
      <c r="F47" s="26" t="s">
        <v>53</v>
      </c>
      <c r="G47" s="21">
        <f t="shared" si="35"/>
        <v>166908.04</v>
      </c>
      <c r="H47" s="27"/>
      <c r="I47" s="21">
        <v>166908.04</v>
      </c>
      <c r="J47" s="21">
        <f t="shared" si="36"/>
        <v>166908.04</v>
      </c>
      <c r="K47" s="27"/>
      <c r="L47" s="21">
        <v>166908.04</v>
      </c>
      <c r="M47" s="21">
        <f t="shared" si="33"/>
        <v>166908.04</v>
      </c>
      <c r="N47" s="27"/>
      <c r="O47" s="21">
        <v>166908.04</v>
      </c>
      <c r="P47" s="21">
        <f t="shared" si="34"/>
        <v>166908.04</v>
      </c>
      <c r="Q47" s="27"/>
      <c r="R47" s="21">
        <v>166908.04</v>
      </c>
      <c r="S47" s="19">
        <f t="shared" si="8"/>
        <v>100</v>
      </c>
      <c r="T47" s="19">
        <f t="shared" si="9"/>
        <v>100</v>
      </c>
    </row>
    <row r="48" spans="1:20" s="2" customFormat="1" ht="125.25" customHeight="1">
      <c r="A48" s="51" t="s">
        <v>59</v>
      </c>
      <c r="B48" s="26" t="s">
        <v>13</v>
      </c>
      <c r="C48" s="26" t="s">
        <v>13</v>
      </c>
      <c r="D48" s="26" t="s">
        <v>20</v>
      </c>
      <c r="E48" s="26" t="s">
        <v>14</v>
      </c>
      <c r="F48" s="26" t="s">
        <v>53</v>
      </c>
      <c r="G48" s="21">
        <f t="shared" si="35"/>
        <v>206656.95</v>
      </c>
      <c r="H48" s="27"/>
      <c r="I48" s="21">
        <v>206656.95</v>
      </c>
      <c r="J48" s="21">
        <f t="shared" si="36"/>
        <v>206656.95</v>
      </c>
      <c r="K48" s="27"/>
      <c r="L48" s="21">
        <v>206656.95</v>
      </c>
      <c r="M48" s="21">
        <f t="shared" si="33"/>
        <v>206656.95</v>
      </c>
      <c r="N48" s="27"/>
      <c r="O48" s="21">
        <v>206656.95</v>
      </c>
      <c r="P48" s="21">
        <f t="shared" si="34"/>
        <v>206656.95</v>
      </c>
      <c r="Q48" s="27"/>
      <c r="R48" s="21">
        <v>206656.95</v>
      </c>
      <c r="S48" s="19">
        <f t="shared" si="8"/>
        <v>100</v>
      </c>
      <c r="T48" s="19">
        <f t="shared" si="9"/>
        <v>100</v>
      </c>
    </row>
    <row r="49" spans="1:20" s="2" customFormat="1" ht="125.25" customHeight="1">
      <c r="A49" s="51" t="s">
        <v>282</v>
      </c>
      <c r="B49" s="26" t="s">
        <v>13</v>
      </c>
      <c r="C49" s="26" t="s">
        <v>13</v>
      </c>
      <c r="D49" s="26" t="s">
        <v>20</v>
      </c>
      <c r="E49" s="26" t="s">
        <v>14</v>
      </c>
      <c r="F49" s="26" t="s">
        <v>53</v>
      </c>
      <c r="G49" s="21">
        <f t="shared" si="35"/>
        <v>12850560</v>
      </c>
      <c r="H49" s="27"/>
      <c r="I49" s="21">
        <v>12850560</v>
      </c>
      <c r="J49" s="21">
        <f t="shared" si="36"/>
        <v>12850560</v>
      </c>
      <c r="K49" s="27"/>
      <c r="L49" s="21">
        <v>12850560</v>
      </c>
      <c r="M49" s="21">
        <f t="shared" si="33"/>
        <v>12850560</v>
      </c>
      <c r="N49" s="27"/>
      <c r="O49" s="21">
        <v>12850560</v>
      </c>
      <c r="P49" s="21">
        <f t="shared" si="34"/>
        <v>12850560</v>
      </c>
      <c r="Q49" s="27"/>
      <c r="R49" s="21">
        <v>12850560</v>
      </c>
      <c r="S49" s="19">
        <f t="shared" si="8"/>
        <v>100</v>
      </c>
      <c r="T49" s="19">
        <f t="shared" si="9"/>
        <v>100</v>
      </c>
    </row>
    <row r="50" spans="1:20" s="2" customFormat="1" ht="125.25" customHeight="1">
      <c r="A50" s="51" t="s">
        <v>60</v>
      </c>
      <c r="B50" s="26" t="s">
        <v>13</v>
      </c>
      <c r="C50" s="26" t="s">
        <v>13</v>
      </c>
      <c r="D50" s="26" t="s">
        <v>20</v>
      </c>
      <c r="E50" s="26" t="s">
        <v>14</v>
      </c>
      <c r="F50" s="26" t="s">
        <v>53</v>
      </c>
      <c r="G50" s="21">
        <f t="shared" si="35"/>
        <v>8982543.5999999996</v>
      </c>
      <c r="H50" s="27"/>
      <c r="I50" s="21">
        <v>8982543.5999999996</v>
      </c>
      <c r="J50" s="21">
        <f t="shared" si="36"/>
        <v>8982543.5999999996</v>
      </c>
      <c r="K50" s="27"/>
      <c r="L50" s="21">
        <v>8982543.5999999996</v>
      </c>
      <c r="M50" s="21">
        <f t="shared" si="33"/>
        <v>8982543.5999999996</v>
      </c>
      <c r="N50" s="27"/>
      <c r="O50" s="21">
        <v>8982543.5999999996</v>
      </c>
      <c r="P50" s="21">
        <f t="shared" si="34"/>
        <v>8982543.5999999996</v>
      </c>
      <c r="Q50" s="27"/>
      <c r="R50" s="21">
        <v>8982543.5999999996</v>
      </c>
      <c r="S50" s="19">
        <f t="shared" si="8"/>
        <v>100</v>
      </c>
      <c r="T50" s="19">
        <f t="shared" si="9"/>
        <v>100</v>
      </c>
    </row>
    <row r="51" spans="1:20" s="45" customFormat="1" ht="21" customHeight="1">
      <c r="A51" s="55" t="s">
        <v>130</v>
      </c>
      <c r="B51" s="55"/>
      <c r="C51" s="55"/>
      <c r="D51" s="55"/>
      <c r="E51" s="55"/>
      <c r="F51" s="55"/>
      <c r="G51" s="20">
        <f t="shared" si="35"/>
        <v>12800000</v>
      </c>
      <c r="H51" s="20">
        <f t="shared" ref="H51:R51" si="37">H52</f>
        <v>12385284.17</v>
      </c>
      <c r="I51" s="20">
        <f t="shared" si="37"/>
        <v>414715.83</v>
      </c>
      <c r="J51" s="20">
        <f t="shared" si="36"/>
        <v>12800000</v>
      </c>
      <c r="K51" s="20">
        <f t="shared" si="37"/>
        <v>12385284.17</v>
      </c>
      <c r="L51" s="20">
        <f t="shared" si="37"/>
        <v>414715.83</v>
      </c>
      <c r="M51" s="20">
        <f t="shared" si="33"/>
        <v>12800000</v>
      </c>
      <c r="N51" s="20">
        <f t="shared" si="37"/>
        <v>12385284.17</v>
      </c>
      <c r="O51" s="20">
        <f t="shared" si="37"/>
        <v>414715.83</v>
      </c>
      <c r="P51" s="20">
        <f t="shared" si="34"/>
        <v>7734000</v>
      </c>
      <c r="Q51" s="20">
        <f t="shared" si="37"/>
        <v>7483420.9199999999</v>
      </c>
      <c r="R51" s="20">
        <f t="shared" si="37"/>
        <v>250579.08</v>
      </c>
      <c r="S51" s="18">
        <f t="shared" si="8"/>
        <v>60.421875</v>
      </c>
      <c r="T51" s="18">
        <f t="shared" si="9"/>
        <v>60.421875</v>
      </c>
    </row>
    <row r="52" spans="1:20" s="2" customFormat="1" ht="120.75" customHeight="1">
      <c r="A52" s="51" t="s">
        <v>19</v>
      </c>
      <c r="B52" s="26" t="s">
        <v>13</v>
      </c>
      <c r="C52" s="26" t="s">
        <v>13</v>
      </c>
      <c r="D52" s="26" t="s">
        <v>20</v>
      </c>
      <c r="E52" s="26" t="s">
        <v>149</v>
      </c>
      <c r="F52" s="26">
        <v>2021</v>
      </c>
      <c r="G52" s="21">
        <f t="shared" ref="G52" si="38">H52+I52</f>
        <v>12800000</v>
      </c>
      <c r="H52" s="21">
        <v>12385284.17</v>
      </c>
      <c r="I52" s="21">
        <v>414715.83</v>
      </c>
      <c r="J52" s="21">
        <f t="shared" si="36"/>
        <v>12800000</v>
      </c>
      <c r="K52" s="21">
        <v>12385284.17</v>
      </c>
      <c r="L52" s="21">
        <v>414715.83</v>
      </c>
      <c r="M52" s="21">
        <f t="shared" si="33"/>
        <v>12800000</v>
      </c>
      <c r="N52" s="21">
        <v>12385284.17</v>
      </c>
      <c r="O52" s="21">
        <v>414715.83</v>
      </c>
      <c r="P52" s="21">
        <f t="shared" si="34"/>
        <v>7734000</v>
      </c>
      <c r="Q52" s="21">
        <v>7483420.9199999999</v>
      </c>
      <c r="R52" s="21">
        <v>250579.08</v>
      </c>
      <c r="S52" s="19">
        <f t="shared" si="8"/>
        <v>60.421875</v>
      </c>
      <c r="T52" s="19">
        <f t="shared" si="9"/>
        <v>60.421875</v>
      </c>
    </row>
    <row r="53" spans="1:20" s="2" customFormat="1" ht="33.75" customHeight="1">
      <c r="A53" s="55" t="s">
        <v>61</v>
      </c>
      <c r="B53" s="55"/>
      <c r="C53" s="55"/>
      <c r="D53" s="55"/>
      <c r="E53" s="55"/>
      <c r="F53" s="55"/>
      <c r="G53" s="20">
        <f>G57</f>
        <v>3065860344</v>
      </c>
      <c r="H53" s="20">
        <f t="shared" ref="H53:I53" si="39">H57</f>
        <v>2132218527.95</v>
      </c>
      <c r="I53" s="20">
        <f t="shared" si="39"/>
        <v>933641816.04999995</v>
      </c>
      <c r="J53" s="20">
        <f>J57</f>
        <v>3065860344</v>
      </c>
      <c r="K53" s="20">
        <f t="shared" ref="K53:M53" si="40">K57</f>
        <v>2132218527.95</v>
      </c>
      <c r="L53" s="20">
        <f t="shared" si="40"/>
        <v>933641816.04999995</v>
      </c>
      <c r="M53" s="20">
        <f t="shared" si="40"/>
        <v>2782960390.6099997</v>
      </c>
      <c r="N53" s="20">
        <f t="shared" ref="N53:R53" si="41">N57</f>
        <v>1869451873.3499999</v>
      </c>
      <c r="O53" s="20">
        <f t="shared" si="41"/>
        <v>913508517.26000011</v>
      </c>
      <c r="P53" s="20">
        <f t="shared" si="41"/>
        <v>2782960378.0200005</v>
      </c>
      <c r="Q53" s="20">
        <f t="shared" si="41"/>
        <v>1869451873.3499999</v>
      </c>
      <c r="R53" s="20">
        <f t="shared" si="41"/>
        <v>913508504.67000008</v>
      </c>
      <c r="S53" s="18">
        <f t="shared" si="8"/>
        <v>90.772574930438537</v>
      </c>
      <c r="T53" s="18">
        <f t="shared" si="9"/>
        <v>90.772574930438537</v>
      </c>
    </row>
    <row r="54" spans="1:20" s="2" customFormat="1">
      <c r="A54" s="54" t="s">
        <v>7</v>
      </c>
      <c r="B54" s="54"/>
      <c r="C54" s="54"/>
      <c r="D54" s="54"/>
      <c r="E54" s="54"/>
      <c r="F54" s="54"/>
      <c r="G54" s="21">
        <v>1889867415.3199999</v>
      </c>
      <c r="H54" s="21">
        <f>H61+H64+H67+H70+H72+H75+H77+H82+H85+H88+H91</f>
        <v>1768324699.9999998</v>
      </c>
      <c r="I54" s="21">
        <f>I61+I64+I67+I70+I72+I75+I77+I82+I85+I88+I91</f>
        <v>182259636.76999998</v>
      </c>
      <c r="J54" s="21">
        <v>1889867415.3199999</v>
      </c>
      <c r="K54" s="21">
        <f>K61+K64+K67+K70+K72+K75+K77+K82+K85+K88+K91</f>
        <v>1768324699.9999998</v>
      </c>
      <c r="L54" s="21">
        <f>L61+L64+L67+L70+L72+L75+L77+L82+L85+L88+L91</f>
        <v>182259636.76999998</v>
      </c>
      <c r="M54" s="21">
        <v>1889867415.3199999</v>
      </c>
      <c r="N54" s="21">
        <f t="shared" ref="N54:O54" si="42">N61+N64+N67+N70+N72+N75+N77+N82+N85+N88+N91</f>
        <v>1651880632.0099998</v>
      </c>
      <c r="O54" s="21">
        <f t="shared" si="42"/>
        <v>171058904.21000001</v>
      </c>
      <c r="P54" s="21">
        <v>1889867415.3199999</v>
      </c>
      <c r="Q54" s="21">
        <f t="shared" ref="Q54:R54" si="43">Q61+Q64+Q67+Q70+Q72+Q75+Q77+Q82+Q85+Q88+Q91</f>
        <v>1651880632.0099998</v>
      </c>
      <c r="R54" s="21">
        <f t="shared" si="43"/>
        <v>171058904.21000001</v>
      </c>
      <c r="S54" s="19">
        <f t="shared" si="8"/>
        <v>100</v>
      </c>
      <c r="T54" s="19">
        <f t="shared" si="9"/>
        <v>100</v>
      </c>
    </row>
    <row r="55" spans="1:20" s="2" customFormat="1">
      <c r="A55" s="54" t="s">
        <v>8</v>
      </c>
      <c r="B55" s="54"/>
      <c r="C55" s="54"/>
      <c r="D55" s="54"/>
      <c r="E55" s="54"/>
      <c r="F55" s="54"/>
      <c r="G55" s="21">
        <f>H55+I55</f>
        <v>1115276007.23</v>
      </c>
      <c r="H55" s="21">
        <f>H58+H59+H65+H68+H73+H78+H79+H80+H83+H86+H89</f>
        <v>363893827.94999999</v>
      </c>
      <c r="I55" s="21">
        <f>I58+I59+I65+I68+I73+I78+I79+I80+I83+I86+I89</f>
        <v>751382179.27999997</v>
      </c>
      <c r="J55" s="21">
        <f>K55+L55</f>
        <v>1115276007.23</v>
      </c>
      <c r="K55" s="21">
        <f>K58+K59+K65+K68+K73+K78+K79+K80+K83+K86+K89</f>
        <v>363893827.94999999</v>
      </c>
      <c r="L55" s="21">
        <f>L58+L59+L65+L68+L73+L78+L79+L80+L83+L86+L89</f>
        <v>751382179.27999997</v>
      </c>
      <c r="M55" s="21">
        <f t="shared" ref="M55" si="44">N55+O55</f>
        <v>960020854.3900001</v>
      </c>
      <c r="N55" s="21">
        <f t="shared" ref="N55:O55" si="45">N58+N59+N65+N68+N73+N78+N79+N80+N83+N86+N89</f>
        <v>217571241.34</v>
      </c>
      <c r="O55" s="21">
        <f t="shared" si="45"/>
        <v>742449613.05000007</v>
      </c>
      <c r="P55" s="21">
        <f t="shared" ref="P55" si="46">Q55+R55</f>
        <v>960020854.3900001</v>
      </c>
      <c r="Q55" s="21">
        <f t="shared" ref="Q55:R55" si="47">Q58+Q59+Q65+Q68+Q73+Q78+Q79+Q80+Q83+Q86+Q89</f>
        <v>217571241.34</v>
      </c>
      <c r="R55" s="21">
        <f t="shared" si="47"/>
        <v>742449613.05000007</v>
      </c>
      <c r="S55" s="19">
        <f t="shared" si="8"/>
        <v>86.079216997987288</v>
      </c>
      <c r="T55" s="19">
        <f t="shared" si="9"/>
        <v>86.079216997987288</v>
      </c>
    </row>
    <row r="56" spans="1:20" s="2" customFormat="1" ht="31.5" customHeight="1">
      <c r="A56" s="54" t="s">
        <v>62</v>
      </c>
      <c r="B56" s="54"/>
      <c r="C56" s="54"/>
      <c r="D56" s="54"/>
      <c r="E56" s="54"/>
      <c r="F56" s="54"/>
      <c r="G56" s="21">
        <f>G57</f>
        <v>3065860344</v>
      </c>
      <c r="H56" s="21">
        <f t="shared" ref="H56:R56" si="48">H57</f>
        <v>2132218527.95</v>
      </c>
      <c r="I56" s="21">
        <f t="shared" si="48"/>
        <v>933641816.04999995</v>
      </c>
      <c r="J56" s="21">
        <f>J57</f>
        <v>3065860344</v>
      </c>
      <c r="K56" s="21">
        <f t="shared" si="48"/>
        <v>2132218527.95</v>
      </c>
      <c r="L56" s="21">
        <f t="shared" si="48"/>
        <v>933641816.04999995</v>
      </c>
      <c r="M56" s="21">
        <f t="shared" si="48"/>
        <v>2782960390.6099997</v>
      </c>
      <c r="N56" s="21">
        <f t="shared" si="48"/>
        <v>1869451873.3499999</v>
      </c>
      <c r="O56" s="21">
        <f t="shared" si="48"/>
        <v>913508517.26000011</v>
      </c>
      <c r="P56" s="21">
        <f t="shared" si="48"/>
        <v>2782960378.0200005</v>
      </c>
      <c r="Q56" s="21">
        <f t="shared" si="48"/>
        <v>1869451873.3499999</v>
      </c>
      <c r="R56" s="21">
        <f t="shared" si="48"/>
        <v>913508504.67000008</v>
      </c>
      <c r="S56" s="19">
        <f t="shared" si="8"/>
        <v>90.772574930438537</v>
      </c>
      <c r="T56" s="19">
        <f t="shared" si="9"/>
        <v>90.772574930438537</v>
      </c>
    </row>
    <row r="57" spans="1:20" s="2" customFormat="1" ht="17.25" customHeight="1">
      <c r="A57" s="55" t="s">
        <v>11</v>
      </c>
      <c r="B57" s="55"/>
      <c r="C57" s="55"/>
      <c r="D57" s="55"/>
      <c r="E57" s="55"/>
      <c r="F57" s="55"/>
      <c r="G57" s="20">
        <f>G58+G59+G60+G63+G66+G68+G69+G71+G74+G76+G78+G79+G81+G84+G87+G90</f>
        <v>3065860344</v>
      </c>
      <c r="H57" s="20">
        <f t="shared" ref="H57:I57" si="49">H58+H60+H63+H66+H68+H69+H71+H74+H76+H78+H79+H81+H84+H87+H90+H59</f>
        <v>2132218527.95</v>
      </c>
      <c r="I57" s="20">
        <f t="shared" si="49"/>
        <v>933641816.04999995</v>
      </c>
      <c r="J57" s="20">
        <f>J58+J59+J60+J63+J66+J68+J69+J71+J74+J76+J78+J79+J81+J84+J87+J90</f>
        <v>3065860344</v>
      </c>
      <c r="K57" s="20">
        <f t="shared" ref="K57:L57" si="50">K58+K60+K63+K66+K68+K69+K71+K74+K76+K78+K79+K81+K84+K87+K90+K59</f>
        <v>2132218527.95</v>
      </c>
      <c r="L57" s="20">
        <f t="shared" si="50"/>
        <v>933641816.04999995</v>
      </c>
      <c r="M57" s="20">
        <f t="shared" ref="M57" si="51">M58+M59+M60+M63+M66+M68+M69+M71+M74+M76+M78+M79+M81+M84+M87+M90</f>
        <v>2782960390.6099997</v>
      </c>
      <c r="N57" s="20">
        <f t="shared" ref="N57:O57" si="52">N58+N60+N63+N66+N68+N69+N71+N74+N76+N78+N79+N81+N84+N87+N90+N59</f>
        <v>1869451873.3499999</v>
      </c>
      <c r="O57" s="20">
        <f t="shared" si="52"/>
        <v>913508517.26000011</v>
      </c>
      <c r="P57" s="20">
        <f t="shared" ref="P57" si="53">P58+P59+P60+P63+P66+P68+P69+P71+P74+P76+P78+P79+P81+P84+P87+P90</f>
        <v>2782960378.0200005</v>
      </c>
      <c r="Q57" s="20">
        <f t="shared" ref="Q57:R57" si="54">Q58+Q60+Q63+Q66+Q68+Q69+Q71+Q74+Q76+Q78+Q79+Q81+Q84+Q87+Q90+Q59</f>
        <v>1869451873.3499999</v>
      </c>
      <c r="R57" s="20">
        <f t="shared" si="54"/>
        <v>913508504.67000008</v>
      </c>
      <c r="S57" s="18">
        <f t="shared" si="8"/>
        <v>90.772574930438537</v>
      </c>
      <c r="T57" s="18">
        <f t="shared" si="9"/>
        <v>90.772574930438537</v>
      </c>
    </row>
    <row r="58" spans="1:20" s="2" customFormat="1" ht="105" customHeight="1">
      <c r="A58" s="51" t="s">
        <v>283</v>
      </c>
      <c r="B58" s="52"/>
      <c r="C58" s="52"/>
      <c r="D58" s="26" t="s">
        <v>64</v>
      </c>
      <c r="E58" s="26" t="s">
        <v>71</v>
      </c>
      <c r="F58" s="52"/>
      <c r="G58" s="21">
        <f>H58+I58</f>
        <v>12601324.859999999</v>
      </c>
      <c r="H58" s="21"/>
      <c r="I58" s="21">
        <v>12601324.859999999</v>
      </c>
      <c r="J58" s="21">
        <f>K58+L58</f>
        <v>12601324.859999999</v>
      </c>
      <c r="K58" s="21"/>
      <c r="L58" s="21">
        <v>12601324.859999999</v>
      </c>
      <c r="M58" s="21">
        <f t="shared" ref="M58:M61" si="55">N58+O58</f>
        <v>12601324.859999999</v>
      </c>
      <c r="N58" s="21"/>
      <c r="O58" s="21">
        <v>12601324.859999999</v>
      </c>
      <c r="P58" s="21">
        <f t="shared" ref="P58:P61" si="56">Q58+R58</f>
        <v>12601324.859999999</v>
      </c>
      <c r="Q58" s="21"/>
      <c r="R58" s="21">
        <v>12601324.859999999</v>
      </c>
      <c r="S58" s="19">
        <f t="shared" si="8"/>
        <v>100</v>
      </c>
      <c r="T58" s="19">
        <f t="shared" si="9"/>
        <v>100</v>
      </c>
    </row>
    <row r="59" spans="1:20" s="2" customFormat="1" ht="124.5" customHeight="1">
      <c r="A59" s="51" t="s">
        <v>307</v>
      </c>
      <c r="B59" s="26" t="s">
        <v>13</v>
      </c>
      <c r="C59" s="26" t="s">
        <v>13</v>
      </c>
      <c r="D59" s="26" t="s">
        <v>306</v>
      </c>
      <c r="E59" s="26" t="s">
        <v>14</v>
      </c>
      <c r="F59" s="26" t="s">
        <v>305</v>
      </c>
      <c r="G59" s="21">
        <f>H59+I59</f>
        <v>6611636.2800000003</v>
      </c>
      <c r="H59" s="21"/>
      <c r="I59" s="21">
        <v>6611636.2800000003</v>
      </c>
      <c r="J59" s="21">
        <f>K59+L59</f>
        <v>6611636.2800000003</v>
      </c>
      <c r="K59" s="21"/>
      <c r="L59" s="21">
        <v>6611636.2800000003</v>
      </c>
      <c r="M59" s="21">
        <f t="shared" si="55"/>
        <v>6611636.2800000003</v>
      </c>
      <c r="N59" s="21"/>
      <c r="O59" s="21">
        <v>6611636.2800000003</v>
      </c>
      <c r="P59" s="21">
        <f t="shared" si="56"/>
        <v>6611636.2800000003</v>
      </c>
      <c r="Q59" s="21"/>
      <c r="R59" s="21">
        <v>6611636.2800000003</v>
      </c>
      <c r="S59" s="19">
        <f t="shared" si="8"/>
        <v>100</v>
      </c>
      <c r="T59" s="19">
        <f t="shared" si="9"/>
        <v>100</v>
      </c>
    </row>
    <row r="60" spans="1:20" s="2" customFormat="1" ht="107.25" customHeight="1">
      <c r="A60" s="51" t="s">
        <v>63</v>
      </c>
      <c r="B60" s="26" t="s">
        <v>13</v>
      </c>
      <c r="C60" s="26" t="s">
        <v>13</v>
      </c>
      <c r="D60" s="26" t="s">
        <v>64</v>
      </c>
      <c r="E60" s="26" t="s">
        <v>65</v>
      </c>
      <c r="F60" s="26" t="s">
        <v>66</v>
      </c>
      <c r="G60" s="21">
        <f>H60+I60</f>
        <v>116970726.17</v>
      </c>
      <c r="H60" s="21">
        <v>114631311.64</v>
      </c>
      <c r="I60" s="21">
        <v>2339414.5299999998</v>
      </c>
      <c r="J60" s="21">
        <f>K60+L60</f>
        <v>116970726.17</v>
      </c>
      <c r="K60" s="21">
        <v>114631311.64</v>
      </c>
      <c r="L60" s="21">
        <v>2339414.5299999998</v>
      </c>
      <c r="M60" s="21">
        <f t="shared" si="55"/>
        <v>97703124.149999991</v>
      </c>
      <c r="N60" s="21">
        <v>95749061.659999996</v>
      </c>
      <c r="O60" s="21">
        <v>1954062.49</v>
      </c>
      <c r="P60" s="21">
        <f t="shared" si="56"/>
        <v>97703124.149999991</v>
      </c>
      <c r="Q60" s="21">
        <v>95749061.659999996</v>
      </c>
      <c r="R60" s="21">
        <v>1954062.49</v>
      </c>
      <c r="S60" s="19">
        <f t="shared" si="8"/>
        <v>83.527842691172722</v>
      </c>
      <c r="T60" s="19">
        <f t="shared" si="9"/>
        <v>83.527842691172722</v>
      </c>
    </row>
    <row r="61" spans="1:20" s="2" customFormat="1" ht="39" customHeight="1">
      <c r="A61" s="31" t="s">
        <v>67</v>
      </c>
      <c r="B61" s="26" t="s">
        <v>68</v>
      </c>
      <c r="C61" s="30"/>
      <c r="D61" s="30"/>
      <c r="E61" s="30"/>
      <c r="F61" s="30"/>
      <c r="G61" s="21">
        <f t="shared" ref="G61" si="57">H61+I61</f>
        <v>116970726.17</v>
      </c>
      <c r="H61" s="21">
        <v>114631311.64</v>
      </c>
      <c r="I61" s="21">
        <v>2339414.5299999998</v>
      </c>
      <c r="J61" s="21">
        <f t="shared" ref="J61" si="58">K61+L61</f>
        <v>116970726.17</v>
      </c>
      <c r="K61" s="21">
        <v>114631311.64</v>
      </c>
      <c r="L61" s="21">
        <v>2339414.5299999998</v>
      </c>
      <c r="M61" s="21">
        <f t="shared" si="55"/>
        <v>97703124.149999991</v>
      </c>
      <c r="N61" s="21">
        <v>95749061.659999996</v>
      </c>
      <c r="O61" s="21">
        <v>1954062.49</v>
      </c>
      <c r="P61" s="21">
        <f t="shared" si="56"/>
        <v>97703124.149999991</v>
      </c>
      <c r="Q61" s="21">
        <v>95749061.659999996</v>
      </c>
      <c r="R61" s="21">
        <v>1954062.49</v>
      </c>
      <c r="S61" s="19">
        <f t="shared" si="8"/>
        <v>83.527842691172722</v>
      </c>
      <c r="T61" s="19">
        <f t="shared" si="9"/>
        <v>83.527842691172722</v>
      </c>
    </row>
    <row r="62" spans="1:20" s="2" customFormat="1" ht="30">
      <c r="A62" s="51" t="s">
        <v>51</v>
      </c>
      <c r="B62" s="26" t="s">
        <v>13</v>
      </c>
      <c r="C62" s="30"/>
      <c r="D62" s="30"/>
      <c r="E62" s="30"/>
      <c r="F62" s="30"/>
      <c r="G62" s="21"/>
      <c r="H62" s="27"/>
      <c r="I62" s="21"/>
      <c r="J62" s="21"/>
      <c r="K62" s="27"/>
      <c r="L62" s="21"/>
      <c r="M62" s="21"/>
      <c r="N62" s="27"/>
      <c r="O62" s="21"/>
      <c r="P62" s="21"/>
      <c r="Q62" s="27"/>
      <c r="R62" s="21"/>
      <c r="S62" s="19" t="e">
        <f t="shared" si="8"/>
        <v>#DIV/0!</v>
      </c>
      <c r="T62" s="19" t="e">
        <f t="shared" si="9"/>
        <v>#DIV/0!</v>
      </c>
    </row>
    <row r="63" spans="1:20" s="2" customFormat="1" ht="95.25" customHeight="1">
      <c r="A63" s="51" t="s">
        <v>69</v>
      </c>
      <c r="B63" s="26" t="s">
        <v>13</v>
      </c>
      <c r="C63" s="26" t="s">
        <v>13</v>
      </c>
      <c r="D63" s="26" t="s">
        <v>70</v>
      </c>
      <c r="E63" s="26" t="s">
        <v>71</v>
      </c>
      <c r="F63" s="26" t="s">
        <v>66</v>
      </c>
      <c r="G63" s="21">
        <f>H63+I63</f>
        <v>194292541.76999998</v>
      </c>
      <c r="H63" s="21">
        <v>153602888.44999999</v>
      </c>
      <c r="I63" s="21">
        <v>40689653.32</v>
      </c>
      <c r="J63" s="21">
        <f>K63+L63</f>
        <v>194292541.76999998</v>
      </c>
      <c r="K63" s="21">
        <v>153602888.44999999</v>
      </c>
      <c r="L63" s="21">
        <v>40689653.32</v>
      </c>
      <c r="M63" s="21">
        <f t="shared" ref="M63" si="59">N63+O63</f>
        <v>194292541.76999998</v>
      </c>
      <c r="N63" s="21">
        <v>153602888.44999999</v>
      </c>
      <c r="O63" s="21">
        <v>40689653.32</v>
      </c>
      <c r="P63" s="21">
        <f t="shared" ref="P63" si="60">Q63+R63</f>
        <v>194292541.76999998</v>
      </c>
      <c r="Q63" s="21">
        <v>153602888.44999999</v>
      </c>
      <c r="R63" s="21">
        <v>40689653.32</v>
      </c>
      <c r="S63" s="19">
        <f t="shared" si="8"/>
        <v>100</v>
      </c>
      <c r="T63" s="19">
        <f t="shared" si="9"/>
        <v>100</v>
      </c>
    </row>
    <row r="64" spans="1:20" s="2" customFormat="1" ht="30">
      <c r="A64" s="51" t="s">
        <v>67</v>
      </c>
      <c r="B64" s="26" t="s">
        <v>68</v>
      </c>
      <c r="C64" s="30"/>
      <c r="D64" s="30"/>
      <c r="E64" s="30"/>
      <c r="F64" s="30"/>
      <c r="G64" s="21">
        <f>H64+I64</f>
        <v>156737641.26999998</v>
      </c>
      <c r="H64" s="21">
        <v>153602888.44999999</v>
      </c>
      <c r="I64" s="21">
        <v>3134752.82</v>
      </c>
      <c r="J64" s="21">
        <f>K64+L64</f>
        <v>156737641.26999998</v>
      </c>
      <c r="K64" s="21">
        <v>153602888.44999999</v>
      </c>
      <c r="L64" s="21">
        <v>3134752.82</v>
      </c>
      <c r="M64" s="21">
        <f>N64+O64</f>
        <v>156737641.26999998</v>
      </c>
      <c r="N64" s="21">
        <v>153602888.44999999</v>
      </c>
      <c r="O64" s="21">
        <v>3134752.82</v>
      </c>
      <c r="P64" s="21">
        <f>Q64+R64</f>
        <v>156737641.26999998</v>
      </c>
      <c r="Q64" s="21">
        <v>153602888.44999999</v>
      </c>
      <c r="R64" s="21">
        <v>3134752.82</v>
      </c>
      <c r="S64" s="19">
        <f t="shared" ref="S64" si="61">P64/G64*100</f>
        <v>100</v>
      </c>
      <c r="T64" s="19">
        <f t="shared" ref="T64" si="62">P64/J64*100</f>
        <v>100</v>
      </c>
    </row>
    <row r="65" spans="1:20" s="2" customFormat="1" ht="30">
      <c r="A65" s="51" t="s">
        <v>51</v>
      </c>
      <c r="B65" s="26" t="s">
        <v>13</v>
      </c>
      <c r="C65" s="30"/>
      <c r="D65" s="30"/>
      <c r="E65" s="30"/>
      <c r="F65" s="30"/>
      <c r="G65" s="21">
        <f>H65+I65</f>
        <v>37554900.5</v>
      </c>
      <c r="H65" s="21"/>
      <c r="I65" s="21">
        <v>37554900.5</v>
      </c>
      <c r="J65" s="21">
        <f>K65+L65</f>
        <v>37554900.5</v>
      </c>
      <c r="K65" s="21"/>
      <c r="L65" s="21">
        <v>37554900.5</v>
      </c>
      <c r="M65" s="21">
        <f t="shared" ref="M65" si="63">N65+O65</f>
        <v>37554900.5</v>
      </c>
      <c r="N65" s="21"/>
      <c r="O65" s="21">
        <v>37554900.5</v>
      </c>
      <c r="P65" s="21">
        <f t="shared" ref="P65" si="64">Q65+R65</f>
        <v>37554900.5</v>
      </c>
      <c r="Q65" s="21"/>
      <c r="R65" s="21">
        <v>37554900.5</v>
      </c>
      <c r="S65" s="19">
        <f t="shared" si="8"/>
        <v>100</v>
      </c>
      <c r="T65" s="19">
        <f t="shared" si="9"/>
        <v>100</v>
      </c>
    </row>
    <row r="66" spans="1:20" s="2" customFormat="1" ht="80.25" customHeight="1">
      <c r="A66" s="51" t="s">
        <v>72</v>
      </c>
      <c r="B66" s="26" t="s">
        <v>13</v>
      </c>
      <c r="C66" s="26" t="s">
        <v>13</v>
      </c>
      <c r="D66" s="26" t="s">
        <v>70</v>
      </c>
      <c r="E66" s="26" t="s">
        <v>73</v>
      </c>
      <c r="F66" s="26" t="s">
        <v>66</v>
      </c>
      <c r="G66" s="21">
        <v>513486</v>
      </c>
      <c r="H66" s="21">
        <v>503216.28</v>
      </c>
      <c r="I66" s="21">
        <v>10269.719999999999</v>
      </c>
      <c r="J66" s="21">
        <v>513486</v>
      </c>
      <c r="K66" s="21">
        <v>503216.28</v>
      </c>
      <c r="L66" s="21">
        <v>10269.719999999999</v>
      </c>
      <c r="M66" s="21">
        <v>513486</v>
      </c>
      <c r="N66" s="21">
        <v>503216.28</v>
      </c>
      <c r="O66" s="21">
        <v>10269.719999999999</v>
      </c>
      <c r="P66" s="21">
        <v>513486</v>
      </c>
      <c r="Q66" s="21">
        <v>503216.28</v>
      </c>
      <c r="R66" s="21">
        <v>10269.719999999999</v>
      </c>
      <c r="S66" s="19">
        <f t="shared" si="8"/>
        <v>100</v>
      </c>
      <c r="T66" s="19">
        <f t="shared" si="9"/>
        <v>100</v>
      </c>
    </row>
    <row r="67" spans="1:20" s="2" customFormat="1" ht="31.5" customHeight="1">
      <c r="A67" s="51" t="s">
        <v>67</v>
      </c>
      <c r="B67" s="26" t="s">
        <v>68</v>
      </c>
      <c r="C67" s="30"/>
      <c r="D67" s="30"/>
      <c r="E67" s="30"/>
      <c r="F67" s="30"/>
      <c r="G67" s="21">
        <f>H67+I67</f>
        <v>513486</v>
      </c>
      <c r="H67" s="21">
        <v>503216.28</v>
      </c>
      <c r="I67" s="21">
        <v>10269.719999999999</v>
      </c>
      <c r="J67" s="21">
        <f>K67+L67</f>
        <v>513486</v>
      </c>
      <c r="K67" s="21">
        <v>503216.28</v>
      </c>
      <c r="L67" s="21">
        <v>10269.719999999999</v>
      </c>
      <c r="M67" s="21">
        <f>N67+O67</f>
        <v>513486</v>
      </c>
      <c r="N67" s="21">
        <v>503216.28</v>
      </c>
      <c r="O67" s="21">
        <v>10269.719999999999</v>
      </c>
      <c r="P67" s="21">
        <f>Q67+R67</f>
        <v>513486</v>
      </c>
      <c r="Q67" s="21">
        <v>503216.28</v>
      </c>
      <c r="R67" s="21">
        <v>10269.719999999999</v>
      </c>
      <c r="S67" s="19">
        <f t="shared" si="8"/>
        <v>100</v>
      </c>
      <c r="T67" s="19">
        <f t="shared" si="9"/>
        <v>100</v>
      </c>
    </row>
    <row r="68" spans="1:20" s="2" customFormat="1" ht="135" customHeight="1">
      <c r="A68" s="51" t="s">
        <v>74</v>
      </c>
      <c r="B68" s="26" t="s">
        <v>13</v>
      </c>
      <c r="C68" s="26" t="s">
        <v>13</v>
      </c>
      <c r="D68" s="26" t="s">
        <v>70</v>
      </c>
      <c r="E68" s="26" t="s">
        <v>14</v>
      </c>
      <c r="F68" s="26" t="s">
        <v>31</v>
      </c>
      <c r="G68" s="21">
        <v>241969227.94999999</v>
      </c>
      <c r="H68" s="21">
        <v>241969227.94999999</v>
      </c>
      <c r="I68" s="27"/>
      <c r="J68" s="21">
        <v>241969227.94999999</v>
      </c>
      <c r="K68" s="21">
        <v>241969227.94999999</v>
      </c>
      <c r="L68" s="27"/>
      <c r="M68" s="21">
        <v>167810764.47</v>
      </c>
      <c r="N68" s="21">
        <v>167810764.47</v>
      </c>
      <c r="O68" s="27"/>
      <c r="P68" s="21">
        <v>167810764.47</v>
      </c>
      <c r="Q68" s="21">
        <v>167810764.47</v>
      </c>
      <c r="R68" s="27"/>
      <c r="S68" s="19">
        <f t="shared" si="8"/>
        <v>69.352109725570585</v>
      </c>
      <c r="T68" s="19">
        <f t="shared" si="9"/>
        <v>69.352109725570585</v>
      </c>
    </row>
    <row r="69" spans="1:20" s="2" customFormat="1" ht="75">
      <c r="A69" s="51" t="s">
        <v>75</v>
      </c>
      <c r="B69" s="26" t="s">
        <v>13</v>
      </c>
      <c r="C69" s="26" t="s">
        <v>13</v>
      </c>
      <c r="D69" s="26" t="s">
        <v>76</v>
      </c>
      <c r="E69" s="26" t="s">
        <v>77</v>
      </c>
      <c r="F69" s="26" t="s">
        <v>31</v>
      </c>
      <c r="G69" s="21">
        <f>H69+I69</f>
        <v>295930801.80000001</v>
      </c>
      <c r="H69" s="21">
        <v>281880000</v>
      </c>
      <c r="I69" s="21">
        <v>14050801.800000001</v>
      </c>
      <c r="J69" s="21">
        <f>K69+L69</f>
        <v>295930801.80000001</v>
      </c>
      <c r="K69" s="21">
        <v>281880000</v>
      </c>
      <c r="L69" s="21">
        <v>14050801.800000001</v>
      </c>
      <c r="M69" s="21">
        <f t="shared" ref="M69:M70" si="65">N69+O69</f>
        <v>295930801.80000001</v>
      </c>
      <c r="N69" s="21">
        <v>281880000</v>
      </c>
      <c r="O69" s="21">
        <v>14050801.800000001</v>
      </c>
      <c r="P69" s="21">
        <f t="shared" ref="P69:P70" si="66">Q69+R69</f>
        <v>295930801.80000001</v>
      </c>
      <c r="Q69" s="21">
        <v>281880000</v>
      </c>
      <c r="R69" s="21">
        <v>14050801.800000001</v>
      </c>
      <c r="S69" s="19">
        <f t="shared" si="8"/>
        <v>100</v>
      </c>
      <c r="T69" s="19">
        <f t="shared" si="9"/>
        <v>100</v>
      </c>
    </row>
    <row r="70" spans="1:20" s="2" customFormat="1" ht="40.5" customHeight="1">
      <c r="A70" s="51" t="s">
        <v>67</v>
      </c>
      <c r="B70" s="26" t="s">
        <v>68</v>
      </c>
      <c r="C70" s="30"/>
      <c r="D70" s="30"/>
      <c r="E70" s="30"/>
      <c r="F70" s="30"/>
      <c r="G70" s="21">
        <f>H70+I70</f>
        <v>295930801.80000001</v>
      </c>
      <c r="H70" s="21">
        <v>281880000</v>
      </c>
      <c r="I70" s="21">
        <v>14050801.800000001</v>
      </c>
      <c r="J70" s="21">
        <f>K70+L70</f>
        <v>295930801.80000001</v>
      </c>
      <c r="K70" s="21">
        <v>281880000</v>
      </c>
      <c r="L70" s="21">
        <v>14050801.800000001</v>
      </c>
      <c r="M70" s="21">
        <f t="shared" si="65"/>
        <v>295930801.80000001</v>
      </c>
      <c r="N70" s="21">
        <v>281880000</v>
      </c>
      <c r="O70" s="21">
        <v>14050801.800000001</v>
      </c>
      <c r="P70" s="21">
        <f t="shared" si="66"/>
        <v>295930801.80000001</v>
      </c>
      <c r="Q70" s="21">
        <v>281880000</v>
      </c>
      <c r="R70" s="21">
        <v>14050801.800000001</v>
      </c>
      <c r="S70" s="19">
        <f t="shared" si="8"/>
        <v>100</v>
      </c>
      <c r="T70" s="19">
        <f t="shared" si="9"/>
        <v>100</v>
      </c>
    </row>
    <row r="71" spans="1:20" s="2" customFormat="1" ht="90">
      <c r="A71" s="51" t="s">
        <v>78</v>
      </c>
      <c r="B71" s="26" t="s">
        <v>13</v>
      </c>
      <c r="C71" s="26" t="s">
        <v>13</v>
      </c>
      <c r="D71" s="26" t="s">
        <v>76</v>
      </c>
      <c r="E71" s="26" t="s">
        <v>79</v>
      </c>
      <c r="F71" s="26" t="s">
        <v>80</v>
      </c>
      <c r="G71" s="21">
        <v>35831989.700000003</v>
      </c>
      <c r="H71" s="21">
        <v>32227200</v>
      </c>
      <c r="I71" s="21">
        <v>3604789.7</v>
      </c>
      <c r="J71" s="21">
        <v>35831989.700000003</v>
      </c>
      <c r="K71" s="21">
        <v>32227200</v>
      </c>
      <c r="L71" s="21">
        <v>3604789.7</v>
      </c>
      <c r="M71" s="21">
        <v>35831989.700000003</v>
      </c>
      <c r="N71" s="21">
        <v>32227200</v>
      </c>
      <c r="O71" s="21">
        <v>3604789.7</v>
      </c>
      <c r="P71" s="21">
        <v>35831989.700000003</v>
      </c>
      <c r="Q71" s="21">
        <v>32227200</v>
      </c>
      <c r="R71" s="21">
        <v>3604789.7</v>
      </c>
      <c r="S71" s="19">
        <f t="shared" si="8"/>
        <v>100</v>
      </c>
      <c r="T71" s="19">
        <f t="shared" si="9"/>
        <v>100</v>
      </c>
    </row>
    <row r="72" spans="1:20" s="2" customFormat="1" ht="30">
      <c r="A72" s="51" t="s">
        <v>67</v>
      </c>
      <c r="B72" s="26" t="s">
        <v>68</v>
      </c>
      <c r="C72" s="30"/>
      <c r="D72" s="30"/>
      <c r="E72" s="30"/>
      <c r="F72" s="30"/>
      <c r="G72" s="21">
        <f>H72+I72</f>
        <v>9787352.4399999995</v>
      </c>
      <c r="H72" s="21">
        <v>8802600</v>
      </c>
      <c r="I72" s="21">
        <v>984752.44</v>
      </c>
      <c r="J72" s="21">
        <f>K72+L72</f>
        <v>9787352.4399999995</v>
      </c>
      <c r="K72" s="21">
        <v>8802600</v>
      </c>
      <c r="L72" s="21">
        <v>984752.44</v>
      </c>
      <c r="M72" s="21">
        <f t="shared" ref="M72:M75" si="67">N72+O72</f>
        <v>9787352.4399999995</v>
      </c>
      <c r="N72" s="21">
        <v>8802600</v>
      </c>
      <c r="O72" s="21">
        <v>984752.44</v>
      </c>
      <c r="P72" s="21">
        <f t="shared" ref="P72:P75" si="68">Q72+R72</f>
        <v>9787352.4399999995</v>
      </c>
      <c r="Q72" s="21">
        <v>8802600</v>
      </c>
      <c r="R72" s="21">
        <v>984752.44</v>
      </c>
      <c r="S72" s="19">
        <f t="shared" si="8"/>
        <v>100</v>
      </c>
      <c r="T72" s="19">
        <f t="shared" si="9"/>
        <v>100</v>
      </c>
    </row>
    <row r="73" spans="1:20" s="2" customFormat="1" ht="30">
      <c r="A73" s="51" t="s">
        <v>51</v>
      </c>
      <c r="B73" s="26" t="s">
        <v>13</v>
      </c>
      <c r="C73" s="30"/>
      <c r="D73" s="30"/>
      <c r="E73" s="30"/>
      <c r="F73" s="30"/>
      <c r="G73" s="21">
        <f>H73+I73</f>
        <v>26044637.259999998</v>
      </c>
      <c r="H73" s="21">
        <v>23424600</v>
      </c>
      <c r="I73" s="21">
        <v>2620037.2599999998</v>
      </c>
      <c r="J73" s="21">
        <f>K73+L73</f>
        <v>26044637.259999998</v>
      </c>
      <c r="K73" s="21">
        <v>23424600</v>
      </c>
      <c r="L73" s="21">
        <v>2620037.2599999998</v>
      </c>
      <c r="M73" s="21">
        <f t="shared" si="67"/>
        <v>26044637.259999998</v>
      </c>
      <c r="N73" s="21">
        <v>23424600</v>
      </c>
      <c r="O73" s="21">
        <v>2620037.2599999998</v>
      </c>
      <c r="P73" s="21">
        <f t="shared" si="68"/>
        <v>26044637.259999998</v>
      </c>
      <c r="Q73" s="21">
        <v>23424600</v>
      </c>
      <c r="R73" s="21">
        <v>2620037.2599999998</v>
      </c>
      <c r="S73" s="19">
        <f t="shared" si="8"/>
        <v>100</v>
      </c>
      <c r="T73" s="19">
        <f t="shared" si="9"/>
        <v>100</v>
      </c>
    </row>
    <row r="74" spans="1:20" s="2" customFormat="1" ht="90">
      <c r="A74" s="51" t="s">
        <v>81</v>
      </c>
      <c r="B74" s="26" t="s">
        <v>13</v>
      </c>
      <c r="C74" s="26" t="s">
        <v>13</v>
      </c>
      <c r="D74" s="26" t="s">
        <v>76</v>
      </c>
      <c r="E74" s="26" t="s">
        <v>79</v>
      </c>
      <c r="F74" s="26" t="s">
        <v>31</v>
      </c>
      <c r="G74" s="21">
        <f>H74+I74</f>
        <v>327364692.25999999</v>
      </c>
      <c r="H74" s="21">
        <v>269447000</v>
      </c>
      <c r="I74" s="21">
        <v>57917692.259999998</v>
      </c>
      <c r="J74" s="21">
        <f>K74+L74</f>
        <v>327364692.25999999</v>
      </c>
      <c r="K74" s="21">
        <v>269447000</v>
      </c>
      <c r="L74" s="21">
        <v>57917692.259999998</v>
      </c>
      <c r="M74" s="21">
        <f t="shared" si="67"/>
        <v>327364692.25999999</v>
      </c>
      <c r="N74" s="21">
        <v>269447000</v>
      </c>
      <c r="O74" s="21">
        <v>57917692.259999998</v>
      </c>
      <c r="P74" s="21">
        <f t="shared" si="68"/>
        <v>327364679.67000002</v>
      </c>
      <c r="Q74" s="21">
        <v>269447000</v>
      </c>
      <c r="R74" s="21">
        <f>52418761.3+5498918.37</f>
        <v>57917679.669999994</v>
      </c>
      <c r="S74" s="19">
        <f t="shared" si="8"/>
        <v>99.999996154136269</v>
      </c>
      <c r="T74" s="19">
        <f t="shared" si="9"/>
        <v>99.999996154136269</v>
      </c>
    </row>
    <row r="75" spans="1:20" s="2" customFormat="1" ht="30">
      <c r="A75" s="51" t="s">
        <v>67</v>
      </c>
      <c r="B75" s="26" t="s">
        <v>68</v>
      </c>
      <c r="C75" s="30"/>
      <c r="D75" s="30"/>
      <c r="E75" s="30"/>
      <c r="F75" s="30"/>
      <c r="G75" s="21">
        <f>H75+I75</f>
        <v>327364692.25999999</v>
      </c>
      <c r="H75" s="21">
        <v>269447000</v>
      </c>
      <c r="I75" s="21">
        <v>57917692.259999998</v>
      </c>
      <c r="J75" s="21">
        <f>K75+L75</f>
        <v>327364692.25999999</v>
      </c>
      <c r="K75" s="21">
        <v>269447000</v>
      </c>
      <c r="L75" s="21">
        <v>57917692.259999998</v>
      </c>
      <c r="M75" s="21">
        <f t="shared" si="67"/>
        <v>327364692.25999999</v>
      </c>
      <c r="N75" s="21">
        <v>269447000</v>
      </c>
      <c r="O75" s="21">
        <v>57917692.259999998</v>
      </c>
      <c r="P75" s="21">
        <f t="shared" si="68"/>
        <v>327364692.25999999</v>
      </c>
      <c r="Q75" s="21">
        <v>269447000</v>
      </c>
      <c r="R75" s="21">
        <v>57917692.259999998</v>
      </c>
      <c r="S75" s="19">
        <f t="shared" ref="S75:S136" si="69">P75/G75*100</f>
        <v>100</v>
      </c>
      <c r="T75" s="19">
        <f t="shared" ref="T75:T136" si="70">P75/J75*100</f>
        <v>100</v>
      </c>
    </row>
    <row r="76" spans="1:20" s="2" customFormat="1" ht="88.5" customHeight="1">
      <c r="A76" s="51" t="s">
        <v>82</v>
      </c>
      <c r="B76" s="26" t="s">
        <v>13</v>
      </c>
      <c r="C76" s="26" t="s">
        <v>13</v>
      </c>
      <c r="D76" s="32" t="s">
        <v>300</v>
      </c>
      <c r="E76" s="26" t="s">
        <v>85</v>
      </c>
      <c r="F76" s="26" t="s">
        <v>66</v>
      </c>
      <c r="G76" s="21">
        <v>6325187.3799999999</v>
      </c>
      <c r="H76" s="21">
        <v>6198683.6299999999</v>
      </c>
      <c r="I76" s="21">
        <v>126503.75</v>
      </c>
      <c r="J76" s="21">
        <v>6325187.3799999999</v>
      </c>
      <c r="K76" s="21">
        <v>6198683.6299999999</v>
      </c>
      <c r="L76" s="21">
        <v>126503.75</v>
      </c>
      <c r="M76" s="21">
        <f>N76+O76</f>
        <v>6045683.6999999993</v>
      </c>
      <c r="N76" s="21">
        <v>5924770.0199999996</v>
      </c>
      <c r="O76" s="21">
        <v>120913.68</v>
      </c>
      <c r="P76" s="21">
        <f>Q76+R76</f>
        <v>6045683.6999999993</v>
      </c>
      <c r="Q76" s="21">
        <v>5924770.0199999996</v>
      </c>
      <c r="R76" s="21">
        <v>120913.68</v>
      </c>
      <c r="S76" s="19">
        <f t="shared" si="69"/>
        <v>95.581100397376673</v>
      </c>
      <c r="T76" s="19">
        <f t="shared" si="70"/>
        <v>95.581100397376673</v>
      </c>
    </row>
    <row r="77" spans="1:20" s="2" customFormat="1" ht="30">
      <c r="A77" s="51" t="s">
        <v>67</v>
      </c>
      <c r="B77" s="26" t="s">
        <v>68</v>
      </c>
      <c r="C77" s="30"/>
      <c r="D77" s="30"/>
      <c r="E77" s="30"/>
      <c r="F77" s="30"/>
      <c r="G77" s="21">
        <f>H77+I77</f>
        <v>6325187.3799999999</v>
      </c>
      <c r="H77" s="21">
        <v>6198683.6299999999</v>
      </c>
      <c r="I77" s="21">
        <v>126503.75</v>
      </c>
      <c r="J77" s="21">
        <f>K77+L77</f>
        <v>6325187.3799999999</v>
      </c>
      <c r="K77" s="21">
        <v>6198683.6299999999</v>
      </c>
      <c r="L77" s="21">
        <v>126503.75</v>
      </c>
      <c r="M77" s="21">
        <f>N77+O77</f>
        <v>6045683.6999999993</v>
      </c>
      <c r="N77" s="21">
        <v>5924770.0199999996</v>
      </c>
      <c r="O77" s="21">
        <v>120913.68</v>
      </c>
      <c r="P77" s="21">
        <f>Q77+R77</f>
        <v>6045683.6999999993</v>
      </c>
      <c r="Q77" s="21">
        <v>5924770.0199999996</v>
      </c>
      <c r="R77" s="21">
        <v>120913.68</v>
      </c>
      <c r="S77" s="19">
        <f t="shared" si="69"/>
        <v>95.581100397376673</v>
      </c>
      <c r="T77" s="19">
        <f t="shared" si="70"/>
        <v>95.581100397376673</v>
      </c>
    </row>
    <row r="78" spans="1:20" s="2" customFormat="1" ht="92.25" customHeight="1">
      <c r="A78" s="51" t="s">
        <v>83</v>
      </c>
      <c r="B78" s="26" t="s">
        <v>13</v>
      </c>
      <c r="C78" s="26" t="s">
        <v>13</v>
      </c>
      <c r="D78" s="26" t="s">
        <v>84</v>
      </c>
      <c r="E78" s="26" t="s">
        <v>85</v>
      </c>
      <c r="F78" s="26" t="s">
        <v>66</v>
      </c>
      <c r="G78" s="21">
        <f>H78+I78</f>
        <v>150000000</v>
      </c>
      <c r="H78" s="27"/>
      <c r="I78" s="21">
        <v>150000000</v>
      </c>
      <c r="J78" s="21">
        <f>K78+L78</f>
        <v>150000000</v>
      </c>
      <c r="K78" s="27"/>
      <c r="L78" s="21">
        <v>150000000</v>
      </c>
      <c r="M78" s="21">
        <f t="shared" ref="M78" si="71">N78+O78</f>
        <v>149999999.86000001</v>
      </c>
      <c r="N78" s="27"/>
      <c r="O78" s="21">
        <f>79999999.86+70000000</f>
        <v>149999999.86000001</v>
      </c>
      <c r="P78" s="21">
        <f t="shared" ref="P78" si="72">Q78+R78</f>
        <v>149999999.86000001</v>
      </c>
      <c r="Q78" s="27"/>
      <c r="R78" s="21">
        <f>79999999.86+70000000</f>
        <v>149999999.86000001</v>
      </c>
      <c r="S78" s="19">
        <f t="shared" si="69"/>
        <v>99.999999906666687</v>
      </c>
      <c r="T78" s="19">
        <f t="shared" si="70"/>
        <v>99.999999906666687</v>
      </c>
    </row>
    <row r="79" spans="1:20" s="2" customFormat="1" ht="60">
      <c r="A79" s="51" t="s">
        <v>86</v>
      </c>
      <c r="B79" s="26" t="s">
        <v>13</v>
      </c>
      <c r="C79" s="26" t="s">
        <v>13</v>
      </c>
      <c r="D79" s="26" t="s">
        <v>87</v>
      </c>
      <c r="E79" s="26" t="s">
        <v>14</v>
      </c>
      <c r="F79" s="26" t="s">
        <v>31</v>
      </c>
      <c r="G79" s="21">
        <v>98500000</v>
      </c>
      <c r="H79" s="21">
        <v>98500000</v>
      </c>
      <c r="I79" s="27"/>
      <c r="J79" s="21">
        <v>98500000</v>
      </c>
      <c r="K79" s="21">
        <v>98500000</v>
      </c>
      <c r="L79" s="27"/>
      <c r="M79" s="21">
        <v>26335876.870000001</v>
      </c>
      <c r="N79" s="21">
        <v>26335876.870000001</v>
      </c>
      <c r="O79" s="27"/>
      <c r="P79" s="21">
        <v>26335876.870000001</v>
      </c>
      <c r="Q79" s="21">
        <v>26335876.870000001</v>
      </c>
      <c r="R79" s="27"/>
      <c r="S79" s="19">
        <f t="shared" si="69"/>
        <v>26.73693083248731</v>
      </c>
      <c r="T79" s="19">
        <f t="shared" si="70"/>
        <v>26.73693083248731</v>
      </c>
    </row>
    <row r="80" spans="1:20" s="2" customFormat="1" ht="91.5" customHeight="1">
      <c r="A80" s="51" t="s">
        <v>308</v>
      </c>
      <c r="B80" s="26" t="s">
        <v>13</v>
      </c>
      <c r="C80" s="26" t="s">
        <v>13</v>
      </c>
      <c r="D80" s="26" t="s">
        <v>306</v>
      </c>
      <c r="E80" s="26" t="s">
        <v>309</v>
      </c>
      <c r="F80" s="26" t="s">
        <v>110</v>
      </c>
      <c r="G80" s="21"/>
      <c r="H80" s="21"/>
      <c r="I80" s="27"/>
      <c r="J80" s="21"/>
      <c r="K80" s="21"/>
      <c r="L80" s="27"/>
      <c r="M80" s="21"/>
      <c r="N80" s="21"/>
      <c r="O80" s="27"/>
      <c r="P80" s="21"/>
      <c r="Q80" s="21"/>
      <c r="R80" s="27"/>
      <c r="S80" s="19"/>
      <c r="T80" s="19"/>
    </row>
    <row r="81" spans="1:52" s="2" customFormat="1" ht="88.5" customHeight="1">
      <c r="A81" s="51" t="s">
        <v>88</v>
      </c>
      <c r="B81" s="26" t="s">
        <v>13</v>
      </c>
      <c r="C81" s="26" t="s">
        <v>13</v>
      </c>
      <c r="D81" s="26" t="s">
        <v>89</v>
      </c>
      <c r="E81" s="26" t="s">
        <v>90</v>
      </c>
      <c r="F81" s="26" t="s">
        <v>91</v>
      </c>
      <c r="G81" s="21">
        <f>H81+I81</f>
        <v>265303900.11000001</v>
      </c>
      <c r="H81" s="21">
        <v>122163328.2</v>
      </c>
      <c r="I81" s="21">
        <v>143140571.91</v>
      </c>
      <c r="J81" s="21">
        <f>K81+L81</f>
        <v>265303900.11000001</v>
      </c>
      <c r="K81" s="21">
        <v>122163328.2</v>
      </c>
      <c r="L81" s="21">
        <v>143140571.91</v>
      </c>
      <c r="M81" s="21">
        <f t="shared" ref="M81" si="73">N81+O81</f>
        <v>263751337.65000004</v>
      </c>
      <c r="N81" s="21">
        <v>122163328.2</v>
      </c>
      <c r="O81" s="21">
        <f>O82+O83</f>
        <v>141588009.45000002</v>
      </c>
      <c r="P81" s="21">
        <f t="shared" ref="P81" si="74">Q81+R81</f>
        <v>263751337.65000004</v>
      </c>
      <c r="Q81" s="21">
        <v>122163328.2</v>
      </c>
      <c r="R81" s="21">
        <f>R82+R83</f>
        <v>141588009.45000002</v>
      </c>
      <c r="S81" s="19">
        <f t="shared" si="69"/>
        <v>99.414798478516047</v>
      </c>
      <c r="T81" s="19">
        <f t="shared" si="70"/>
        <v>99.414798478516047</v>
      </c>
    </row>
    <row r="82" spans="1:52" s="2" customFormat="1" ht="33.75" customHeight="1">
      <c r="A82" s="51" t="s">
        <v>92</v>
      </c>
      <c r="B82" s="26" t="s">
        <v>93</v>
      </c>
      <c r="C82" s="30"/>
      <c r="D82" s="30"/>
      <c r="E82" s="30"/>
      <c r="F82" s="30"/>
      <c r="G82" s="21">
        <f>H82+I82</f>
        <v>135736970.47</v>
      </c>
      <c r="H82" s="21">
        <v>122163328.2</v>
      </c>
      <c r="I82" s="21">
        <v>13573642.27</v>
      </c>
      <c r="J82" s="21">
        <f>K82+L82</f>
        <v>135736970.47</v>
      </c>
      <c r="K82" s="21">
        <v>122163328.2</v>
      </c>
      <c r="L82" s="21">
        <v>13573642.27</v>
      </c>
      <c r="M82" s="21">
        <f>N82+O82</f>
        <v>135736970.47</v>
      </c>
      <c r="N82" s="21">
        <v>122163328.2</v>
      </c>
      <c r="O82" s="21">
        <v>13573642.27</v>
      </c>
      <c r="P82" s="21">
        <f>Q82+R82</f>
        <v>135736970.47</v>
      </c>
      <c r="Q82" s="21">
        <v>122163328.2</v>
      </c>
      <c r="R82" s="21">
        <v>13573642.27</v>
      </c>
      <c r="S82" s="19">
        <f t="shared" si="69"/>
        <v>100</v>
      </c>
      <c r="T82" s="19">
        <f t="shared" si="70"/>
        <v>100</v>
      </c>
    </row>
    <row r="83" spans="1:52" s="2" customFormat="1" ht="30">
      <c r="A83" s="51" t="s">
        <v>51</v>
      </c>
      <c r="B83" s="26" t="s">
        <v>13</v>
      </c>
      <c r="C83" s="30"/>
      <c r="D83" s="30"/>
      <c r="E83" s="30"/>
      <c r="F83" s="30"/>
      <c r="G83" s="21">
        <f>I83</f>
        <v>129566929.64</v>
      </c>
      <c r="H83" s="27"/>
      <c r="I83" s="21">
        <v>129566929.64</v>
      </c>
      <c r="J83" s="21">
        <f>L83</f>
        <v>129566929.64</v>
      </c>
      <c r="K83" s="27"/>
      <c r="L83" s="21">
        <v>129566929.64</v>
      </c>
      <c r="M83" s="21">
        <f t="shared" ref="M83" si="75">O83</f>
        <v>128014367.18000001</v>
      </c>
      <c r="N83" s="27"/>
      <c r="O83" s="21">
        <v>128014367.18000001</v>
      </c>
      <c r="P83" s="21">
        <f t="shared" ref="P83" si="76">R83</f>
        <v>128014367.18000001</v>
      </c>
      <c r="Q83" s="27"/>
      <c r="R83" s="21">
        <v>128014367.18000001</v>
      </c>
      <c r="S83" s="19">
        <f t="shared" si="69"/>
        <v>98.801729373140375</v>
      </c>
      <c r="T83" s="19">
        <f t="shared" si="70"/>
        <v>98.801729373140375</v>
      </c>
    </row>
    <row r="84" spans="1:52" s="2" customFormat="1" ht="125.25" customHeight="1">
      <c r="A84" s="33" t="s">
        <v>94</v>
      </c>
      <c r="B84" s="26" t="s">
        <v>13</v>
      </c>
      <c r="C84" s="26" t="s">
        <v>13</v>
      </c>
      <c r="D84" s="26" t="s">
        <v>95</v>
      </c>
      <c r="E84" s="26" t="s">
        <v>14</v>
      </c>
      <c r="F84" s="26" t="s">
        <v>96</v>
      </c>
      <c r="G84" s="21">
        <v>693028833.34000003</v>
      </c>
      <c r="H84" s="21">
        <v>616775900</v>
      </c>
      <c r="I84" s="21">
        <v>76252933.340000004</v>
      </c>
      <c r="J84" s="21">
        <v>693028833.34000003</v>
      </c>
      <c r="K84" s="21">
        <v>616775900</v>
      </c>
      <c r="L84" s="21">
        <v>76252933.340000004</v>
      </c>
      <c r="M84" s="21">
        <f>N84+O84</f>
        <v>632841461.86000001</v>
      </c>
      <c r="N84" s="21">
        <v>563154988.75999999</v>
      </c>
      <c r="O84" s="21">
        <f>O85+O86</f>
        <v>69686473.099999994</v>
      </c>
      <c r="P84" s="21">
        <f>Q84+R84</f>
        <v>632841461.86000001</v>
      </c>
      <c r="Q84" s="21">
        <v>563154988.75999999</v>
      </c>
      <c r="R84" s="21">
        <f>R85+R86</f>
        <v>69686473.099999994</v>
      </c>
      <c r="S84" s="19">
        <f t="shared" si="69"/>
        <v>91.315314950183023</v>
      </c>
      <c r="T84" s="19">
        <f t="shared" si="70"/>
        <v>91.315314950183023</v>
      </c>
    </row>
    <row r="85" spans="1:52" s="2" customFormat="1" ht="39" customHeight="1">
      <c r="A85" s="51" t="s">
        <v>92</v>
      </c>
      <c r="B85" s="26" t="s">
        <v>93</v>
      </c>
      <c r="C85" s="30"/>
      <c r="D85" s="30"/>
      <c r="E85" s="30"/>
      <c r="F85" s="30"/>
      <c r="G85" s="21">
        <v>685306556</v>
      </c>
      <c r="H85" s="21">
        <v>616775900</v>
      </c>
      <c r="I85" s="21">
        <v>68530656</v>
      </c>
      <c r="J85" s="21">
        <v>685306556</v>
      </c>
      <c r="K85" s="21">
        <v>616775900</v>
      </c>
      <c r="L85" s="21">
        <v>68530656</v>
      </c>
      <c r="M85" s="21">
        <f>N85+O85</f>
        <v>625727765.68999994</v>
      </c>
      <c r="N85" s="21">
        <v>563154988.75999999</v>
      </c>
      <c r="O85" s="21">
        <v>62572776.93</v>
      </c>
      <c r="P85" s="21">
        <f>Q85+R85</f>
        <v>625727765.68999994</v>
      </c>
      <c r="Q85" s="21">
        <v>563154988.75999999</v>
      </c>
      <c r="R85" s="21">
        <v>62572776.93</v>
      </c>
      <c r="S85" s="19">
        <f t="shared" si="69"/>
        <v>91.306257062861064</v>
      </c>
      <c r="T85" s="19">
        <f t="shared" si="70"/>
        <v>91.306257062861064</v>
      </c>
    </row>
    <row r="86" spans="1:52" s="2" customFormat="1" ht="30">
      <c r="A86" s="51" t="s">
        <v>51</v>
      </c>
      <c r="B86" s="26" t="s">
        <v>13</v>
      </c>
      <c r="C86" s="30"/>
      <c r="D86" s="30"/>
      <c r="E86" s="30"/>
      <c r="F86" s="30"/>
      <c r="G86" s="21">
        <v>7722277.3399999999</v>
      </c>
      <c r="H86" s="21"/>
      <c r="I86" s="21">
        <f>G86</f>
        <v>7722277.3399999999</v>
      </c>
      <c r="J86" s="21">
        <v>7722277.3399999999</v>
      </c>
      <c r="K86" s="21"/>
      <c r="L86" s="21">
        <f>J86</f>
        <v>7722277.3399999999</v>
      </c>
      <c r="M86" s="21">
        <v>7113696.1699999999</v>
      </c>
      <c r="N86" s="21"/>
      <c r="O86" s="21">
        <v>7113696.1699999999</v>
      </c>
      <c r="P86" s="21">
        <v>7113696.1699999999</v>
      </c>
      <c r="Q86" s="21"/>
      <c r="R86" s="21">
        <v>7113696.1699999999</v>
      </c>
      <c r="S86" s="19">
        <f t="shared" si="69"/>
        <v>92.119149012589077</v>
      </c>
      <c r="T86" s="19">
        <f t="shared" si="70"/>
        <v>92.119149012589077</v>
      </c>
    </row>
    <row r="87" spans="1:52" s="2" customFormat="1" ht="61.5" customHeight="1">
      <c r="A87" s="51" t="s">
        <v>97</v>
      </c>
      <c r="B87" s="26" t="s">
        <v>13</v>
      </c>
      <c r="C87" s="26" t="s">
        <v>13</v>
      </c>
      <c r="D87" s="26" t="s">
        <v>98</v>
      </c>
      <c r="E87" s="26" t="s">
        <v>79</v>
      </c>
      <c r="F87" s="26" t="s">
        <v>66</v>
      </c>
      <c r="G87" s="21">
        <f>H87+I87</f>
        <v>484131417.67999995</v>
      </c>
      <c r="H87" s="21">
        <v>71483709.849999994</v>
      </c>
      <c r="I87" s="21">
        <v>412647707.82999998</v>
      </c>
      <c r="J87" s="21">
        <f>K87+L87</f>
        <v>484131417.67999995</v>
      </c>
      <c r="K87" s="21">
        <v>71483709.849999994</v>
      </c>
      <c r="L87" s="21">
        <v>412647707.82999998</v>
      </c>
      <c r="M87" s="21">
        <f t="shared" ref="M87" si="77">N87+O87</f>
        <v>477359995.22000003</v>
      </c>
      <c r="N87" s="21">
        <v>71483709.849999994</v>
      </c>
      <c r="O87" s="21">
        <f>O88+O89</f>
        <v>405876285.37</v>
      </c>
      <c r="P87" s="21">
        <f t="shared" ref="P87" si="78">Q87+R87</f>
        <v>477359995.22000003</v>
      </c>
      <c r="Q87" s="21">
        <v>71483709.849999994</v>
      </c>
      <c r="R87" s="21">
        <f>R88+R89</f>
        <v>405876285.37</v>
      </c>
      <c r="S87" s="19">
        <f t="shared" si="69"/>
        <v>98.601325546594524</v>
      </c>
      <c r="T87" s="19">
        <f t="shared" si="70"/>
        <v>98.601325546594524</v>
      </c>
    </row>
    <row r="88" spans="1:52" s="2" customFormat="1" ht="30">
      <c r="A88" s="51" t="s">
        <v>92</v>
      </c>
      <c r="B88" s="26" t="s">
        <v>93</v>
      </c>
      <c r="C88" s="30"/>
      <c r="D88" s="30"/>
      <c r="E88" s="30"/>
      <c r="F88" s="30"/>
      <c r="G88" s="21">
        <f>H88+I88</f>
        <v>79426344.280000001</v>
      </c>
      <c r="H88" s="21">
        <v>71483709.849999994</v>
      </c>
      <c r="I88" s="21">
        <v>7942634.4299999997</v>
      </c>
      <c r="J88" s="21">
        <f>K88+L88</f>
        <v>79426344.280000001</v>
      </c>
      <c r="K88" s="21">
        <v>71483709.849999994</v>
      </c>
      <c r="L88" s="21">
        <v>7942634.4299999997</v>
      </c>
      <c r="M88" s="21">
        <f>N88+O88</f>
        <v>79426344.280000001</v>
      </c>
      <c r="N88" s="21">
        <v>71483709.849999994</v>
      </c>
      <c r="O88" s="21">
        <v>7942634.4299999997</v>
      </c>
      <c r="P88" s="21">
        <f>Q88+R88</f>
        <v>79426344.280000001</v>
      </c>
      <c r="Q88" s="21">
        <v>71483709.849999994</v>
      </c>
      <c r="R88" s="21">
        <v>7942634.4299999997</v>
      </c>
      <c r="S88" s="19">
        <f t="shared" si="69"/>
        <v>100</v>
      </c>
      <c r="T88" s="19">
        <f t="shared" si="70"/>
        <v>100</v>
      </c>
    </row>
    <row r="89" spans="1:52" s="2" customFormat="1" ht="30">
      <c r="A89" s="51" t="s">
        <v>51</v>
      </c>
      <c r="B89" s="26" t="s">
        <v>13</v>
      </c>
      <c r="C89" s="30"/>
      <c r="D89" s="30"/>
      <c r="E89" s="30"/>
      <c r="F89" s="30"/>
      <c r="G89" s="21">
        <f>I89</f>
        <v>404705073.39999998</v>
      </c>
      <c r="H89" s="27"/>
      <c r="I89" s="21">
        <v>404705073.39999998</v>
      </c>
      <c r="J89" s="21">
        <f>L89</f>
        <v>404705073.39999998</v>
      </c>
      <c r="K89" s="27"/>
      <c r="L89" s="21">
        <v>404705073.39999998</v>
      </c>
      <c r="M89" s="21">
        <f t="shared" ref="M89" si="79">O89</f>
        <v>397933650.94</v>
      </c>
      <c r="N89" s="27"/>
      <c r="O89" s="21">
        <f>150000000+247933650.94</f>
        <v>397933650.94</v>
      </c>
      <c r="P89" s="21">
        <f t="shared" ref="P89" si="80">R89</f>
        <v>397933650.94</v>
      </c>
      <c r="Q89" s="27"/>
      <c r="R89" s="21">
        <f>150000000+247933650.94</f>
        <v>397933650.94</v>
      </c>
      <c r="S89" s="19">
        <f t="shared" si="69"/>
        <v>98.326825408164012</v>
      </c>
      <c r="T89" s="19">
        <f t="shared" si="70"/>
        <v>98.326825408164012</v>
      </c>
    </row>
    <row r="90" spans="1:52" s="2" customFormat="1" ht="88.5" customHeight="1">
      <c r="A90" s="51" t="s">
        <v>99</v>
      </c>
      <c r="B90" s="26" t="s">
        <v>13</v>
      </c>
      <c r="C90" s="26" t="s">
        <v>13</v>
      </c>
      <c r="D90" s="26" t="s">
        <v>100</v>
      </c>
      <c r="E90" s="26" t="s">
        <v>71</v>
      </c>
      <c r="F90" s="26" t="s">
        <v>80</v>
      </c>
      <c r="G90" s="21">
        <v>136484578.69999999</v>
      </c>
      <c r="H90" s="21">
        <v>122836061.95</v>
      </c>
      <c r="I90" s="21">
        <v>13648516.75</v>
      </c>
      <c r="J90" s="21">
        <v>136484578.69999999</v>
      </c>
      <c r="K90" s="21">
        <v>122836061.95</v>
      </c>
      <c r="L90" s="21">
        <v>13648516.75</v>
      </c>
      <c r="M90" s="21">
        <f>N90+O90</f>
        <v>87965674.160000011</v>
      </c>
      <c r="N90" s="21">
        <v>79169068.790000007</v>
      </c>
      <c r="O90" s="21">
        <v>8796605.3699999992</v>
      </c>
      <c r="P90" s="21">
        <f>Q90+R90</f>
        <v>87965674.160000011</v>
      </c>
      <c r="Q90" s="21">
        <v>79169068.790000007</v>
      </c>
      <c r="R90" s="21">
        <v>8796605.3699999992</v>
      </c>
      <c r="S90" s="19">
        <f t="shared" si="69"/>
        <v>64.450998785256914</v>
      </c>
      <c r="T90" s="19">
        <f t="shared" si="70"/>
        <v>64.450998785256914</v>
      </c>
    </row>
    <row r="91" spans="1:52" s="2" customFormat="1" ht="39" customHeight="1">
      <c r="A91" s="51" t="s">
        <v>92</v>
      </c>
      <c r="B91" s="26" t="s">
        <v>93</v>
      </c>
      <c r="C91" s="30"/>
      <c r="D91" s="30"/>
      <c r="E91" s="30"/>
      <c r="F91" s="30"/>
      <c r="G91" s="21">
        <f>H91+I91</f>
        <v>136484578.69999999</v>
      </c>
      <c r="H91" s="21">
        <v>122836061.95</v>
      </c>
      <c r="I91" s="21">
        <v>13648516.75</v>
      </c>
      <c r="J91" s="21">
        <f>K91+L91</f>
        <v>136484578.69999999</v>
      </c>
      <c r="K91" s="21">
        <v>122836061.95</v>
      </c>
      <c r="L91" s="21">
        <v>13648516.75</v>
      </c>
      <c r="M91" s="21">
        <f>N91+O91</f>
        <v>87965674.160000011</v>
      </c>
      <c r="N91" s="21">
        <v>79169068.790000007</v>
      </c>
      <c r="O91" s="21">
        <v>8796605.3699999992</v>
      </c>
      <c r="P91" s="21">
        <f>Q91+R91</f>
        <v>87965674.160000011</v>
      </c>
      <c r="Q91" s="21">
        <v>79169068.790000007</v>
      </c>
      <c r="R91" s="21">
        <v>8796605.3699999992</v>
      </c>
      <c r="S91" s="19">
        <f t="shared" si="69"/>
        <v>64.450998785256914</v>
      </c>
      <c r="T91" s="19">
        <f t="shared" si="70"/>
        <v>64.450998785256914</v>
      </c>
    </row>
    <row r="92" spans="1:52" s="3" customFormat="1" ht="30" customHeight="1">
      <c r="A92" s="55" t="s">
        <v>101</v>
      </c>
      <c r="B92" s="55"/>
      <c r="C92" s="55"/>
      <c r="D92" s="55"/>
      <c r="E92" s="55"/>
      <c r="F92" s="55"/>
      <c r="G92" s="20">
        <v>72311000</v>
      </c>
      <c r="H92" s="20">
        <v>60580000</v>
      </c>
      <c r="I92" s="20">
        <v>11731000</v>
      </c>
      <c r="J92" s="20">
        <v>72311000</v>
      </c>
      <c r="K92" s="20">
        <v>60580000</v>
      </c>
      <c r="L92" s="20">
        <v>11731000</v>
      </c>
      <c r="M92" s="20">
        <v>59606703</v>
      </c>
      <c r="N92" s="20">
        <v>49146113.829999998</v>
      </c>
      <c r="O92" s="20">
        <v>10460589.17</v>
      </c>
      <c r="P92" s="20">
        <v>59606703</v>
      </c>
      <c r="Q92" s="20">
        <v>49146113.829999998</v>
      </c>
      <c r="R92" s="20">
        <v>10460589.17</v>
      </c>
      <c r="S92" s="18">
        <f t="shared" si="69"/>
        <v>82.431031240060292</v>
      </c>
      <c r="T92" s="18">
        <f t="shared" si="70"/>
        <v>82.431031240060292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54" t="s">
        <v>7</v>
      </c>
      <c r="B93" s="54"/>
      <c r="C93" s="54"/>
      <c r="D93" s="54"/>
      <c r="E93" s="54"/>
      <c r="F93" s="54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19"/>
      <c r="T93" s="19"/>
    </row>
    <row r="94" spans="1:52" ht="24" customHeight="1">
      <c r="A94" s="54" t="s">
        <v>8</v>
      </c>
      <c r="B94" s="54"/>
      <c r="C94" s="54"/>
      <c r="D94" s="54"/>
      <c r="E94" s="54"/>
      <c r="F94" s="54"/>
      <c r="G94" s="21">
        <f>H94+I94</f>
        <v>72311000</v>
      </c>
      <c r="H94" s="21">
        <v>60580000</v>
      </c>
      <c r="I94" s="21">
        <v>11731000</v>
      </c>
      <c r="J94" s="21">
        <v>72311000</v>
      </c>
      <c r="K94" s="21">
        <v>60580000</v>
      </c>
      <c r="L94" s="21">
        <v>11731000</v>
      </c>
      <c r="M94" s="21">
        <f>N94+O94</f>
        <v>59606703</v>
      </c>
      <c r="N94" s="21">
        <f>N97+N99+N95</f>
        <v>49146113.829999998</v>
      </c>
      <c r="O94" s="21">
        <f>O97+O99+O95</f>
        <v>10460589.17</v>
      </c>
      <c r="P94" s="21">
        <f>Q94+R94</f>
        <v>59606703</v>
      </c>
      <c r="Q94" s="21">
        <f>Q97+Q99+Q95</f>
        <v>49146113.829999998</v>
      </c>
      <c r="R94" s="21">
        <f>R97+R99+R95</f>
        <v>10460589.17</v>
      </c>
      <c r="S94" s="19">
        <f t="shared" si="69"/>
        <v>82.431031240060292</v>
      </c>
      <c r="T94" s="19">
        <f t="shared" si="70"/>
        <v>82.431031240060292</v>
      </c>
    </row>
    <row r="95" spans="1:52" ht="19.5" customHeight="1">
      <c r="A95" s="70" t="s">
        <v>11</v>
      </c>
      <c r="B95" s="71"/>
      <c r="C95" s="71"/>
      <c r="D95" s="71"/>
      <c r="E95" s="71"/>
      <c r="F95" s="7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19"/>
      <c r="T95" s="19"/>
    </row>
    <row r="96" spans="1:52" ht="93" customHeight="1">
      <c r="A96" s="51" t="s">
        <v>311</v>
      </c>
      <c r="B96" s="26" t="s">
        <v>13</v>
      </c>
      <c r="C96" s="26" t="s">
        <v>13</v>
      </c>
      <c r="D96" s="51" t="s">
        <v>313</v>
      </c>
      <c r="E96" s="26" t="s">
        <v>14</v>
      </c>
      <c r="F96" s="26" t="s">
        <v>312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19"/>
      <c r="T96" s="19"/>
    </row>
    <row r="97" spans="1:20" ht="17.25" customHeight="1">
      <c r="A97" s="55" t="s">
        <v>284</v>
      </c>
      <c r="B97" s="55"/>
      <c r="C97" s="55"/>
      <c r="D97" s="55"/>
      <c r="E97" s="55"/>
      <c r="F97" s="55"/>
      <c r="G97" s="20">
        <f t="shared" ref="G97:L97" si="81">G98</f>
        <v>5000000</v>
      </c>
      <c r="H97" s="20">
        <f t="shared" si="81"/>
        <v>0</v>
      </c>
      <c r="I97" s="20">
        <f t="shared" si="81"/>
        <v>5000000</v>
      </c>
      <c r="J97" s="20">
        <f t="shared" si="81"/>
        <v>5000000</v>
      </c>
      <c r="K97" s="20">
        <f t="shared" si="81"/>
        <v>0</v>
      </c>
      <c r="L97" s="20">
        <f t="shared" si="81"/>
        <v>5000000</v>
      </c>
      <c r="M97" s="20">
        <f t="shared" ref="M97" si="82">M98</f>
        <v>5000000</v>
      </c>
      <c r="N97" s="20">
        <f t="shared" ref="N97" si="83">N98</f>
        <v>0</v>
      </c>
      <c r="O97" s="20">
        <f t="shared" ref="O97" si="84">O98</f>
        <v>5000000</v>
      </c>
      <c r="P97" s="20">
        <f t="shared" ref="P97" si="85">P98</f>
        <v>5000000</v>
      </c>
      <c r="Q97" s="20">
        <f t="shared" ref="Q97" si="86">Q98</f>
        <v>0</v>
      </c>
      <c r="R97" s="20">
        <f t="shared" ref="R97" si="87">R98</f>
        <v>5000000</v>
      </c>
      <c r="S97" s="18">
        <f t="shared" si="69"/>
        <v>100</v>
      </c>
      <c r="T97" s="18">
        <f t="shared" si="70"/>
        <v>100</v>
      </c>
    </row>
    <row r="98" spans="1:20" ht="120">
      <c r="A98" s="51" t="s">
        <v>286</v>
      </c>
      <c r="B98" s="26" t="s">
        <v>13</v>
      </c>
      <c r="C98" s="26" t="s">
        <v>13</v>
      </c>
      <c r="D98" s="26" t="s">
        <v>285</v>
      </c>
      <c r="E98" s="26" t="s">
        <v>179</v>
      </c>
      <c r="F98" s="26">
        <v>2021</v>
      </c>
      <c r="G98" s="21">
        <f>H98+I98</f>
        <v>5000000</v>
      </c>
      <c r="H98" s="21"/>
      <c r="I98" s="21">
        <v>5000000</v>
      </c>
      <c r="J98" s="21">
        <f>K98+L98</f>
        <v>5000000</v>
      </c>
      <c r="K98" s="21"/>
      <c r="L98" s="21">
        <v>5000000</v>
      </c>
      <c r="M98" s="21">
        <f t="shared" ref="M98" si="88">N98+O98</f>
        <v>5000000</v>
      </c>
      <c r="N98" s="21"/>
      <c r="O98" s="21">
        <v>5000000</v>
      </c>
      <c r="P98" s="21">
        <f t="shared" ref="P98" si="89">Q98+R98</f>
        <v>5000000</v>
      </c>
      <c r="Q98" s="21"/>
      <c r="R98" s="21">
        <v>5000000</v>
      </c>
      <c r="S98" s="19">
        <f t="shared" si="69"/>
        <v>100</v>
      </c>
      <c r="T98" s="19">
        <f t="shared" si="70"/>
        <v>100</v>
      </c>
    </row>
    <row r="99" spans="1:20" ht="18.75" customHeight="1">
      <c r="A99" s="55" t="s">
        <v>102</v>
      </c>
      <c r="B99" s="55"/>
      <c r="C99" s="55"/>
      <c r="D99" s="55"/>
      <c r="E99" s="55"/>
      <c r="F99" s="55"/>
      <c r="G99" s="20">
        <f>H99+I99</f>
        <v>67311000</v>
      </c>
      <c r="H99" s="20">
        <v>60580000</v>
      </c>
      <c r="I99" s="20">
        <v>6731000</v>
      </c>
      <c r="J99" s="20">
        <f>K99+L99</f>
        <v>67311000</v>
      </c>
      <c r="K99" s="20">
        <v>60580000</v>
      </c>
      <c r="L99" s="20">
        <v>6731000</v>
      </c>
      <c r="M99" s="20">
        <f>N99+O99</f>
        <v>54606703</v>
      </c>
      <c r="N99" s="20">
        <v>49146113.829999998</v>
      </c>
      <c r="O99" s="20">
        <v>5460589.1699999999</v>
      </c>
      <c r="P99" s="20">
        <f>Q99+R99</f>
        <v>54606703</v>
      </c>
      <c r="Q99" s="20">
        <v>49146113.829999998</v>
      </c>
      <c r="R99" s="20">
        <v>5460589.1699999999</v>
      </c>
      <c r="S99" s="18">
        <f t="shared" si="69"/>
        <v>81.125971980805517</v>
      </c>
      <c r="T99" s="18">
        <f t="shared" si="70"/>
        <v>81.125971980805517</v>
      </c>
    </row>
    <row r="100" spans="1:20" ht="130.5" customHeight="1">
      <c r="A100" s="51" t="s">
        <v>103</v>
      </c>
      <c r="B100" s="26" t="s">
        <v>13</v>
      </c>
      <c r="C100" s="26" t="s">
        <v>104</v>
      </c>
      <c r="D100" s="26" t="s">
        <v>105</v>
      </c>
      <c r="E100" s="26" t="s">
        <v>106</v>
      </c>
      <c r="F100" s="26" t="s">
        <v>66</v>
      </c>
      <c r="G100" s="21">
        <f>H100+I100</f>
        <v>67311000</v>
      </c>
      <c r="H100" s="21">
        <v>60580000</v>
      </c>
      <c r="I100" s="21">
        <v>6731000</v>
      </c>
      <c r="J100" s="21">
        <f>K100+L100</f>
        <v>67311000</v>
      </c>
      <c r="K100" s="21">
        <v>60580000</v>
      </c>
      <c r="L100" s="21">
        <v>6731000</v>
      </c>
      <c r="M100" s="21">
        <f>N100+O100</f>
        <v>54606703</v>
      </c>
      <c r="N100" s="21">
        <v>49146113.829999998</v>
      </c>
      <c r="O100" s="21">
        <v>5460589.1699999999</v>
      </c>
      <c r="P100" s="21">
        <f>Q100+R100</f>
        <v>54606703</v>
      </c>
      <c r="Q100" s="21">
        <v>49146113.829999998</v>
      </c>
      <c r="R100" s="21">
        <v>5460589.1699999999</v>
      </c>
      <c r="S100" s="19">
        <f t="shared" si="69"/>
        <v>81.125971980805517</v>
      </c>
      <c r="T100" s="19">
        <f t="shared" si="70"/>
        <v>81.125971980805517</v>
      </c>
    </row>
    <row r="101" spans="1:20" ht="69.75" customHeight="1">
      <c r="A101" s="51" t="s">
        <v>107</v>
      </c>
      <c r="B101" s="26" t="s">
        <v>13</v>
      </c>
      <c r="C101" s="26" t="s">
        <v>104</v>
      </c>
      <c r="D101" s="26" t="s">
        <v>108</v>
      </c>
      <c r="E101" s="26" t="s">
        <v>109</v>
      </c>
      <c r="F101" s="26" t="s">
        <v>110</v>
      </c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19"/>
      <c r="T101" s="19"/>
    </row>
    <row r="102" spans="1:20" s="2" customFormat="1" ht="50.25" customHeight="1">
      <c r="A102" s="55" t="s">
        <v>111</v>
      </c>
      <c r="B102" s="55"/>
      <c r="C102" s="55"/>
      <c r="D102" s="55"/>
      <c r="E102" s="55"/>
      <c r="F102" s="55"/>
      <c r="G102" s="20">
        <f>H102+I102</f>
        <v>1542368050.21</v>
      </c>
      <c r="H102" s="20">
        <f>H103+H104</f>
        <v>1231147018.5700002</v>
      </c>
      <c r="I102" s="20">
        <f>I103+I104</f>
        <v>311221031.63999999</v>
      </c>
      <c r="J102" s="20">
        <f>K102+L102</f>
        <v>1542368050.21</v>
      </c>
      <c r="K102" s="20">
        <f>K103+K104</f>
        <v>1231147018.5700002</v>
      </c>
      <c r="L102" s="20">
        <f>L103+L104</f>
        <v>311221031.63999999</v>
      </c>
      <c r="M102" s="20">
        <f t="shared" ref="M102" si="90">N102+O102</f>
        <v>947075847.17999995</v>
      </c>
      <c r="N102" s="20">
        <f t="shared" ref="N102:O102" si="91">N103+N104</f>
        <v>648916500</v>
      </c>
      <c r="O102" s="20">
        <f t="shared" si="91"/>
        <v>298159347.17999995</v>
      </c>
      <c r="P102" s="20">
        <f t="shared" ref="P102" si="92">Q102+R102</f>
        <v>947074382.69000006</v>
      </c>
      <c r="Q102" s="20">
        <f t="shared" ref="Q102:R102" si="93">Q103+Q104</f>
        <v>648916500</v>
      </c>
      <c r="R102" s="20">
        <f t="shared" si="93"/>
        <v>298157882.69</v>
      </c>
      <c r="S102" s="18">
        <f t="shared" si="69"/>
        <v>61.403916047214011</v>
      </c>
      <c r="T102" s="18">
        <f t="shared" si="70"/>
        <v>61.403916047214011</v>
      </c>
    </row>
    <row r="103" spans="1:20" s="2" customFormat="1">
      <c r="A103" s="54" t="s">
        <v>7</v>
      </c>
      <c r="B103" s="54"/>
      <c r="C103" s="54"/>
      <c r="D103" s="54"/>
      <c r="E103" s="54"/>
      <c r="F103" s="54"/>
      <c r="G103" s="21">
        <f t="shared" ref="G103:L103" si="94">G118</f>
        <v>161888230</v>
      </c>
      <c r="H103" s="21">
        <f t="shared" si="94"/>
        <v>145683200</v>
      </c>
      <c r="I103" s="21">
        <f t="shared" si="94"/>
        <v>16205030</v>
      </c>
      <c r="J103" s="21">
        <f t="shared" si="94"/>
        <v>161888230</v>
      </c>
      <c r="K103" s="21">
        <f t="shared" si="94"/>
        <v>145683200</v>
      </c>
      <c r="L103" s="21">
        <f t="shared" si="94"/>
        <v>16205030</v>
      </c>
      <c r="M103" s="21">
        <f t="shared" ref="M103:R103" si="95">M118</f>
        <v>161888230</v>
      </c>
      <c r="N103" s="21">
        <f t="shared" si="95"/>
        <v>145683200</v>
      </c>
      <c r="O103" s="21">
        <f t="shared" si="95"/>
        <v>16205030</v>
      </c>
      <c r="P103" s="21">
        <f t="shared" si="95"/>
        <v>161888230</v>
      </c>
      <c r="Q103" s="21">
        <f t="shared" si="95"/>
        <v>145683200</v>
      </c>
      <c r="R103" s="21">
        <f t="shared" si="95"/>
        <v>16205030</v>
      </c>
      <c r="S103" s="19">
        <f t="shared" si="69"/>
        <v>100</v>
      </c>
      <c r="T103" s="19">
        <f t="shared" si="70"/>
        <v>100</v>
      </c>
    </row>
    <row r="104" spans="1:20" s="2" customFormat="1">
      <c r="A104" s="54" t="s">
        <v>8</v>
      </c>
      <c r="B104" s="54"/>
      <c r="C104" s="54"/>
      <c r="D104" s="54"/>
      <c r="E104" s="54"/>
      <c r="F104" s="54"/>
      <c r="G104" s="21">
        <f t="shared" ref="G104:L104" si="96">G107+G108+G109+G110+G111+G114+G115+G119+G120+G123</f>
        <v>1380479820.2100003</v>
      </c>
      <c r="H104" s="21">
        <f t="shared" si="96"/>
        <v>1085463818.5700002</v>
      </c>
      <c r="I104" s="21">
        <f t="shared" si="96"/>
        <v>295016001.63999999</v>
      </c>
      <c r="J104" s="21">
        <f t="shared" si="96"/>
        <v>1380479820.2100003</v>
      </c>
      <c r="K104" s="21">
        <f t="shared" si="96"/>
        <v>1085463818.5700002</v>
      </c>
      <c r="L104" s="21">
        <f t="shared" si="96"/>
        <v>295016001.63999999</v>
      </c>
      <c r="M104" s="21">
        <f t="shared" ref="M104:R104" si="97">M107+M108+M109+M110+M111+M114+M115+M119+M120+M123</f>
        <v>785187617.18000007</v>
      </c>
      <c r="N104" s="21">
        <f t="shared" si="97"/>
        <v>503233300</v>
      </c>
      <c r="O104" s="21">
        <f t="shared" si="97"/>
        <v>281954317.17999995</v>
      </c>
      <c r="P104" s="21">
        <f t="shared" si="97"/>
        <v>785186152.69000006</v>
      </c>
      <c r="Q104" s="21">
        <f t="shared" si="97"/>
        <v>503233300</v>
      </c>
      <c r="R104" s="21">
        <f t="shared" si="97"/>
        <v>281952852.69</v>
      </c>
      <c r="S104" s="19">
        <f t="shared" si="69"/>
        <v>56.877771133992859</v>
      </c>
      <c r="T104" s="19">
        <f t="shared" si="70"/>
        <v>56.877771133992859</v>
      </c>
    </row>
    <row r="105" spans="1:20" s="2" customFormat="1" ht="33" customHeight="1">
      <c r="A105" s="54" t="s">
        <v>112</v>
      </c>
      <c r="B105" s="54"/>
      <c r="C105" s="54"/>
      <c r="D105" s="54"/>
      <c r="E105" s="54"/>
      <c r="F105" s="54"/>
      <c r="G105" s="28">
        <f>H105+I105</f>
        <v>1542368050.21</v>
      </c>
      <c r="H105" s="28">
        <f>H106+H120+H123</f>
        <v>1231147018.5700002</v>
      </c>
      <c r="I105" s="28">
        <f>I106+I120+I123</f>
        <v>311221031.63999999</v>
      </c>
      <c r="J105" s="28">
        <f>K105+L105</f>
        <v>1542368050.21</v>
      </c>
      <c r="K105" s="28">
        <f>K106+K120+K123</f>
        <v>1231147018.5700002</v>
      </c>
      <c r="L105" s="28">
        <f>L106+L120+L123</f>
        <v>311221031.63999999</v>
      </c>
      <c r="M105" s="28">
        <f t="shared" ref="M105:M106" si="98">N105+O105</f>
        <v>947075847.17999995</v>
      </c>
      <c r="N105" s="28">
        <f t="shared" ref="N105:O105" si="99">N106+N120+N123</f>
        <v>648916500</v>
      </c>
      <c r="O105" s="28">
        <f t="shared" si="99"/>
        <v>298159347.17999995</v>
      </c>
      <c r="P105" s="28">
        <f t="shared" ref="P105:P106" si="100">Q105+R105</f>
        <v>947074382.69000006</v>
      </c>
      <c r="Q105" s="28">
        <f t="shared" ref="Q105:R105" si="101">Q106+Q120+Q123</f>
        <v>648916500</v>
      </c>
      <c r="R105" s="28">
        <f t="shared" si="101"/>
        <v>298157882.69</v>
      </c>
      <c r="S105" s="19">
        <f t="shared" si="69"/>
        <v>61.403916047214011</v>
      </c>
      <c r="T105" s="19">
        <f t="shared" si="70"/>
        <v>61.403916047214011</v>
      </c>
    </row>
    <row r="106" spans="1:20" s="2" customFormat="1" ht="20.25" customHeight="1">
      <c r="A106" s="55" t="s">
        <v>11</v>
      </c>
      <c r="B106" s="55"/>
      <c r="C106" s="55"/>
      <c r="D106" s="55"/>
      <c r="E106" s="55"/>
      <c r="F106" s="55"/>
      <c r="G106" s="34">
        <f>H106+I106</f>
        <v>1455785588.71</v>
      </c>
      <c r="H106" s="34">
        <f>H107+H108+H109+H110+H111+H112+H115+H117</f>
        <v>1231147018.5700002</v>
      </c>
      <c r="I106" s="34">
        <f>I107+I108+I109+I110+I111+I112+I115+I117</f>
        <v>224638570.13999999</v>
      </c>
      <c r="J106" s="34">
        <f>K106+L106</f>
        <v>1455785588.71</v>
      </c>
      <c r="K106" s="34">
        <f>K107+K108+K109+K110+K111+K112+K115+K117</f>
        <v>1231147018.5700002</v>
      </c>
      <c r="L106" s="34">
        <f>L107+L108+L109+L110+L111+L112+L115+L117</f>
        <v>224638570.13999999</v>
      </c>
      <c r="M106" s="34">
        <f t="shared" si="98"/>
        <v>873555070.13999999</v>
      </c>
      <c r="N106" s="34">
        <f t="shared" ref="N106:O106" si="102">N107+N108+N109+N110+N111+N112+N115+N117</f>
        <v>648916500</v>
      </c>
      <c r="O106" s="34">
        <f t="shared" si="102"/>
        <v>224638570.13999999</v>
      </c>
      <c r="P106" s="34">
        <f t="shared" si="100"/>
        <v>873555070.13999999</v>
      </c>
      <c r="Q106" s="34">
        <f t="shared" ref="Q106:R106" si="103">Q107+Q108+Q109+Q110+Q111+Q112+Q115+Q117</f>
        <v>648916500</v>
      </c>
      <c r="R106" s="34">
        <f t="shared" si="103"/>
        <v>224638570.13999999</v>
      </c>
      <c r="S106" s="18">
        <f t="shared" si="69"/>
        <v>60.005750634890816</v>
      </c>
      <c r="T106" s="18">
        <f t="shared" si="70"/>
        <v>60.005750634890816</v>
      </c>
    </row>
    <row r="107" spans="1:20" s="2" customFormat="1" ht="81" customHeight="1">
      <c r="A107" s="51" t="s">
        <v>113</v>
      </c>
      <c r="B107" s="26" t="s">
        <v>13</v>
      </c>
      <c r="C107" s="26" t="s">
        <v>13</v>
      </c>
      <c r="D107" s="26" t="s">
        <v>114</v>
      </c>
      <c r="E107" s="26" t="s">
        <v>115</v>
      </c>
      <c r="F107" s="26" t="s">
        <v>302</v>
      </c>
      <c r="G107" s="21">
        <v>559211000</v>
      </c>
      <c r="H107" s="21">
        <v>503233300</v>
      </c>
      <c r="I107" s="21">
        <v>55977700</v>
      </c>
      <c r="J107" s="21">
        <v>559211000</v>
      </c>
      <c r="K107" s="21">
        <v>503233300</v>
      </c>
      <c r="L107" s="21">
        <v>55977700</v>
      </c>
      <c r="M107" s="21">
        <v>559211000</v>
      </c>
      <c r="N107" s="21">
        <v>503233300</v>
      </c>
      <c r="O107" s="21">
        <v>55977700</v>
      </c>
      <c r="P107" s="21">
        <v>559211000</v>
      </c>
      <c r="Q107" s="21">
        <v>503233300</v>
      </c>
      <c r="R107" s="21">
        <v>55977700</v>
      </c>
      <c r="S107" s="19">
        <f t="shared" si="69"/>
        <v>100</v>
      </c>
      <c r="T107" s="19">
        <f t="shared" si="70"/>
        <v>100</v>
      </c>
    </row>
    <row r="108" spans="1:20" s="2" customFormat="1" ht="122.25" customHeight="1">
      <c r="A108" s="51" t="s">
        <v>314</v>
      </c>
      <c r="B108" s="26" t="s">
        <v>13</v>
      </c>
      <c r="C108" s="26" t="s">
        <v>13</v>
      </c>
      <c r="D108" s="26" t="s">
        <v>315</v>
      </c>
      <c r="E108" s="26" t="s">
        <v>14</v>
      </c>
      <c r="F108" s="26" t="s">
        <v>305</v>
      </c>
      <c r="G108" s="21">
        <f>I108</f>
        <v>1957593.6</v>
      </c>
      <c r="H108" s="21"/>
      <c r="I108" s="21">
        <v>1957593.6</v>
      </c>
      <c r="J108" s="21">
        <f>L108</f>
        <v>1957593.6</v>
      </c>
      <c r="K108" s="21"/>
      <c r="L108" s="21">
        <v>1957593.6</v>
      </c>
      <c r="M108" s="21">
        <f t="shared" ref="M108:M109" si="104">O108</f>
        <v>1957593.6</v>
      </c>
      <c r="N108" s="21"/>
      <c r="O108" s="21">
        <v>1957593.6</v>
      </c>
      <c r="P108" s="21">
        <f t="shared" ref="P108:P109" si="105">R108</f>
        <v>1957593.6</v>
      </c>
      <c r="Q108" s="21"/>
      <c r="R108" s="21">
        <v>1957593.6</v>
      </c>
      <c r="S108" s="19">
        <f t="shared" si="69"/>
        <v>100</v>
      </c>
      <c r="T108" s="19">
        <f t="shared" si="70"/>
        <v>100</v>
      </c>
    </row>
    <row r="109" spans="1:20" s="2" customFormat="1" ht="210.75" customHeight="1">
      <c r="A109" s="51" t="s">
        <v>116</v>
      </c>
      <c r="B109" s="26" t="s">
        <v>13</v>
      </c>
      <c r="C109" s="26" t="s">
        <v>13</v>
      </c>
      <c r="D109" s="26" t="s">
        <v>117</v>
      </c>
      <c r="E109" s="26" t="s">
        <v>118</v>
      </c>
      <c r="F109" s="26">
        <v>2021</v>
      </c>
      <c r="G109" s="21">
        <f>I109</f>
        <v>25760067.82</v>
      </c>
      <c r="H109" s="27"/>
      <c r="I109" s="21">
        <v>25760067.82</v>
      </c>
      <c r="J109" s="21">
        <f>L109</f>
        <v>25760067.82</v>
      </c>
      <c r="K109" s="27"/>
      <c r="L109" s="21">
        <v>25760067.82</v>
      </c>
      <c r="M109" s="21">
        <f t="shared" si="104"/>
        <v>25760067.82</v>
      </c>
      <c r="N109" s="27"/>
      <c r="O109" s="21">
        <v>25760067.82</v>
      </c>
      <c r="P109" s="21">
        <f t="shared" si="105"/>
        <v>25760067.82</v>
      </c>
      <c r="Q109" s="27"/>
      <c r="R109" s="21">
        <v>25760067.82</v>
      </c>
      <c r="S109" s="19">
        <f t="shared" si="69"/>
        <v>100</v>
      </c>
      <c r="T109" s="19">
        <f t="shared" si="70"/>
        <v>100</v>
      </c>
    </row>
    <row r="110" spans="1:20" s="2" customFormat="1" ht="123" customHeight="1">
      <c r="A110" s="51" t="s">
        <v>119</v>
      </c>
      <c r="B110" s="26" t="s">
        <v>13</v>
      </c>
      <c r="C110" s="26" t="s">
        <v>13</v>
      </c>
      <c r="D110" s="26" t="s">
        <v>120</v>
      </c>
      <c r="E110" s="26" t="s">
        <v>14</v>
      </c>
      <c r="F110" s="26" t="s">
        <v>66</v>
      </c>
      <c r="G110" s="21">
        <v>582230518.57000005</v>
      </c>
      <c r="H110" s="21">
        <v>582230518.57000005</v>
      </c>
      <c r="I110" s="27"/>
      <c r="J110" s="21">
        <v>582230518.57000005</v>
      </c>
      <c r="K110" s="21">
        <v>582230518.57000005</v>
      </c>
      <c r="L110" s="27"/>
      <c r="M110" s="21">
        <v>0</v>
      </c>
      <c r="N110" s="21">
        <v>0</v>
      </c>
      <c r="O110" s="27"/>
      <c r="P110" s="21">
        <v>0</v>
      </c>
      <c r="Q110" s="21">
        <v>0</v>
      </c>
      <c r="R110" s="27"/>
      <c r="S110" s="19">
        <f t="shared" si="69"/>
        <v>0</v>
      </c>
      <c r="T110" s="19">
        <f t="shared" si="70"/>
        <v>0</v>
      </c>
    </row>
    <row r="111" spans="1:20" s="2" customFormat="1" ht="169.5" customHeight="1">
      <c r="A111" s="51" t="s">
        <v>121</v>
      </c>
      <c r="B111" s="26" t="s">
        <v>13</v>
      </c>
      <c r="C111" s="26" t="s">
        <v>13</v>
      </c>
      <c r="D111" s="26" t="s">
        <v>122</v>
      </c>
      <c r="E111" s="26" t="s">
        <v>77</v>
      </c>
      <c r="F111" s="26" t="s">
        <v>27</v>
      </c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19"/>
      <c r="T111" s="19"/>
    </row>
    <row r="112" spans="1:20" s="2" customFormat="1" ht="96" customHeight="1">
      <c r="A112" s="51" t="s">
        <v>123</v>
      </c>
      <c r="B112" s="26" t="s">
        <v>13</v>
      </c>
      <c r="C112" s="26" t="s">
        <v>13</v>
      </c>
      <c r="D112" s="26" t="s">
        <v>124</v>
      </c>
      <c r="E112" s="26" t="s">
        <v>77</v>
      </c>
      <c r="F112" s="26" t="s">
        <v>27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19"/>
      <c r="T112" s="19"/>
    </row>
    <row r="113" spans="1:20" s="2" customFormat="1" ht="30">
      <c r="A113" s="51" t="s">
        <v>128</v>
      </c>
      <c r="B113" s="26" t="s">
        <v>129</v>
      </c>
      <c r="C113" s="26"/>
      <c r="D113" s="26"/>
      <c r="E113" s="26"/>
      <c r="F113" s="26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19"/>
      <c r="T113" s="19"/>
    </row>
    <row r="114" spans="1:20" s="2" customFormat="1" ht="30">
      <c r="A114" s="51" t="s">
        <v>51</v>
      </c>
      <c r="B114" s="26"/>
      <c r="C114" s="26"/>
      <c r="D114" s="26"/>
      <c r="E114" s="26"/>
      <c r="F114" s="26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19"/>
      <c r="T114" s="19"/>
    </row>
    <row r="115" spans="1:20" s="2" customFormat="1" ht="131.25" customHeight="1">
      <c r="A115" s="51" t="s">
        <v>125</v>
      </c>
      <c r="B115" s="26" t="s">
        <v>13</v>
      </c>
      <c r="C115" s="26" t="s">
        <v>13</v>
      </c>
      <c r="D115" s="26" t="s">
        <v>126</v>
      </c>
      <c r="E115" s="26" t="s">
        <v>77</v>
      </c>
      <c r="F115" s="26" t="s">
        <v>30</v>
      </c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19"/>
      <c r="T115" s="19"/>
    </row>
    <row r="116" spans="1:20" s="2" customFormat="1" ht="90" hidden="1">
      <c r="A116" s="51" t="s">
        <v>273</v>
      </c>
      <c r="B116" s="26" t="s">
        <v>13</v>
      </c>
      <c r="C116" s="26" t="s">
        <v>13</v>
      </c>
      <c r="D116" s="26" t="s">
        <v>274</v>
      </c>
      <c r="E116" s="26" t="s">
        <v>77</v>
      </c>
      <c r="F116" s="26">
        <v>2021</v>
      </c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19" t="e">
        <f t="shared" si="69"/>
        <v>#DIV/0!</v>
      </c>
      <c r="T116" s="19" t="e">
        <f t="shared" si="70"/>
        <v>#DIV/0!</v>
      </c>
    </row>
    <row r="117" spans="1:20" s="2" customFormat="1" ht="30">
      <c r="A117" s="51" t="s">
        <v>127</v>
      </c>
      <c r="B117" s="26" t="s">
        <v>13</v>
      </c>
      <c r="C117" s="26" t="s">
        <v>13</v>
      </c>
      <c r="D117" s="26" t="s">
        <v>98</v>
      </c>
      <c r="E117" s="26" t="s">
        <v>73</v>
      </c>
      <c r="F117" s="26" t="s">
        <v>66</v>
      </c>
      <c r="G117" s="21">
        <f>H117+I117</f>
        <v>286626408.72000003</v>
      </c>
      <c r="H117" s="21">
        <v>145683200</v>
      </c>
      <c r="I117" s="21">
        <v>140943208.72</v>
      </c>
      <c r="J117" s="21">
        <f>K117+L117</f>
        <v>286626408.72000003</v>
      </c>
      <c r="K117" s="21">
        <v>145683200</v>
      </c>
      <c r="L117" s="21">
        <v>140943208.72</v>
      </c>
      <c r="M117" s="21">
        <f t="shared" ref="M117:M119" si="106">N117+O117</f>
        <v>286626408.72000003</v>
      </c>
      <c r="N117" s="21">
        <v>145683200</v>
      </c>
      <c r="O117" s="21">
        <v>140943208.72</v>
      </c>
      <c r="P117" s="21">
        <f t="shared" ref="P117:P119" si="107">Q117+R117</f>
        <v>286626408.72000003</v>
      </c>
      <c r="Q117" s="21">
        <v>145683200</v>
      </c>
      <c r="R117" s="21">
        <v>140943208.72</v>
      </c>
      <c r="S117" s="19">
        <f t="shared" si="69"/>
        <v>100</v>
      </c>
      <c r="T117" s="19">
        <f t="shared" si="70"/>
        <v>100</v>
      </c>
    </row>
    <row r="118" spans="1:20" s="2" customFormat="1" ht="30">
      <c r="A118" s="51" t="s">
        <v>128</v>
      </c>
      <c r="B118" s="26" t="s">
        <v>129</v>
      </c>
      <c r="C118" s="30"/>
      <c r="D118" s="30"/>
      <c r="E118" s="30"/>
      <c r="F118" s="30"/>
      <c r="G118" s="21">
        <f>H118+I118</f>
        <v>161888230</v>
      </c>
      <c r="H118" s="21">
        <v>145683200</v>
      </c>
      <c r="I118" s="21">
        <v>16205030</v>
      </c>
      <c r="J118" s="21">
        <f>K118+L118</f>
        <v>161888230</v>
      </c>
      <c r="K118" s="21">
        <v>145683200</v>
      </c>
      <c r="L118" s="21">
        <v>16205030</v>
      </c>
      <c r="M118" s="21">
        <f t="shared" si="106"/>
        <v>161888230</v>
      </c>
      <c r="N118" s="21">
        <v>145683200</v>
      </c>
      <c r="O118" s="21">
        <v>16205030</v>
      </c>
      <c r="P118" s="21">
        <f t="shared" si="107"/>
        <v>161888230</v>
      </c>
      <c r="Q118" s="21">
        <v>145683200</v>
      </c>
      <c r="R118" s="21">
        <v>16205030</v>
      </c>
      <c r="S118" s="19">
        <f t="shared" si="69"/>
        <v>100</v>
      </c>
      <c r="T118" s="19">
        <f t="shared" si="70"/>
        <v>100</v>
      </c>
    </row>
    <row r="119" spans="1:20" s="2" customFormat="1" ht="30">
      <c r="A119" s="51" t="s">
        <v>51</v>
      </c>
      <c r="B119" s="26"/>
      <c r="C119" s="30"/>
      <c r="D119" s="30"/>
      <c r="E119" s="30"/>
      <c r="F119" s="30"/>
      <c r="G119" s="21">
        <f>H119+I119</f>
        <v>124738178.72</v>
      </c>
      <c r="H119" s="21"/>
      <c r="I119" s="21">
        <v>124738178.72</v>
      </c>
      <c r="J119" s="21">
        <f>K119+L119</f>
        <v>124738178.72</v>
      </c>
      <c r="K119" s="21"/>
      <c r="L119" s="21">
        <v>124738178.72</v>
      </c>
      <c r="M119" s="21">
        <f t="shared" si="106"/>
        <v>124738178.72</v>
      </c>
      <c r="N119" s="21"/>
      <c r="O119" s="21">
        <v>124738178.72</v>
      </c>
      <c r="P119" s="21">
        <f t="shared" si="107"/>
        <v>124738178.72</v>
      </c>
      <c r="Q119" s="21"/>
      <c r="R119" s="21">
        <v>124738178.72</v>
      </c>
      <c r="S119" s="19">
        <f t="shared" si="69"/>
        <v>100</v>
      </c>
      <c r="T119" s="19">
        <f t="shared" si="70"/>
        <v>100</v>
      </c>
    </row>
    <row r="120" spans="1:20" s="2" customFormat="1" ht="30" customHeight="1">
      <c r="A120" s="55" t="s">
        <v>173</v>
      </c>
      <c r="B120" s="55"/>
      <c r="C120" s="55"/>
      <c r="D120" s="55"/>
      <c r="E120" s="55"/>
      <c r="F120" s="55"/>
      <c r="G120" s="20">
        <f>G121+G122</f>
        <v>40096961.5</v>
      </c>
      <c r="H120" s="20">
        <f t="shared" ref="H120:I120" si="108">H121+H122</f>
        <v>0</v>
      </c>
      <c r="I120" s="20">
        <f t="shared" si="108"/>
        <v>40096961.5</v>
      </c>
      <c r="J120" s="20">
        <f>J121+J122</f>
        <v>40096961.5</v>
      </c>
      <c r="K120" s="20">
        <f t="shared" ref="K120:M120" si="109">K121+K122</f>
        <v>0</v>
      </c>
      <c r="L120" s="20">
        <f t="shared" si="109"/>
        <v>40096961.5</v>
      </c>
      <c r="M120" s="20">
        <f t="shared" si="109"/>
        <v>27035277.039999999</v>
      </c>
      <c r="N120" s="20">
        <f t="shared" ref="N120:R120" si="110">N121+N122</f>
        <v>0</v>
      </c>
      <c r="O120" s="20">
        <f t="shared" si="110"/>
        <v>27035277.039999999</v>
      </c>
      <c r="P120" s="20">
        <f t="shared" si="110"/>
        <v>27033812.550000001</v>
      </c>
      <c r="Q120" s="20">
        <f t="shared" si="110"/>
        <v>0</v>
      </c>
      <c r="R120" s="20">
        <f t="shared" si="110"/>
        <v>27033812.550000001</v>
      </c>
      <c r="S120" s="18">
        <f t="shared" si="69"/>
        <v>67.421100100066184</v>
      </c>
      <c r="T120" s="18">
        <f t="shared" si="70"/>
        <v>67.421100100066184</v>
      </c>
    </row>
    <row r="121" spans="1:20" s="2" customFormat="1" ht="120.75" customHeight="1">
      <c r="A121" s="51" t="s">
        <v>291</v>
      </c>
      <c r="B121" s="26"/>
      <c r="C121" s="30"/>
      <c r="D121" s="26" t="s">
        <v>287</v>
      </c>
      <c r="E121" s="26" t="s">
        <v>288</v>
      </c>
      <c r="F121" s="26">
        <v>2021</v>
      </c>
      <c r="G121" s="21">
        <f>H121+I121</f>
        <v>12600000</v>
      </c>
      <c r="H121" s="21"/>
      <c r="I121" s="21">
        <v>12600000</v>
      </c>
      <c r="J121" s="21">
        <f>K121+L121</f>
        <v>12600000</v>
      </c>
      <c r="K121" s="21"/>
      <c r="L121" s="21">
        <v>12600000</v>
      </c>
      <c r="M121" s="21">
        <f t="shared" ref="M121:M122" si="111">N121+O121</f>
        <v>9763237.1999999993</v>
      </c>
      <c r="N121" s="21"/>
      <c r="O121" s="21">
        <v>9763237.1999999993</v>
      </c>
      <c r="P121" s="21">
        <f t="shared" ref="P121:P122" si="112">Q121+R121</f>
        <v>9761772.7100000009</v>
      </c>
      <c r="Q121" s="21"/>
      <c r="R121" s="21">
        <v>9761772.7100000009</v>
      </c>
      <c r="S121" s="19">
        <f t="shared" si="69"/>
        <v>77.474386587301595</v>
      </c>
      <c r="T121" s="19">
        <f t="shared" si="70"/>
        <v>77.474386587301595</v>
      </c>
    </row>
    <row r="122" spans="1:20" s="2" customFormat="1" ht="108.75" customHeight="1">
      <c r="A122" s="51" t="s">
        <v>292</v>
      </c>
      <c r="B122" s="26"/>
      <c r="C122" s="30"/>
      <c r="D122" s="26" t="s">
        <v>289</v>
      </c>
      <c r="E122" s="26" t="s">
        <v>290</v>
      </c>
      <c r="F122" s="30"/>
      <c r="G122" s="21">
        <f>H122+I122</f>
        <v>27496961.5</v>
      </c>
      <c r="H122" s="21"/>
      <c r="I122" s="21">
        <v>27496961.5</v>
      </c>
      <c r="J122" s="21">
        <f>K122+L122</f>
        <v>27496961.5</v>
      </c>
      <c r="K122" s="21"/>
      <c r="L122" s="21">
        <v>27496961.5</v>
      </c>
      <c r="M122" s="21">
        <f t="shared" si="111"/>
        <v>17272039.84</v>
      </c>
      <c r="N122" s="21"/>
      <c r="O122" s="21">
        <v>17272039.84</v>
      </c>
      <c r="P122" s="21">
        <f t="shared" si="112"/>
        <v>17272039.84</v>
      </c>
      <c r="Q122" s="21"/>
      <c r="R122" s="21">
        <v>17272039.84</v>
      </c>
      <c r="S122" s="19">
        <f t="shared" si="69"/>
        <v>62.814358015521101</v>
      </c>
      <c r="T122" s="19">
        <f t="shared" si="70"/>
        <v>62.814358015521101</v>
      </c>
    </row>
    <row r="123" spans="1:20" ht="24" customHeight="1">
      <c r="A123" s="55" t="s">
        <v>130</v>
      </c>
      <c r="B123" s="55"/>
      <c r="C123" s="55"/>
      <c r="D123" s="55"/>
      <c r="E123" s="55"/>
      <c r="F123" s="55"/>
      <c r="G123" s="20">
        <f>G124+G126+G127+G128+G129+G130+G131+G132+G133+G134+G135+G136+G137+G138+G139+G140+G141+G142+G143+G144+G145+G146+G147+G148+G149</f>
        <v>46485500</v>
      </c>
      <c r="H123" s="27"/>
      <c r="I123" s="20">
        <f>I124+I126+I127+I128+I129+I130+I131+I132+I133+I134+I135+I136+I137+I138+I139+I140+I141+I142+I143+I144+I145+I146+I147+I148+I149</f>
        <v>46485500</v>
      </c>
      <c r="J123" s="20">
        <f>J124+J126+J127+J128+J129+J130+J131+J132+J133+J134+J135+J136+J137+J138+J139+J140+J141+J142+J143+J144+J145+J146+J147+J148+J149</f>
        <v>46485500</v>
      </c>
      <c r="K123" s="27"/>
      <c r="L123" s="20">
        <f>L124+L126+L127+L128+L129+L130+L131+L132+L133+L134+L135+L136+L137+L138+L139+L140+L141+L142+L143+L144+L145+L146+L147+L148+L149</f>
        <v>46485500</v>
      </c>
      <c r="M123" s="20">
        <f t="shared" ref="M123" si="113">M124+M126+M127+M128+M129+M130+M131+M132+M133+M134+M135+M136+M137+M138+M139+M140+M141+M142+M143+M144+M145+M146+M147+M148+M149</f>
        <v>46485500</v>
      </c>
      <c r="N123" s="27"/>
      <c r="O123" s="20">
        <f t="shared" ref="O123:P123" si="114">O124+O126+O127+O128+O129+O130+O131+O132+O133+O134+O135+O136+O137+O138+O139+O140+O141+O142+O143+O144+O145+O146+O147+O148+O149</f>
        <v>46485500</v>
      </c>
      <c r="P123" s="20">
        <f t="shared" si="114"/>
        <v>46485500</v>
      </c>
      <c r="Q123" s="27"/>
      <c r="R123" s="20">
        <f t="shared" ref="R123" si="115">R124+R126+R127+R128+R129+R130+R131+R132+R133+R134+R135+R136+R137+R138+R139+R140+R141+R142+R143+R144+R145+R146+R147+R148+R149</f>
        <v>46485500</v>
      </c>
      <c r="S123" s="18">
        <f t="shared" si="69"/>
        <v>100</v>
      </c>
      <c r="T123" s="18">
        <f t="shared" si="70"/>
        <v>100</v>
      </c>
    </row>
    <row r="124" spans="1:20" ht="182.25" customHeight="1">
      <c r="A124" s="51" t="s">
        <v>316</v>
      </c>
      <c r="B124" s="26" t="s">
        <v>13</v>
      </c>
      <c r="C124" s="26" t="s">
        <v>13</v>
      </c>
      <c r="D124" s="26" t="s">
        <v>293</v>
      </c>
      <c r="E124" s="26" t="s">
        <v>142</v>
      </c>
      <c r="F124" s="26">
        <v>2021</v>
      </c>
      <c r="G124" s="21">
        <f>I124</f>
        <v>500000</v>
      </c>
      <c r="H124" s="27"/>
      <c r="I124" s="21">
        <v>500000</v>
      </c>
      <c r="J124" s="21">
        <f>L124</f>
        <v>500000</v>
      </c>
      <c r="K124" s="27"/>
      <c r="L124" s="21">
        <v>500000</v>
      </c>
      <c r="M124" s="21">
        <f t="shared" ref="M124" si="116">O124</f>
        <v>500000</v>
      </c>
      <c r="N124" s="27"/>
      <c r="O124" s="21">
        <v>500000</v>
      </c>
      <c r="P124" s="21">
        <f t="shared" ref="P124" si="117">R124</f>
        <v>500000</v>
      </c>
      <c r="Q124" s="27"/>
      <c r="R124" s="21">
        <v>500000</v>
      </c>
      <c r="S124" s="18">
        <f t="shared" si="69"/>
        <v>100</v>
      </c>
      <c r="T124" s="18">
        <f t="shared" si="70"/>
        <v>100</v>
      </c>
    </row>
    <row r="125" spans="1:20">
      <c r="A125" s="51"/>
      <c r="B125" s="26"/>
      <c r="C125" s="26"/>
      <c r="D125" s="26"/>
      <c r="E125" s="26"/>
      <c r="F125" s="26"/>
      <c r="G125" s="21"/>
      <c r="H125" s="27"/>
      <c r="I125" s="21"/>
      <c r="J125" s="21"/>
      <c r="K125" s="27"/>
      <c r="L125" s="21"/>
      <c r="M125" s="21"/>
      <c r="N125" s="27"/>
      <c r="O125" s="21"/>
      <c r="P125" s="21"/>
      <c r="Q125" s="27"/>
      <c r="R125" s="21"/>
      <c r="S125" s="19" t="e">
        <f t="shared" si="69"/>
        <v>#DIV/0!</v>
      </c>
      <c r="T125" s="19" t="e">
        <f t="shared" si="70"/>
        <v>#DIV/0!</v>
      </c>
    </row>
    <row r="126" spans="1:20" ht="75">
      <c r="A126" s="51" t="s">
        <v>131</v>
      </c>
      <c r="B126" s="26" t="s">
        <v>13</v>
      </c>
      <c r="C126" s="26" t="s">
        <v>13</v>
      </c>
      <c r="D126" s="26" t="s">
        <v>13</v>
      </c>
      <c r="E126" s="26" t="s">
        <v>132</v>
      </c>
      <c r="F126" s="26" t="s">
        <v>30</v>
      </c>
      <c r="G126" s="21">
        <v>1700000</v>
      </c>
      <c r="H126" s="27"/>
      <c r="I126" s="21">
        <v>1700000</v>
      </c>
      <c r="J126" s="21">
        <v>1700000</v>
      </c>
      <c r="K126" s="27"/>
      <c r="L126" s="21">
        <v>1700000</v>
      </c>
      <c r="M126" s="21">
        <v>1700000</v>
      </c>
      <c r="N126" s="27"/>
      <c r="O126" s="21">
        <v>1700000</v>
      </c>
      <c r="P126" s="21">
        <v>1700000</v>
      </c>
      <c r="Q126" s="27"/>
      <c r="R126" s="21">
        <v>1700000</v>
      </c>
      <c r="S126" s="19">
        <f t="shared" si="69"/>
        <v>100</v>
      </c>
      <c r="T126" s="19">
        <f t="shared" si="70"/>
        <v>100</v>
      </c>
    </row>
    <row r="127" spans="1:20" ht="75">
      <c r="A127" s="51" t="s">
        <v>131</v>
      </c>
      <c r="B127" s="26" t="s">
        <v>13</v>
      </c>
      <c r="C127" s="26" t="s">
        <v>13</v>
      </c>
      <c r="D127" s="26" t="s">
        <v>13</v>
      </c>
      <c r="E127" s="26" t="s">
        <v>133</v>
      </c>
      <c r="F127" s="26" t="s">
        <v>30</v>
      </c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19"/>
      <c r="T127" s="19"/>
    </row>
    <row r="128" spans="1:20" ht="75">
      <c r="A128" s="51" t="s">
        <v>131</v>
      </c>
      <c r="B128" s="26" t="s">
        <v>13</v>
      </c>
      <c r="C128" s="26" t="s">
        <v>13</v>
      </c>
      <c r="D128" s="26" t="s">
        <v>13</v>
      </c>
      <c r="E128" s="26" t="s">
        <v>134</v>
      </c>
      <c r="F128" s="26" t="s">
        <v>30</v>
      </c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19"/>
      <c r="T128" s="19"/>
    </row>
    <row r="129" spans="1:20" ht="136.5" customHeight="1">
      <c r="A129" s="51" t="s">
        <v>131</v>
      </c>
      <c r="B129" s="26" t="s">
        <v>13</v>
      </c>
      <c r="C129" s="26" t="s">
        <v>13</v>
      </c>
      <c r="D129" s="26" t="s">
        <v>13</v>
      </c>
      <c r="E129" s="26" t="s">
        <v>135</v>
      </c>
      <c r="F129" s="26" t="s">
        <v>30</v>
      </c>
      <c r="G129" s="21">
        <f>I129</f>
        <v>1000000</v>
      </c>
      <c r="H129" s="27"/>
      <c r="I129" s="21">
        <v>1000000</v>
      </c>
      <c r="J129" s="21">
        <f>L129</f>
        <v>1000000</v>
      </c>
      <c r="K129" s="27"/>
      <c r="L129" s="21">
        <v>1000000</v>
      </c>
      <c r="M129" s="21">
        <f t="shared" ref="M129" si="118">O129</f>
        <v>1000000</v>
      </c>
      <c r="N129" s="27"/>
      <c r="O129" s="21">
        <v>1000000</v>
      </c>
      <c r="P129" s="21">
        <f t="shared" ref="P129" si="119">R129</f>
        <v>1000000</v>
      </c>
      <c r="Q129" s="27"/>
      <c r="R129" s="21">
        <v>1000000</v>
      </c>
      <c r="S129" s="19">
        <f t="shared" si="69"/>
        <v>100</v>
      </c>
      <c r="T129" s="19">
        <f t="shared" si="70"/>
        <v>100</v>
      </c>
    </row>
    <row r="130" spans="1:20" ht="130.5" customHeight="1">
      <c r="A130" s="51" t="s">
        <v>131</v>
      </c>
      <c r="B130" s="26" t="s">
        <v>13</v>
      </c>
      <c r="C130" s="26" t="s">
        <v>13</v>
      </c>
      <c r="D130" s="26" t="s">
        <v>13</v>
      </c>
      <c r="E130" s="26" t="s">
        <v>136</v>
      </c>
      <c r="F130" s="26" t="s">
        <v>30</v>
      </c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19"/>
      <c r="T130" s="19"/>
    </row>
    <row r="131" spans="1:20" ht="132" customHeight="1">
      <c r="A131" s="51" t="s">
        <v>131</v>
      </c>
      <c r="B131" s="26" t="s">
        <v>13</v>
      </c>
      <c r="C131" s="26" t="s">
        <v>13</v>
      </c>
      <c r="D131" s="26" t="s">
        <v>13</v>
      </c>
      <c r="E131" s="26" t="s">
        <v>137</v>
      </c>
      <c r="F131" s="26" t="s">
        <v>30</v>
      </c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19"/>
      <c r="T131" s="19"/>
    </row>
    <row r="132" spans="1:20" ht="75">
      <c r="A132" s="51" t="s">
        <v>131</v>
      </c>
      <c r="B132" s="26" t="s">
        <v>13</v>
      </c>
      <c r="C132" s="26" t="s">
        <v>13</v>
      </c>
      <c r="D132" s="26" t="s">
        <v>13</v>
      </c>
      <c r="E132" s="26" t="s">
        <v>138</v>
      </c>
      <c r="F132" s="26" t="s">
        <v>30</v>
      </c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19"/>
      <c r="T132" s="19"/>
    </row>
    <row r="133" spans="1:20" ht="186.75" customHeight="1">
      <c r="A133" s="51" t="s">
        <v>131</v>
      </c>
      <c r="B133" s="26" t="s">
        <v>13</v>
      </c>
      <c r="C133" s="26" t="s">
        <v>13</v>
      </c>
      <c r="D133" s="26" t="s">
        <v>13</v>
      </c>
      <c r="E133" s="26" t="s">
        <v>139</v>
      </c>
      <c r="F133" s="26" t="s">
        <v>30</v>
      </c>
      <c r="G133" s="21">
        <f>I133</f>
        <v>1905000</v>
      </c>
      <c r="H133" s="27"/>
      <c r="I133" s="21">
        <v>1905000</v>
      </c>
      <c r="J133" s="21">
        <f>L133</f>
        <v>1905000</v>
      </c>
      <c r="K133" s="27"/>
      <c r="L133" s="21">
        <v>1905000</v>
      </c>
      <c r="M133" s="21">
        <f t="shared" ref="M133:M134" si="120">O133</f>
        <v>1905000</v>
      </c>
      <c r="N133" s="27"/>
      <c r="O133" s="21">
        <v>1905000</v>
      </c>
      <c r="P133" s="21">
        <f t="shared" ref="P133:P134" si="121">R133</f>
        <v>1905000</v>
      </c>
      <c r="Q133" s="27"/>
      <c r="R133" s="21">
        <v>1905000</v>
      </c>
      <c r="S133" s="19">
        <f t="shared" si="69"/>
        <v>100</v>
      </c>
      <c r="T133" s="19">
        <f t="shared" si="70"/>
        <v>100</v>
      </c>
    </row>
    <row r="134" spans="1:20" ht="75">
      <c r="A134" s="51" t="s">
        <v>131</v>
      </c>
      <c r="B134" s="26" t="s">
        <v>13</v>
      </c>
      <c r="C134" s="26" t="s">
        <v>13</v>
      </c>
      <c r="D134" s="26" t="s">
        <v>13</v>
      </c>
      <c r="E134" s="26" t="s">
        <v>140</v>
      </c>
      <c r="F134" s="26" t="s">
        <v>30</v>
      </c>
      <c r="G134" s="21">
        <f>I134</f>
        <v>3400000</v>
      </c>
      <c r="H134" s="27"/>
      <c r="I134" s="21">
        <v>3400000</v>
      </c>
      <c r="J134" s="21">
        <f>L134</f>
        <v>3400000</v>
      </c>
      <c r="K134" s="27"/>
      <c r="L134" s="21">
        <v>3400000</v>
      </c>
      <c r="M134" s="21">
        <f t="shared" si="120"/>
        <v>3400000</v>
      </c>
      <c r="N134" s="27"/>
      <c r="O134" s="21">
        <v>3400000</v>
      </c>
      <c r="P134" s="21">
        <f t="shared" si="121"/>
        <v>3400000</v>
      </c>
      <c r="Q134" s="27"/>
      <c r="R134" s="21">
        <v>3400000</v>
      </c>
      <c r="S134" s="19">
        <f t="shared" si="69"/>
        <v>100</v>
      </c>
      <c r="T134" s="19">
        <f t="shared" si="70"/>
        <v>100</v>
      </c>
    </row>
    <row r="135" spans="1:20" ht="75">
      <c r="A135" s="51" t="s">
        <v>131</v>
      </c>
      <c r="B135" s="26" t="s">
        <v>13</v>
      </c>
      <c r="C135" s="26" t="s">
        <v>13</v>
      </c>
      <c r="D135" s="26" t="s">
        <v>13</v>
      </c>
      <c r="E135" s="26" t="s">
        <v>141</v>
      </c>
      <c r="F135" s="26" t="s">
        <v>30</v>
      </c>
      <c r="G135" s="21"/>
      <c r="H135" s="27"/>
      <c r="I135" s="21"/>
      <c r="J135" s="21"/>
      <c r="K135" s="27"/>
      <c r="L135" s="21"/>
      <c r="M135" s="21"/>
      <c r="N135" s="27"/>
      <c r="O135" s="21"/>
      <c r="P135" s="21"/>
      <c r="Q135" s="27"/>
      <c r="R135" s="21"/>
      <c r="S135" s="19"/>
      <c r="T135" s="19"/>
    </row>
    <row r="136" spans="1:20" ht="186.75" customHeight="1">
      <c r="A136" s="51" t="s">
        <v>131</v>
      </c>
      <c r="B136" s="26" t="s">
        <v>13</v>
      </c>
      <c r="C136" s="26" t="s">
        <v>13</v>
      </c>
      <c r="D136" s="26" t="s">
        <v>13</v>
      </c>
      <c r="E136" s="26" t="s">
        <v>142</v>
      </c>
      <c r="F136" s="26" t="s">
        <v>30</v>
      </c>
      <c r="G136" s="21">
        <f>I136</f>
        <v>13345611.720000001</v>
      </c>
      <c r="H136" s="27"/>
      <c r="I136" s="21">
        <v>13345611.720000001</v>
      </c>
      <c r="J136" s="21">
        <f>L136</f>
        <v>13345611.720000001</v>
      </c>
      <c r="K136" s="27"/>
      <c r="L136" s="21">
        <v>13345611.720000001</v>
      </c>
      <c r="M136" s="21">
        <f t="shared" ref="M136" si="122">O136</f>
        <v>13345611.720000001</v>
      </c>
      <c r="N136" s="27"/>
      <c r="O136" s="21">
        <v>13345611.720000001</v>
      </c>
      <c r="P136" s="21">
        <f t="shared" ref="P136" si="123">R136</f>
        <v>13345611.720000001</v>
      </c>
      <c r="Q136" s="27"/>
      <c r="R136" s="21">
        <v>13345611.720000001</v>
      </c>
      <c r="S136" s="19">
        <f t="shared" si="69"/>
        <v>100</v>
      </c>
      <c r="T136" s="19">
        <f t="shared" si="70"/>
        <v>100</v>
      </c>
    </row>
    <row r="137" spans="1:20" ht="75">
      <c r="A137" s="51" t="s">
        <v>131</v>
      </c>
      <c r="B137" s="26" t="s">
        <v>13</v>
      </c>
      <c r="C137" s="26" t="s">
        <v>13</v>
      </c>
      <c r="D137" s="26" t="s">
        <v>13</v>
      </c>
      <c r="E137" s="26" t="s">
        <v>143</v>
      </c>
      <c r="F137" s="26" t="s">
        <v>30</v>
      </c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19"/>
      <c r="T137" s="19"/>
    </row>
    <row r="138" spans="1:20" ht="75">
      <c r="A138" s="51" t="s">
        <v>131</v>
      </c>
      <c r="B138" s="26" t="s">
        <v>13</v>
      </c>
      <c r="C138" s="26" t="s">
        <v>13</v>
      </c>
      <c r="D138" s="26" t="s">
        <v>13</v>
      </c>
      <c r="E138" s="26" t="s">
        <v>144</v>
      </c>
      <c r="F138" s="26" t="s">
        <v>30</v>
      </c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19"/>
      <c r="T138" s="19"/>
    </row>
    <row r="139" spans="1:20" ht="144.75" customHeight="1">
      <c r="A139" s="51" t="s">
        <v>131</v>
      </c>
      <c r="B139" s="26" t="s">
        <v>13</v>
      </c>
      <c r="C139" s="26" t="s">
        <v>13</v>
      </c>
      <c r="D139" s="26" t="s">
        <v>13</v>
      </c>
      <c r="E139" s="26" t="s">
        <v>145</v>
      </c>
      <c r="F139" s="26" t="s">
        <v>30</v>
      </c>
      <c r="G139" s="21">
        <f>I139</f>
        <v>960113.45</v>
      </c>
      <c r="H139" s="27"/>
      <c r="I139" s="21">
        <v>960113.45</v>
      </c>
      <c r="J139" s="21">
        <f>L139</f>
        <v>960113.45</v>
      </c>
      <c r="K139" s="27"/>
      <c r="L139" s="21">
        <v>960113.45</v>
      </c>
      <c r="M139" s="21">
        <f t="shared" ref="M139:M143" si="124">O139</f>
        <v>960113.45</v>
      </c>
      <c r="N139" s="27"/>
      <c r="O139" s="21">
        <v>960113.45</v>
      </c>
      <c r="P139" s="21">
        <f t="shared" ref="P139:P143" si="125">R139</f>
        <v>960113.45</v>
      </c>
      <c r="Q139" s="27"/>
      <c r="R139" s="21">
        <v>960113.45</v>
      </c>
      <c r="S139" s="19">
        <f t="shared" ref="S139:S202" si="126">P139/G139*100</f>
        <v>100</v>
      </c>
      <c r="T139" s="19">
        <f t="shared" ref="T139:T202" si="127">P139/J139*100</f>
        <v>100</v>
      </c>
    </row>
    <row r="140" spans="1:20" ht="163.5" customHeight="1">
      <c r="A140" s="51" t="s">
        <v>131</v>
      </c>
      <c r="B140" s="26" t="s">
        <v>13</v>
      </c>
      <c r="C140" s="26" t="s">
        <v>13</v>
      </c>
      <c r="D140" s="26" t="s">
        <v>13</v>
      </c>
      <c r="E140" s="26" t="s">
        <v>146</v>
      </c>
      <c r="F140" s="26" t="s">
        <v>30</v>
      </c>
      <c r="G140" s="21">
        <f>I140</f>
        <v>2912000</v>
      </c>
      <c r="H140" s="27"/>
      <c r="I140" s="21">
        <v>2912000</v>
      </c>
      <c r="J140" s="21">
        <f>L140</f>
        <v>2912000</v>
      </c>
      <c r="K140" s="27"/>
      <c r="L140" s="21">
        <v>2912000</v>
      </c>
      <c r="M140" s="21">
        <f t="shared" si="124"/>
        <v>2912000</v>
      </c>
      <c r="N140" s="27"/>
      <c r="O140" s="21">
        <v>2912000</v>
      </c>
      <c r="P140" s="21">
        <f t="shared" si="125"/>
        <v>2912000</v>
      </c>
      <c r="Q140" s="27"/>
      <c r="R140" s="21">
        <v>2912000</v>
      </c>
      <c r="S140" s="19">
        <f t="shared" si="126"/>
        <v>100</v>
      </c>
      <c r="T140" s="19">
        <f t="shared" si="127"/>
        <v>100</v>
      </c>
    </row>
    <row r="141" spans="1:20" ht="75">
      <c r="A141" s="51" t="s">
        <v>131</v>
      </c>
      <c r="B141" s="26" t="s">
        <v>13</v>
      </c>
      <c r="C141" s="26" t="s">
        <v>13</v>
      </c>
      <c r="D141" s="26" t="s">
        <v>13</v>
      </c>
      <c r="E141" s="26" t="s">
        <v>147</v>
      </c>
      <c r="F141" s="26" t="s">
        <v>30</v>
      </c>
      <c r="G141" s="21">
        <f>I141</f>
        <v>5018775</v>
      </c>
      <c r="H141" s="27"/>
      <c r="I141" s="21">
        <v>5018775</v>
      </c>
      <c r="J141" s="21">
        <f>L141</f>
        <v>5018775</v>
      </c>
      <c r="K141" s="27"/>
      <c r="L141" s="21">
        <v>5018775</v>
      </c>
      <c r="M141" s="21">
        <f t="shared" si="124"/>
        <v>5018775</v>
      </c>
      <c r="N141" s="27"/>
      <c r="O141" s="21">
        <v>5018775</v>
      </c>
      <c r="P141" s="21">
        <f t="shared" si="125"/>
        <v>5018775</v>
      </c>
      <c r="Q141" s="27"/>
      <c r="R141" s="21">
        <v>5018775</v>
      </c>
      <c r="S141" s="19">
        <f t="shared" si="126"/>
        <v>100</v>
      </c>
      <c r="T141" s="19">
        <f t="shared" si="127"/>
        <v>100</v>
      </c>
    </row>
    <row r="142" spans="1:20" ht="75">
      <c r="A142" s="51" t="s">
        <v>131</v>
      </c>
      <c r="B142" s="26" t="s">
        <v>13</v>
      </c>
      <c r="C142" s="26" t="s">
        <v>13</v>
      </c>
      <c r="D142" s="26" t="s">
        <v>13</v>
      </c>
      <c r="E142" s="26" t="s">
        <v>148</v>
      </c>
      <c r="F142" s="26" t="s">
        <v>30</v>
      </c>
      <c r="G142" s="21">
        <f>I142</f>
        <v>3400000</v>
      </c>
      <c r="H142" s="27"/>
      <c r="I142" s="21">
        <v>3400000</v>
      </c>
      <c r="J142" s="21">
        <f>L142</f>
        <v>3400000</v>
      </c>
      <c r="K142" s="27"/>
      <c r="L142" s="21">
        <v>3400000</v>
      </c>
      <c r="M142" s="21">
        <f t="shared" si="124"/>
        <v>3400000</v>
      </c>
      <c r="N142" s="27"/>
      <c r="O142" s="21">
        <v>3400000</v>
      </c>
      <c r="P142" s="21">
        <f t="shared" si="125"/>
        <v>3400000</v>
      </c>
      <c r="Q142" s="27"/>
      <c r="R142" s="21">
        <v>3400000</v>
      </c>
      <c r="S142" s="19">
        <f t="shared" si="126"/>
        <v>100</v>
      </c>
      <c r="T142" s="19">
        <f t="shared" si="127"/>
        <v>100</v>
      </c>
    </row>
    <row r="143" spans="1:20" ht="75">
      <c r="A143" s="51" t="s">
        <v>131</v>
      </c>
      <c r="B143" s="26" t="s">
        <v>13</v>
      </c>
      <c r="C143" s="26" t="s">
        <v>13</v>
      </c>
      <c r="D143" s="26" t="s">
        <v>13</v>
      </c>
      <c r="E143" s="26" t="s">
        <v>149</v>
      </c>
      <c r="F143" s="26" t="s">
        <v>30</v>
      </c>
      <c r="G143" s="21">
        <f>I143</f>
        <v>2424000</v>
      </c>
      <c r="H143" s="27"/>
      <c r="I143" s="21">
        <v>2424000</v>
      </c>
      <c r="J143" s="21">
        <f>L143</f>
        <v>2424000</v>
      </c>
      <c r="K143" s="27"/>
      <c r="L143" s="21">
        <v>2424000</v>
      </c>
      <c r="M143" s="21">
        <f t="shared" si="124"/>
        <v>2424000</v>
      </c>
      <c r="N143" s="27"/>
      <c r="O143" s="21">
        <v>2424000</v>
      </c>
      <c r="P143" s="21">
        <f t="shared" si="125"/>
        <v>2424000</v>
      </c>
      <c r="Q143" s="27"/>
      <c r="R143" s="21">
        <v>2424000</v>
      </c>
      <c r="S143" s="19">
        <f t="shared" si="126"/>
        <v>100</v>
      </c>
      <c r="T143" s="19">
        <f t="shared" si="127"/>
        <v>100</v>
      </c>
    </row>
    <row r="144" spans="1:20" ht="75">
      <c r="A144" s="51" t="s">
        <v>131</v>
      </c>
      <c r="B144" s="26" t="s">
        <v>13</v>
      </c>
      <c r="C144" s="26" t="s">
        <v>13</v>
      </c>
      <c r="D144" s="26" t="s">
        <v>13</v>
      </c>
      <c r="E144" s="26" t="s">
        <v>150</v>
      </c>
      <c r="F144" s="26" t="s">
        <v>30</v>
      </c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19"/>
      <c r="T144" s="19"/>
    </row>
    <row r="145" spans="1:20" ht="168.75" customHeight="1">
      <c r="A145" s="51" t="s">
        <v>131</v>
      </c>
      <c r="B145" s="26" t="s">
        <v>13</v>
      </c>
      <c r="C145" s="26" t="s">
        <v>13</v>
      </c>
      <c r="D145" s="26" t="s">
        <v>13</v>
      </c>
      <c r="E145" s="26" t="s">
        <v>151</v>
      </c>
      <c r="F145" s="26" t="s">
        <v>30</v>
      </c>
      <c r="G145" s="21">
        <f>I145</f>
        <v>2450000</v>
      </c>
      <c r="H145" s="27"/>
      <c r="I145" s="21">
        <v>2450000</v>
      </c>
      <c r="J145" s="21">
        <f>L145</f>
        <v>2450000</v>
      </c>
      <c r="K145" s="27"/>
      <c r="L145" s="21">
        <v>2450000</v>
      </c>
      <c r="M145" s="21">
        <f t="shared" ref="M145" si="128">O145</f>
        <v>2450000</v>
      </c>
      <c r="N145" s="27"/>
      <c r="O145" s="21">
        <v>2450000</v>
      </c>
      <c r="P145" s="21">
        <f t="shared" ref="P145" si="129">R145</f>
        <v>2450000</v>
      </c>
      <c r="Q145" s="27"/>
      <c r="R145" s="21">
        <v>2450000</v>
      </c>
      <c r="S145" s="19">
        <f t="shared" si="126"/>
        <v>100</v>
      </c>
      <c r="T145" s="19">
        <f t="shared" si="127"/>
        <v>100</v>
      </c>
    </row>
    <row r="146" spans="1:20" ht="75">
      <c r="A146" s="51" t="s">
        <v>131</v>
      </c>
      <c r="B146" s="26" t="s">
        <v>13</v>
      </c>
      <c r="C146" s="26" t="s">
        <v>13</v>
      </c>
      <c r="D146" s="26" t="s">
        <v>13</v>
      </c>
      <c r="E146" s="26" t="s">
        <v>152</v>
      </c>
      <c r="F146" s="26" t="s">
        <v>30</v>
      </c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19"/>
      <c r="T146" s="19"/>
    </row>
    <row r="147" spans="1:20" ht="151.5" customHeight="1">
      <c r="A147" s="51" t="s">
        <v>131</v>
      </c>
      <c r="B147" s="26" t="s">
        <v>13</v>
      </c>
      <c r="C147" s="26" t="s">
        <v>13</v>
      </c>
      <c r="D147" s="26" t="s">
        <v>13</v>
      </c>
      <c r="E147" s="26" t="s">
        <v>153</v>
      </c>
      <c r="F147" s="26" t="s">
        <v>30</v>
      </c>
      <c r="G147" s="21">
        <f>I147</f>
        <v>3330000</v>
      </c>
      <c r="H147" s="27"/>
      <c r="I147" s="21">
        <v>3330000</v>
      </c>
      <c r="J147" s="21">
        <f>L147</f>
        <v>3330000</v>
      </c>
      <c r="K147" s="27"/>
      <c r="L147" s="21">
        <v>3330000</v>
      </c>
      <c r="M147" s="21">
        <f t="shared" ref="M147:M148" si="130">O147</f>
        <v>3330000</v>
      </c>
      <c r="N147" s="27"/>
      <c r="O147" s="21">
        <v>3330000</v>
      </c>
      <c r="P147" s="21">
        <f t="shared" ref="P147:P148" si="131">R147</f>
        <v>3330000</v>
      </c>
      <c r="Q147" s="27"/>
      <c r="R147" s="21">
        <v>3330000</v>
      </c>
      <c r="S147" s="19">
        <f t="shared" si="126"/>
        <v>100</v>
      </c>
      <c r="T147" s="19">
        <f t="shared" si="127"/>
        <v>100</v>
      </c>
    </row>
    <row r="148" spans="1:20" ht="75">
      <c r="A148" s="51" t="s">
        <v>131</v>
      </c>
      <c r="B148" s="26" t="s">
        <v>13</v>
      </c>
      <c r="C148" s="26" t="s">
        <v>13</v>
      </c>
      <c r="D148" s="26" t="s">
        <v>13</v>
      </c>
      <c r="E148" s="26" t="s">
        <v>154</v>
      </c>
      <c r="F148" s="26" t="s">
        <v>30</v>
      </c>
      <c r="G148" s="21">
        <f>I148</f>
        <v>4139999.83</v>
      </c>
      <c r="H148" s="27"/>
      <c r="I148" s="21">
        <v>4139999.83</v>
      </c>
      <c r="J148" s="21">
        <f>L148</f>
        <v>4139999.83</v>
      </c>
      <c r="K148" s="27"/>
      <c r="L148" s="21">
        <v>4139999.83</v>
      </c>
      <c r="M148" s="21">
        <f t="shared" si="130"/>
        <v>4139999.83</v>
      </c>
      <c r="N148" s="27"/>
      <c r="O148" s="21">
        <v>4139999.83</v>
      </c>
      <c r="P148" s="21">
        <f t="shared" si="131"/>
        <v>4139999.83</v>
      </c>
      <c r="Q148" s="27"/>
      <c r="R148" s="21">
        <v>4139999.83</v>
      </c>
      <c r="S148" s="19">
        <f t="shared" si="126"/>
        <v>100</v>
      </c>
      <c r="T148" s="19">
        <f t="shared" si="127"/>
        <v>100</v>
      </c>
    </row>
    <row r="149" spans="1:20" ht="2.25" customHeight="1">
      <c r="A149" s="51" t="s">
        <v>131</v>
      </c>
      <c r="B149" s="26" t="s">
        <v>13</v>
      </c>
      <c r="C149" s="26" t="s">
        <v>13</v>
      </c>
      <c r="D149" s="26" t="s">
        <v>13</v>
      </c>
      <c r="E149" s="26" t="s">
        <v>155</v>
      </c>
      <c r="F149" s="26" t="s">
        <v>30</v>
      </c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19"/>
      <c r="T149" s="19"/>
    </row>
    <row r="150" spans="1:20" s="2" customFormat="1" ht="59.25" customHeight="1">
      <c r="A150" s="55" t="s">
        <v>156</v>
      </c>
      <c r="B150" s="55"/>
      <c r="C150" s="55"/>
      <c r="D150" s="55"/>
      <c r="E150" s="55"/>
      <c r="F150" s="55"/>
      <c r="G150" s="20">
        <f>I150</f>
        <v>115357179.69</v>
      </c>
      <c r="H150" s="27"/>
      <c r="I150" s="20">
        <f>I154</f>
        <v>115357179.69</v>
      </c>
      <c r="J150" s="20">
        <f>L150</f>
        <v>115357179.69</v>
      </c>
      <c r="K150" s="27"/>
      <c r="L150" s="20">
        <f>L154</f>
        <v>115357179.69</v>
      </c>
      <c r="M150" s="20">
        <f t="shared" ref="M150" si="132">O150</f>
        <v>115116459.65000001</v>
      </c>
      <c r="N150" s="27"/>
      <c r="O150" s="20">
        <f t="shared" ref="O150" si="133">O154</f>
        <v>115116459.65000001</v>
      </c>
      <c r="P150" s="20">
        <f t="shared" ref="P150" si="134">R150</f>
        <v>115116459.65000001</v>
      </c>
      <c r="Q150" s="27"/>
      <c r="R150" s="20">
        <f t="shared" ref="R150" si="135">R154</f>
        <v>115116459.65000001</v>
      </c>
      <c r="S150" s="18">
        <f t="shared" si="126"/>
        <v>99.791326347742825</v>
      </c>
      <c r="T150" s="18">
        <f t="shared" si="127"/>
        <v>99.791326347742825</v>
      </c>
    </row>
    <row r="151" spans="1:20" s="2" customFormat="1">
      <c r="A151" s="54" t="s">
        <v>7</v>
      </c>
      <c r="B151" s="54"/>
      <c r="C151" s="54"/>
      <c r="D151" s="54"/>
      <c r="E151" s="54"/>
      <c r="F151" s="54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19"/>
      <c r="T151" s="19"/>
    </row>
    <row r="152" spans="1:20" s="2" customFormat="1">
      <c r="A152" s="54" t="s">
        <v>8</v>
      </c>
      <c r="B152" s="54"/>
      <c r="C152" s="54"/>
      <c r="D152" s="54"/>
      <c r="E152" s="54"/>
      <c r="F152" s="54"/>
      <c r="G152" s="21">
        <f>I152</f>
        <v>115357179.69</v>
      </c>
      <c r="H152" s="27"/>
      <c r="I152" s="21">
        <f>I155</f>
        <v>115357179.69</v>
      </c>
      <c r="J152" s="21">
        <f>L152</f>
        <v>115357179.69</v>
      </c>
      <c r="K152" s="27"/>
      <c r="L152" s="21">
        <f>L155</f>
        <v>115357179.69</v>
      </c>
      <c r="M152" s="21">
        <f t="shared" ref="M152:M153" si="136">O152</f>
        <v>115116459.65000001</v>
      </c>
      <c r="N152" s="27"/>
      <c r="O152" s="21">
        <f t="shared" ref="O152" si="137">O155</f>
        <v>115116459.65000001</v>
      </c>
      <c r="P152" s="21">
        <f t="shared" ref="P152:P153" si="138">R152</f>
        <v>115116459.65000001</v>
      </c>
      <c r="Q152" s="27"/>
      <c r="R152" s="21">
        <f t="shared" ref="R152" si="139">R155</f>
        <v>115116459.65000001</v>
      </c>
      <c r="S152" s="19">
        <f t="shared" si="126"/>
        <v>99.791326347742825</v>
      </c>
      <c r="T152" s="19">
        <f t="shared" si="127"/>
        <v>99.791326347742825</v>
      </c>
    </row>
    <row r="153" spans="1:20" s="2" customFormat="1" ht="28.5" customHeight="1">
      <c r="A153" s="54" t="s">
        <v>157</v>
      </c>
      <c r="B153" s="54"/>
      <c r="C153" s="54"/>
      <c r="D153" s="54"/>
      <c r="E153" s="54"/>
      <c r="F153" s="54"/>
      <c r="G153" s="21">
        <f>I153</f>
        <v>115357179.69</v>
      </c>
      <c r="H153" s="27"/>
      <c r="I153" s="21">
        <f>I154</f>
        <v>115357179.69</v>
      </c>
      <c r="J153" s="21">
        <f>L153</f>
        <v>115357179.69</v>
      </c>
      <c r="K153" s="27"/>
      <c r="L153" s="21">
        <f>L154</f>
        <v>115357179.69</v>
      </c>
      <c r="M153" s="21">
        <f t="shared" si="136"/>
        <v>115116459.65000001</v>
      </c>
      <c r="N153" s="27"/>
      <c r="O153" s="21">
        <f t="shared" ref="O153:O154" si="140">O154</f>
        <v>115116459.65000001</v>
      </c>
      <c r="P153" s="21">
        <f t="shared" si="138"/>
        <v>115116459.65000001</v>
      </c>
      <c r="Q153" s="27"/>
      <c r="R153" s="21">
        <f t="shared" ref="R153:R154" si="141">R154</f>
        <v>115116459.65000001</v>
      </c>
      <c r="S153" s="19">
        <f t="shared" si="126"/>
        <v>99.791326347742825</v>
      </c>
      <c r="T153" s="19">
        <f t="shared" si="127"/>
        <v>99.791326347742825</v>
      </c>
    </row>
    <row r="154" spans="1:20" s="2" customFormat="1" ht="15" customHeight="1">
      <c r="A154" s="55" t="s">
        <v>11</v>
      </c>
      <c r="B154" s="55"/>
      <c r="C154" s="55"/>
      <c r="D154" s="55"/>
      <c r="E154" s="55"/>
      <c r="F154" s="55"/>
      <c r="G154" s="20">
        <f>G155</f>
        <v>115357179.69</v>
      </c>
      <c r="H154" s="27"/>
      <c r="I154" s="20">
        <f>I155</f>
        <v>115357179.69</v>
      </c>
      <c r="J154" s="20">
        <f>J155</f>
        <v>115357179.69</v>
      </c>
      <c r="K154" s="27"/>
      <c r="L154" s="20">
        <f>L155</f>
        <v>115357179.69</v>
      </c>
      <c r="M154" s="20">
        <f t="shared" ref="M154" si="142">M155</f>
        <v>115116459.65000001</v>
      </c>
      <c r="N154" s="27"/>
      <c r="O154" s="20">
        <f t="shared" si="140"/>
        <v>115116459.65000001</v>
      </c>
      <c r="P154" s="20">
        <f t="shared" ref="P154" si="143">P155</f>
        <v>115116459.65000001</v>
      </c>
      <c r="Q154" s="27"/>
      <c r="R154" s="20">
        <f t="shared" si="141"/>
        <v>115116459.65000001</v>
      </c>
      <c r="S154" s="18">
        <f t="shared" si="126"/>
        <v>99.791326347742825</v>
      </c>
      <c r="T154" s="18">
        <f t="shared" si="127"/>
        <v>99.791326347742825</v>
      </c>
    </row>
    <row r="155" spans="1:20" s="2" customFormat="1" ht="144" customHeight="1">
      <c r="A155" s="51" t="s">
        <v>158</v>
      </c>
      <c r="B155" s="26" t="s">
        <v>13</v>
      </c>
      <c r="C155" s="26" t="s">
        <v>13</v>
      </c>
      <c r="D155" s="26" t="s">
        <v>159</v>
      </c>
      <c r="E155" s="26" t="s">
        <v>14</v>
      </c>
      <c r="F155" s="26" t="s">
        <v>160</v>
      </c>
      <c r="G155" s="21">
        <f>I155</f>
        <v>115357179.69</v>
      </c>
      <c r="H155" s="27"/>
      <c r="I155" s="21">
        <v>115357179.69</v>
      </c>
      <c r="J155" s="21">
        <f>L155</f>
        <v>115357179.69</v>
      </c>
      <c r="K155" s="27"/>
      <c r="L155" s="21">
        <v>115357179.69</v>
      </c>
      <c r="M155" s="21">
        <f t="shared" ref="M155" si="144">O155</f>
        <v>115116459.65000001</v>
      </c>
      <c r="N155" s="27"/>
      <c r="O155" s="21">
        <v>115116459.65000001</v>
      </c>
      <c r="P155" s="21">
        <f t="shared" ref="P155" si="145">R155</f>
        <v>115116459.65000001</v>
      </c>
      <c r="Q155" s="27"/>
      <c r="R155" s="21">
        <v>115116459.65000001</v>
      </c>
      <c r="S155" s="19">
        <f t="shared" si="126"/>
        <v>99.791326347742825</v>
      </c>
      <c r="T155" s="19">
        <f t="shared" si="127"/>
        <v>99.791326347742825</v>
      </c>
    </row>
    <row r="156" spans="1:20" s="2" customFormat="1" ht="46.5" customHeight="1">
      <c r="A156" s="55" t="s">
        <v>337</v>
      </c>
      <c r="B156" s="55"/>
      <c r="C156" s="55"/>
      <c r="D156" s="55"/>
      <c r="E156" s="55"/>
      <c r="F156" s="55"/>
      <c r="G156" s="20">
        <f>G158</f>
        <v>3100000</v>
      </c>
      <c r="H156" s="27"/>
      <c r="I156" s="20">
        <f>I158</f>
        <v>3100000</v>
      </c>
      <c r="J156" s="20">
        <f>J158</f>
        <v>3100000</v>
      </c>
      <c r="K156" s="27"/>
      <c r="L156" s="20">
        <f>L158</f>
        <v>3100000</v>
      </c>
      <c r="M156" s="20">
        <f t="shared" ref="M156" si="146">M158</f>
        <v>0</v>
      </c>
      <c r="N156" s="27"/>
      <c r="O156" s="20">
        <f t="shared" ref="O156:P156" si="147">O158</f>
        <v>0</v>
      </c>
      <c r="P156" s="20">
        <f t="shared" si="147"/>
        <v>0</v>
      </c>
      <c r="Q156" s="27"/>
      <c r="R156" s="20">
        <f t="shared" ref="R156" si="148">R158</f>
        <v>0</v>
      </c>
      <c r="S156" s="19">
        <f t="shared" si="126"/>
        <v>0</v>
      </c>
      <c r="T156" s="18">
        <f t="shared" si="127"/>
        <v>0</v>
      </c>
    </row>
    <row r="157" spans="1:20" s="2" customFormat="1">
      <c r="A157" s="54" t="s">
        <v>7</v>
      </c>
      <c r="B157" s="54"/>
      <c r="C157" s="54"/>
      <c r="D157" s="54"/>
      <c r="E157" s="54"/>
      <c r="F157" s="54"/>
      <c r="G157" s="21"/>
      <c r="H157" s="27"/>
      <c r="I157" s="21"/>
      <c r="J157" s="21"/>
      <c r="K157" s="27"/>
      <c r="L157" s="21"/>
      <c r="M157" s="21"/>
      <c r="N157" s="27"/>
      <c r="O157" s="21"/>
      <c r="P157" s="21"/>
      <c r="Q157" s="27"/>
      <c r="R157" s="21"/>
      <c r="S157" s="19"/>
      <c r="T157" s="19"/>
    </row>
    <row r="158" spans="1:20" s="2" customFormat="1">
      <c r="A158" s="54" t="s">
        <v>8</v>
      </c>
      <c r="B158" s="54"/>
      <c r="C158" s="54"/>
      <c r="D158" s="54"/>
      <c r="E158" s="54"/>
      <c r="F158" s="54"/>
      <c r="G158" s="21">
        <f>G159</f>
        <v>3100000</v>
      </c>
      <c r="H158" s="27"/>
      <c r="I158" s="21">
        <f t="shared" ref="I158:J160" si="149">I159</f>
        <v>3100000</v>
      </c>
      <c r="J158" s="21">
        <f t="shared" si="149"/>
        <v>3100000</v>
      </c>
      <c r="K158" s="27"/>
      <c r="L158" s="21">
        <f t="shared" ref="L158:L160" si="150">L159</f>
        <v>3100000</v>
      </c>
      <c r="M158" s="21">
        <f t="shared" ref="M158:M160" si="151">M159</f>
        <v>0</v>
      </c>
      <c r="N158" s="27"/>
      <c r="O158" s="21">
        <f t="shared" ref="O158:O160" si="152">O159</f>
        <v>0</v>
      </c>
      <c r="P158" s="21">
        <f t="shared" ref="P158:P160" si="153">P159</f>
        <v>0</v>
      </c>
      <c r="Q158" s="27"/>
      <c r="R158" s="21">
        <f t="shared" ref="R158:R160" si="154">R159</f>
        <v>0</v>
      </c>
      <c r="S158" s="19">
        <f t="shared" si="126"/>
        <v>0</v>
      </c>
      <c r="T158" s="19">
        <f t="shared" si="127"/>
        <v>0</v>
      </c>
    </row>
    <row r="159" spans="1:20" s="2" customFormat="1">
      <c r="A159" s="54" t="s">
        <v>294</v>
      </c>
      <c r="B159" s="54"/>
      <c r="C159" s="54"/>
      <c r="D159" s="54"/>
      <c r="E159" s="54"/>
      <c r="F159" s="54"/>
      <c r="G159" s="21">
        <f>G160</f>
        <v>3100000</v>
      </c>
      <c r="H159" s="27"/>
      <c r="I159" s="21">
        <f t="shared" si="149"/>
        <v>3100000</v>
      </c>
      <c r="J159" s="21">
        <f t="shared" si="149"/>
        <v>3100000</v>
      </c>
      <c r="K159" s="27"/>
      <c r="L159" s="21">
        <f t="shared" si="150"/>
        <v>3100000</v>
      </c>
      <c r="M159" s="21">
        <f t="shared" si="151"/>
        <v>0</v>
      </c>
      <c r="N159" s="27"/>
      <c r="O159" s="21">
        <f t="shared" si="152"/>
        <v>0</v>
      </c>
      <c r="P159" s="21">
        <f t="shared" si="153"/>
        <v>0</v>
      </c>
      <c r="Q159" s="27"/>
      <c r="R159" s="21">
        <f t="shared" si="154"/>
        <v>0</v>
      </c>
      <c r="S159" s="19">
        <f t="shared" si="126"/>
        <v>0</v>
      </c>
      <c r="T159" s="19">
        <f t="shared" si="127"/>
        <v>0</v>
      </c>
    </row>
    <row r="160" spans="1:20" s="2" customFormat="1">
      <c r="A160" s="55" t="s">
        <v>11</v>
      </c>
      <c r="B160" s="55"/>
      <c r="C160" s="55"/>
      <c r="D160" s="55"/>
      <c r="E160" s="55"/>
      <c r="F160" s="55"/>
      <c r="G160" s="20">
        <f>G161</f>
        <v>3100000</v>
      </c>
      <c r="H160" s="35"/>
      <c r="I160" s="20">
        <f t="shared" si="149"/>
        <v>3100000</v>
      </c>
      <c r="J160" s="20">
        <f t="shared" si="149"/>
        <v>3100000</v>
      </c>
      <c r="K160" s="35"/>
      <c r="L160" s="20">
        <f t="shared" si="150"/>
        <v>3100000</v>
      </c>
      <c r="M160" s="20">
        <f t="shared" si="151"/>
        <v>0</v>
      </c>
      <c r="N160" s="35"/>
      <c r="O160" s="20">
        <f t="shared" si="152"/>
        <v>0</v>
      </c>
      <c r="P160" s="20">
        <f t="shared" si="153"/>
        <v>0</v>
      </c>
      <c r="Q160" s="35"/>
      <c r="R160" s="20">
        <f t="shared" si="154"/>
        <v>0</v>
      </c>
      <c r="S160" s="18">
        <f t="shared" si="126"/>
        <v>0</v>
      </c>
      <c r="T160" s="18">
        <f t="shared" si="127"/>
        <v>0</v>
      </c>
    </row>
    <row r="161" spans="1:20" s="2" customFormat="1" ht="142.5" customHeight="1">
      <c r="A161" s="51" t="s">
        <v>295</v>
      </c>
      <c r="B161" s="26"/>
      <c r="C161" s="26"/>
      <c r="D161" s="26" t="s">
        <v>296</v>
      </c>
      <c r="E161" s="26" t="s">
        <v>14</v>
      </c>
      <c r="F161" s="26" t="s">
        <v>297</v>
      </c>
      <c r="G161" s="21">
        <v>3100000</v>
      </c>
      <c r="H161" s="27"/>
      <c r="I161" s="21">
        <v>3100000</v>
      </c>
      <c r="J161" s="21">
        <v>3100000</v>
      </c>
      <c r="K161" s="27"/>
      <c r="L161" s="21">
        <v>3100000</v>
      </c>
      <c r="M161" s="21">
        <v>0</v>
      </c>
      <c r="N161" s="27"/>
      <c r="O161" s="21">
        <v>0</v>
      </c>
      <c r="P161" s="21">
        <v>0</v>
      </c>
      <c r="Q161" s="27"/>
      <c r="R161" s="21">
        <v>0</v>
      </c>
      <c r="S161" s="19">
        <f t="shared" si="126"/>
        <v>0</v>
      </c>
      <c r="T161" s="19">
        <f t="shared" si="127"/>
        <v>0</v>
      </c>
    </row>
    <row r="162" spans="1:20" s="2" customFormat="1" ht="48.75" customHeight="1">
      <c r="A162" s="55" t="s">
        <v>161</v>
      </c>
      <c r="B162" s="55"/>
      <c r="C162" s="55"/>
      <c r="D162" s="55"/>
      <c r="E162" s="55"/>
      <c r="F162" s="55"/>
      <c r="G162" s="20">
        <f>G164</f>
        <v>3550037.0199999996</v>
      </c>
      <c r="H162" s="27"/>
      <c r="I162" s="20">
        <f>I164</f>
        <v>3550037.0199999996</v>
      </c>
      <c r="J162" s="20">
        <f>J164</f>
        <v>3550037.0199999996</v>
      </c>
      <c r="K162" s="27"/>
      <c r="L162" s="20">
        <f>L164</f>
        <v>3550037.0199999996</v>
      </c>
      <c r="M162" s="20">
        <f t="shared" ref="M162" si="155">M164</f>
        <v>3550037.0199999996</v>
      </c>
      <c r="N162" s="27"/>
      <c r="O162" s="20">
        <f t="shared" ref="O162:P162" si="156">O164</f>
        <v>3550037.0199999996</v>
      </c>
      <c r="P162" s="20">
        <f t="shared" si="156"/>
        <v>3550037.0199999996</v>
      </c>
      <c r="Q162" s="27"/>
      <c r="R162" s="20">
        <f t="shared" ref="R162" si="157">R164</f>
        <v>3550037.0199999996</v>
      </c>
      <c r="S162" s="18">
        <f t="shared" si="126"/>
        <v>100</v>
      </c>
      <c r="T162" s="18">
        <f t="shared" si="127"/>
        <v>100</v>
      </c>
    </row>
    <row r="163" spans="1:20" s="2" customFormat="1">
      <c r="A163" s="54" t="s">
        <v>7</v>
      </c>
      <c r="B163" s="54"/>
      <c r="C163" s="54"/>
      <c r="D163" s="54"/>
      <c r="E163" s="54"/>
      <c r="F163" s="54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19"/>
      <c r="T163" s="19"/>
    </row>
    <row r="164" spans="1:20" s="2" customFormat="1">
      <c r="A164" s="54" t="s">
        <v>8</v>
      </c>
      <c r="B164" s="54"/>
      <c r="C164" s="54"/>
      <c r="D164" s="54"/>
      <c r="E164" s="54"/>
      <c r="F164" s="54"/>
      <c r="G164" s="21">
        <f>G165</f>
        <v>3550037.0199999996</v>
      </c>
      <c r="H164" s="27"/>
      <c r="I164" s="21">
        <f>I165</f>
        <v>3550037.0199999996</v>
      </c>
      <c r="J164" s="21">
        <f>J165</f>
        <v>3550037.0199999996</v>
      </c>
      <c r="K164" s="27"/>
      <c r="L164" s="21">
        <f>L165</f>
        <v>3550037.0199999996</v>
      </c>
      <c r="M164" s="21">
        <f t="shared" ref="M164:M165" si="158">M165</f>
        <v>3550037.0199999996</v>
      </c>
      <c r="N164" s="27"/>
      <c r="O164" s="21">
        <f t="shared" ref="O164:P165" si="159">O165</f>
        <v>3550037.0199999996</v>
      </c>
      <c r="P164" s="21">
        <f t="shared" si="159"/>
        <v>3550037.0199999996</v>
      </c>
      <c r="Q164" s="27"/>
      <c r="R164" s="21">
        <f t="shared" ref="R164:R165" si="160">R165</f>
        <v>3550037.0199999996</v>
      </c>
      <c r="S164" s="19">
        <f t="shared" si="126"/>
        <v>100</v>
      </c>
      <c r="T164" s="19">
        <f t="shared" si="127"/>
        <v>100</v>
      </c>
    </row>
    <row r="165" spans="1:20" s="2" customFormat="1">
      <c r="A165" s="54" t="s">
        <v>162</v>
      </c>
      <c r="B165" s="54"/>
      <c r="C165" s="54"/>
      <c r="D165" s="54"/>
      <c r="E165" s="54"/>
      <c r="F165" s="54"/>
      <c r="G165" s="21">
        <f>G166</f>
        <v>3550037.0199999996</v>
      </c>
      <c r="H165" s="27"/>
      <c r="I165" s="21">
        <f>I166</f>
        <v>3550037.0199999996</v>
      </c>
      <c r="J165" s="21">
        <f>J166</f>
        <v>3550037.0199999996</v>
      </c>
      <c r="K165" s="27"/>
      <c r="L165" s="21">
        <f>L166</f>
        <v>3550037.0199999996</v>
      </c>
      <c r="M165" s="21">
        <f t="shared" si="158"/>
        <v>3550037.0199999996</v>
      </c>
      <c r="N165" s="27"/>
      <c r="O165" s="21">
        <f t="shared" si="159"/>
        <v>3550037.0199999996</v>
      </c>
      <c r="P165" s="21">
        <f t="shared" si="159"/>
        <v>3550037.0199999996</v>
      </c>
      <c r="Q165" s="27"/>
      <c r="R165" s="21">
        <f t="shared" si="160"/>
        <v>3550037.0199999996</v>
      </c>
      <c r="S165" s="19">
        <f t="shared" si="126"/>
        <v>100</v>
      </c>
      <c r="T165" s="19">
        <f t="shared" si="127"/>
        <v>100</v>
      </c>
    </row>
    <row r="166" spans="1:20" s="2" customFormat="1" ht="21" customHeight="1">
      <c r="A166" s="55" t="s">
        <v>11</v>
      </c>
      <c r="B166" s="55"/>
      <c r="C166" s="55"/>
      <c r="D166" s="55"/>
      <c r="E166" s="55"/>
      <c r="F166" s="55"/>
      <c r="G166" s="20">
        <f>H166+I166</f>
        <v>3550037.0199999996</v>
      </c>
      <c r="H166" s="27"/>
      <c r="I166" s="20">
        <f>I167+I168</f>
        <v>3550037.0199999996</v>
      </c>
      <c r="J166" s="20">
        <f>K166+L166</f>
        <v>3550037.0199999996</v>
      </c>
      <c r="K166" s="27"/>
      <c r="L166" s="20">
        <f>L167+L168</f>
        <v>3550037.0199999996</v>
      </c>
      <c r="M166" s="20">
        <f t="shared" ref="M166:M168" si="161">N166+O166</f>
        <v>3550037.0199999996</v>
      </c>
      <c r="N166" s="27"/>
      <c r="O166" s="20">
        <f t="shared" ref="O166" si="162">O167+O168</f>
        <v>3550037.0199999996</v>
      </c>
      <c r="P166" s="20">
        <f t="shared" ref="P166:P168" si="163">Q166+R166</f>
        <v>3550037.0199999996</v>
      </c>
      <c r="Q166" s="27"/>
      <c r="R166" s="20">
        <f t="shared" ref="R166" si="164">R167+R168</f>
        <v>3550037.0199999996</v>
      </c>
      <c r="S166" s="18">
        <f t="shared" si="126"/>
        <v>100</v>
      </c>
      <c r="T166" s="18">
        <f t="shared" si="127"/>
        <v>100</v>
      </c>
    </row>
    <row r="167" spans="1:20" s="2" customFormat="1" ht="324.75" customHeight="1">
      <c r="A167" s="51" t="s">
        <v>163</v>
      </c>
      <c r="B167" s="26" t="s">
        <v>13</v>
      </c>
      <c r="C167" s="26" t="s">
        <v>13</v>
      </c>
      <c r="D167" s="32"/>
      <c r="E167" s="26" t="s">
        <v>14</v>
      </c>
      <c r="F167" s="26" t="s">
        <v>265</v>
      </c>
      <c r="G167" s="21">
        <f>H167+I167</f>
        <v>2102036.2599999998</v>
      </c>
      <c r="H167" s="27"/>
      <c r="I167" s="21">
        <v>2102036.2599999998</v>
      </c>
      <c r="J167" s="21">
        <f>K167+L167</f>
        <v>2102036.2599999998</v>
      </c>
      <c r="K167" s="27"/>
      <c r="L167" s="21">
        <v>2102036.2599999998</v>
      </c>
      <c r="M167" s="21">
        <f t="shared" si="161"/>
        <v>2102036.2599999998</v>
      </c>
      <c r="N167" s="27"/>
      <c r="O167" s="21">
        <v>2102036.2599999998</v>
      </c>
      <c r="P167" s="21">
        <f t="shared" si="163"/>
        <v>2102036.2599999998</v>
      </c>
      <c r="Q167" s="27"/>
      <c r="R167" s="21">
        <v>2102036.2599999998</v>
      </c>
      <c r="S167" s="19">
        <f t="shared" si="126"/>
        <v>100</v>
      </c>
      <c r="T167" s="19">
        <f t="shared" si="127"/>
        <v>100</v>
      </c>
    </row>
    <row r="168" spans="1:20" s="8" customFormat="1" ht="117.75" hidden="1" customHeight="1">
      <c r="A168" s="51" t="s">
        <v>164</v>
      </c>
      <c r="B168" s="26" t="s">
        <v>13</v>
      </c>
      <c r="C168" s="26" t="s">
        <v>13</v>
      </c>
      <c r="D168" s="26" t="s">
        <v>165</v>
      </c>
      <c r="E168" s="26" t="s">
        <v>14</v>
      </c>
      <c r="F168" s="26" t="s">
        <v>166</v>
      </c>
      <c r="G168" s="21">
        <f>H168+I168</f>
        <v>1448000.76</v>
      </c>
      <c r="H168" s="27"/>
      <c r="I168" s="21">
        <v>1448000.76</v>
      </c>
      <c r="J168" s="21">
        <f>K168+L168</f>
        <v>1448000.76</v>
      </c>
      <c r="K168" s="27"/>
      <c r="L168" s="21">
        <v>1448000.76</v>
      </c>
      <c r="M168" s="21">
        <f t="shared" si="161"/>
        <v>1448000.76</v>
      </c>
      <c r="N168" s="27"/>
      <c r="O168" s="21">
        <v>1448000.76</v>
      </c>
      <c r="P168" s="21">
        <f t="shared" si="163"/>
        <v>1448000.76</v>
      </c>
      <c r="Q168" s="27"/>
      <c r="R168" s="21">
        <v>1448000.76</v>
      </c>
      <c r="S168" s="19">
        <f t="shared" si="126"/>
        <v>100</v>
      </c>
      <c r="T168" s="19">
        <f t="shared" si="127"/>
        <v>100</v>
      </c>
    </row>
    <row r="169" spans="1:20" s="2" customFormat="1" ht="105" hidden="1">
      <c r="A169" s="51" t="s">
        <v>167</v>
      </c>
      <c r="B169" s="26" t="s">
        <v>13</v>
      </c>
      <c r="C169" s="26" t="s">
        <v>13</v>
      </c>
      <c r="D169" s="26" t="s">
        <v>165</v>
      </c>
      <c r="E169" s="26" t="s">
        <v>14</v>
      </c>
      <c r="F169" s="26" t="s">
        <v>166</v>
      </c>
      <c r="G169" s="21"/>
      <c r="H169" s="27"/>
      <c r="I169" s="21"/>
      <c r="J169" s="21"/>
      <c r="K169" s="27"/>
      <c r="L169" s="21"/>
      <c r="M169" s="21"/>
      <c r="N169" s="27"/>
      <c r="O169" s="21"/>
      <c r="P169" s="21"/>
      <c r="Q169" s="27"/>
      <c r="R169" s="21"/>
      <c r="S169" s="19" t="e">
        <f t="shared" si="126"/>
        <v>#DIV/0!</v>
      </c>
      <c r="T169" s="19" t="e">
        <f t="shared" si="127"/>
        <v>#DIV/0!</v>
      </c>
    </row>
    <row r="170" spans="1:20" s="2" customFormat="1" hidden="1">
      <c r="A170" s="51"/>
      <c r="B170" s="26"/>
      <c r="C170" s="26"/>
      <c r="D170" s="26"/>
      <c r="E170" s="26"/>
      <c r="F170" s="26"/>
      <c r="G170" s="21"/>
      <c r="H170" s="27"/>
      <c r="I170" s="21"/>
      <c r="J170" s="21"/>
      <c r="K170" s="27"/>
      <c r="L170" s="21"/>
      <c r="M170" s="21"/>
      <c r="N170" s="27"/>
      <c r="O170" s="21"/>
      <c r="P170" s="21"/>
      <c r="Q170" s="27"/>
      <c r="R170" s="21"/>
      <c r="S170" s="19" t="e">
        <f t="shared" si="126"/>
        <v>#DIV/0!</v>
      </c>
      <c r="T170" s="19" t="e">
        <f t="shared" si="127"/>
        <v>#DIV/0!</v>
      </c>
    </row>
    <row r="171" spans="1:20" s="2" customFormat="1" ht="47.25" hidden="1" customHeight="1">
      <c r="A171" s="55" t="s">
        <v>276</v>
      </c>
      <c r="B171" s="55"/>
      <c r="C171" s="55"/>
      <c r="D171" s="55"/>
      <c r="E171" s="55"/>
      <c r="F171" s="55"/>
      <c r="G171" s="21"/>
      <c r="H171" s="27"/>
      <c r="I171" s="21"/>
      <c r="J171" s="21"/>
      <c r="K171" s="27"/>
      <c r="L171" s="21"/>
      <c r="M171" s="21"/>
      <c r="N171" s="27"/>
      <c r="O171" s="21"/>
      <c r="P171" s="21"/>
      <c r="Q171" s="27"/>
      <c r="R171" s="21"/>
      <c r="S171" s="19" t="e">
        <f t="shared" si="126"/>
        <v>#DIV/0!</v>
      </c>
      <c r="T171" s="19" t="e">
        <f t="shared" si="127"/>
        <v>#DIV/0!</v>
      </c>
    </row>
    <row r="172" spans="1:20" s="2" customFormat="1" ht="21" hidden="1" customHeight="1">
      <c r="A172" s="55" t="s">
        <v>11</v>
      </c>
      <c r="B172" s="55"/>
      <c r="C172" s="55"/>
      <c r="D172" s="55"/>
      <c r="E172" s="55"/>
      <c r="F172" s="55"/>
      <c r="G172" s="20"/>
      <c r="H172" s="27"/>
      <c r="I172" s="20"/>
      <c r="J172" s="20"/>
      <c r="K172" s="27"/>
      <c r="L172" s="20"/>
      <c r="M172" s="20"/>
      <c r="N172" s="27"/>
      <c r="O172" s="20"/>
      <c r="P172" s="20"/>
      <c r="Q172" s="27"/>
      <c r="R172" s="20"/>
      <c r="S172" s="19" t="e">
        <f t="shared" si="126"/>
        <v>#DIV/0!</v>
      </c>
      <c r="T172" s="19" t="e">
        <f t="shared" si="127"/>
        <v>#DIV/0!</v>
      </c>
    </row>
    <row r="173" spans="1:20" s="2" customFormat="1" ht="90" hidden="1">
      <c r="A173" s="51" t="s">
        <v>277</v>
      </c>
      <c r="B173" s="26" t="s">
        <v>13</v>
      </c>
      <c r="C173" s="26" t="s">
        <v>13</v>
      </c>
      <c r="D173" s="26"/>
      <c r="E173" s="26" t="s">
        <v>14</v>
      </c>
      <c r="F173" s="26"/>
      <c r="G173" s="21"/>
      <c r="H173" s="27"/>
      <c r="I173" s="21"/>
      <c r="J173" s="21"/>
      <c r="K173" s="27"/>
      <c r="L173" s="21"/>
      <c r="M173" s="21"/>
      <c r="N173" s="27"/>
      <c r="O173" s="21"/>
      <c r="P173" s="21"/>
      <c r="Q173" s="27"/>
      <c r="R173" s="21"/>
      <c r="S173" s="19" t="e">
        <f t="shared" si="126"/>
        <v>#DIV/0!</v>
      </c>
      <c r="T173" s="19" t="e">
        <f t="shared" si="127"/>
        <v>#DIV/0!</v>
      </c>
    </row>
    <row r="174" spans="1:20" s="2" customFormat="1" hidden="1">
      <c r="A174" s="51"/>
      <c r="B174" s="26"/>
      <c r="C174" s="26"/>
      <c r="D174" s="26"/>
      <c r="E174" s="26"/>
      <c r="F174" s="26"/>
      <c r="G174" s="21"/>
      <c r="H174" s="27"/>
      <c r="I174" s="21"/>
      <c r="J174" s="21"/>
      <c r="K174" s="27"/>
      <c r="L174" s="21"/>
      <c r="M174" s="21"/>
      <c r="N174" s="27"/>
      <c r="O174" s="21"/>
      <c r="P174" s="21"/>
      <c r="Q174" s="27"/>
      <c r="R174" s="21"/>
      <c r="S174" s="19" t="e">
        <f t="shared" si="126"/>
        <v>#DIV/0!</v>
      </c>
      <c r="T174" s="19" t="e">
        <f t="shared" si="127"/>
        <v>#DIV/0!</v>
      </c>
    </row>
    <row r="175" spans="1:20" s="2" customFormat="1" ht="44.25" customHeight="1">
      <c r="A175" s="55" t="s">
        <v>168</v>
      </c>
      <c r="B175" s="55"/>
      <c r="C175" s="55"/>
      <c r="D175" s="55"/>
      <c r="E175" s="55"/>
      <c r="F175" s="55"/>
      <c r="G175" s="20"/>
      <c r="H175" s="27"/>
      <c r="I175" s="20"/>
      <c r="J175" s="20"/>
      <c r="K175" s="27"/>
      <c r="L175" s="20"/>
      <c r="M175" s="20"/>
      <c r="N175" s="27"/>
      <c r="O175" s="20"/>
      <c r="P175" s="20"/>
      <c r="Q175" s="27"/>
      <c r="R175" s="20"/>
      <c r="S175" s="19"/>
      <c r="T175" s="19"/>
    </row>
    <row r="176" spans="1:20" s="2" customFormat="1">
      <c r="A176" s="54" t="s">
        <v>7</v>
      </c>
      <c r="B176" s="54"/>
      <c r="C176" s="54"/>
      <c r="D176" s="54"/>
      <c r="E176" s="54"/>
      <c r="F176" s="54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19"/>
      <c r="T176" s="19"/>
    </row>
    <row r="177" spans="1:52" s="2" customFormat="1">
      <c r="A177" s="54" t="s">
        <v>8</v>
      </c>
      <c r="B177" s="54"/>
      <c r="C177" s="54"/>
      <c r="D177" s="54"/>
      <c r="E177" s="54"/>
      <c r="F177" s="54"/>
      <c r="G177" s="21"/>
      <c r="H177" s="27"/>
      <c r="I177" s="21"/>
      <c r="J177" s="21"/>
      <c r="K177" s="27"/>
      <c r="L177" s="21"/>
      <c r="M177" s="21"/>
      <c r="N177" s="27"/>
      <c r="O177" s="21"/>
      <c r="P177" s="21"/>
      <c r="Q177" s="27"/>
      <c r="R177" s="21"/>
      <c r="S177" s="19"/>
      <c r="T177" s="19"/>
    </row>
    <row r="178" spans="1:52" s="2" customFormat="1" ht="36.75" customHeight="1">
      <c r="A178" s="54" t="s">
        <v>169</v>
      </c>
      <c r="B178" s="54"/>
      <c r="C178" s="54"/>
      <c r="D178" s="54"/>
      <c r="E178" s="54"/>
      <c r="F178" s="54"/>
      <c r="G178" s="21"/>
      <c r="H178" s="27"/>
      <c r="I178" s="21"/>
      <c r="J178" s="21"/>
      <c r="K178" s="27"/>
      <c r="L178" s="21"/>
      <c r="M178" s="21"/>
      <c r="N178" s="27"/>
      <c r="O178" s="21"/>
      <c r="P178" s="21"/>
      <c r="Q178" s="27"/>
      <c r="R178" s="21"/>
      <c r="S178" s="19"/>
      <c r="T178" s="19"/>
    </row>
    <row r="179" spans="1:52" s="2" customFormat="1" ht="69.75" customHeight="1">
      <c r="A179" s="55" t="s">
        <v>11</v>
      </c>
      <c r="B179" s="55"/>
      <c r="C179" s="55"/>
      <c r="D179" s="55"/>
      <c r="E179" s="55"/>
      <c r="F179" s="55"/>
      <c r="G179" s="20"/>
      <c r="H179" s="27"/>
      <c r="I179" s="20"/>
      <c r="J179" s="20"/>
      <c r="K179" s="27"/>
      <c r="L179" s="20"/>
      <c r="M179" s="20"/>
      <c r="N179" s="27"/>
      <c r="O179" s="20"/>
      <c r="P179" s="20"/>
      <c r="Q179" s="27"/>
      <c r="R179" s="20"/>
      <c r="S179" s="19"/>
      <c r="T179" s="19"/>
    </row>
    <row r="180" spans="1:52" s="2" customFormat="1" ht="45">
      <c r="A180" s="51" t="s">
        <v>170</v>
      </c>
      <c r="B180" s="26" t="s">
        <v>13</v>
      </c>
      <c r="C180" s="26" t="s">
        <v>13</v>
      </c>
      <c r="D180" s="26" t="s">
        <v>84</v>
      </c>
      <c r="E180" s="26" t="s">
        <v>14</v>
      </c>
      <c r="F180" s="26" t="s">
        <v>27</v>
      </c>
      <c r="G180" s="21"/>
      <c r="H180" s="27"/>
      <c r="I180" s="21"/>
      <c r="J180" s="21"/>
      <c r="K180" s="27"/>
      <c r="L180" s="21"/>
      <c r="M180" s="21"/>
      <c r="N180" s="27"/>
      <c r="O180" s="21"/>
      <c r="P180" s="21"/>
      <c r="Q180" s="27"/>
      <c r="R180" s="21"/>
      <c r="S180" s="19"/>
      <c r="T180" s="19"/>
    </row>
    <row r="181" spans="1:52" s="3" customFormat="1" ht="36" customHeight="1">
      <c r="A181" s="55" t="s">
        <v>171</v>
      </c>
      <c r="B181" s="55"/>
      <c r="C181" s="55"/>
      <c r="D181" s="55"/>
      <c r="E181" s="55"/>
      <c r="F181" s="55"/>
      <c r="G181" s="20">
        <v>378605612.27999997</v>
      </c>
      <c r="H181" s="20">
        <v>371033500</v>
      </c>
      <c r="I181" s="20">
        <v>7572112.2800000003</v>
      </c>
      <c r="J181" s="20">
        <v>378605612.27999997</v>
      </c>
      <c r="K181" s="20">
        <v>371033500</v>
      </c>
      <c r="L181" s="20">
        <v>7572112.2800000003</v>
      </c>
      <c r="M181" s="20">
        <f>M182</f>
        <v>378041698.78999996</v>
      </c>
      <c r="N181" s="20">
        <f t="shared" ref="N181:O181" si="165">N182</f>
        <v>370480864.77999997</v>
      </c>
      <c r="O181" s="20">
        <f t="shared" si="165"/>
        <v>7560834.0100000007</v>
      </c>
      <c r="P181" s="20">
        <v>378041698.78999996</v>
      </c>
      <c r="Q181" s="20">
        <f t="shared" ref="Q181" si="166">Q182</f>
        <v>370480864.77999997</v>
      </c>
      <c r="R181" s="20">
        <v>7560834.0100000007</v>
      </c>
      <c r="S181" s="18">
        <f t="shared" si="126"/>
        <v>99.851055168832787</v>
      </c>
      <c r="T181" s="18">
        <f t="shared" si="127"/>
        <v>99.851055168832787</v>
      </c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>
      <c r="A182" s="54" t="s">
        <v>7</v>
      </c>
      <c r="B182" s="54"/>
      <c r="C182" s="54"/>
      <c r="D182" s="54"/>
      <c r="E182" s="54"/>
      <c r="F182" s="54"/>
      <c r="G182" s="21">
        <f>G187+G191+G189+G193+G195+G197+G199+G201+G203+G205+G207</f>
        <v>378605612.27999997</v>
      </c>
      <c r="H182" s="21">
        <f t="shared" ref="H182:I182" si="167">H187+H191+H189+H193+H195+H197+H199+H201+H203+H205+H207</f>
        <v>371033500</v>
      </c>
      <c r="I182" s="21">
        <f t="shared" si="167"/>
        <v>7572112.2800000003</v>
      </c>
      <c r="J182" s="21">
        <f>J187+J191+J189+J193+J195+J197+J199+J201+J203+J205+J207</f>
        <v>378605612.27999997</v>
      </c>
      <c r="K182" s="21">
        <f t="shared" ref="K182:M182" si="168">K187+K191+K189+K193+K195+K197+K199+K201+K203+K205+K207</f>
        <v>371033500</v>
      </c>
      <c r="L182" s="21">
        <f t="shared" si="168"/>
        <v>7572112.2800000003</v>
      </c>
      <c r="M182" s="21">
        <f t="shared" si="168"/>
        <v>378041698.78999996</v>
      </c>
      <c r="N182" s="21">
        <f t="shared" ref="N182:R182" si="169">N187+N191+N189+N193+N195+N197+N199+N201+N203+N205+N207</f>
        <v>370480864.77999997</v>
      </c>
      <c r="O182" s="21">
        <f t="shared" si="169"/>
        <v>7560834.0100000007</v>
      </c>
      <c r="P182" s="21">
        <f t="shared" si="169"/>
        <v>378041698.77999997</v>
      </c>
      <c r="Q182" s="21">
        <f t="shared" si="169"/>
        <v>370480864.77999997</v>
      </c>
      <c r="R182" s="21">
        <f t="shared" si="169"/>
        <v>7560834.0000000009</v>
      </c>
      <c r="S182" s="19">
        <f t="shared" si="126"/>
        <v>99.851055166191529</v>
      </c>
      <c r="T182" s="19">
        <f t="shared" si="127"/>
        <v>99.851055166191529</v>
      </c>
    </row>
    <row r="183" spans="1:52">
      <c r="A183" s="54" t="s">
        <v>8</v>
      </c>
      <c r="B183" s="54"/>
      <c r="C183" s="54"/>
      <c r="D183" s="54"/>
      <c r="E183" s="54"/>
      <c r="F183" s="54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19"/>
      <c r="T183" s="19"/>
    </row>
    <row r="184" spans="1:52" ht="30" customHeight="1">
      <c r="A184" s="54" t="s">
        <v>172</v>
      </c>
      <c r="B184" s="54"/>
      <c r="C184" s="54"/>
      <c r="D184" s="54"/>
      <c r="E184" s="54"/>
      <c r="F184" s="54"/>
      <c r="G184" s="21">
        <f>G185</f>
        <v>378605612.27999997</v>
      </c>
      <c r="H184" s="21">
        <f t="shared" ref="H184:R184" si="170">H185</f>
        <v>371033500</v>
      </c>
      <c r="I184" s="21">
        <f t="shared" si="170"/>
        <v>7572112.2800000003</v>
      </c>
      <c r="J184" s="21">
        <f>J185</f>
        <v>378605612.27999997</v>
      </c>
      <c r="K184" s="21">
        <f t="shared" si="170"/>
        <v>371033500</v>
      </c>
      <c r="L184" s="21">
        <f t="shared" si="170"/>
        <v>7572112.2800000003</v>
      </c>
      <c r="M184" s="21">
        <f t="shared" si="170"/>
        <v>378041698.78999996</v>
      </c>
      <c r="N184" s="21">
        <f t="shared" si="170"/>
        <v>370480864.77999997</v>
      </c>
      <c r="O184" s="21">
        <f t="shared" si="170"/>
        <v>7560834.0100000007</v>
      </c>
      <c r="P184" s="21">
        <f t="shared" si="170"/>
        <v>378041698.78999996</v>
      </c>
      <c r="Q184" s="21">
        <f t="shared" si="170"/>
        <v>370480864.77999997</v>
      </c>
      <c r="R184" s="21">
        <f t="shared" si="170"/>
        <v>7560834.0100000007</v>
      </c>
      <c r="S184" s="19">
        <f t="shared" si="126"/>
        <v>99.851055168832787</v>
      </c>
      <c r="T184" s="19">
        <f t="shared" si="127"/>
        <v>99.851055168832787</v>
      </c>
    </row>
    <row r="185" spans="1:52" ht="33" customHeight="1">
      <c r="A185" s="55" t="s">
        <v>173</v>
      </c>
      <c r="B185" s="55"/>
      <c r="C185" s="55"/>
      <c r="D185" s="55"/>
      <c r="E185" s="55"/>
      <c r="F185" s="55"/>
      <c r="G185" s="20">
        <f>H185+I185</f>
        <v>378605612.27999997</v>
      </c>
      <c r="H185" s="20">
        <f>H186+H188+H190+H192+H194+H196+H198+H200+H202+H204+H206</f>
        <v>371033500</v>
      </c>
      <c r="I185" s="20">
        <f>I186+I188+I190+I192+I194+I196+I198+I200+I202+I204+I206</f>
        <v>7572112.2800000003</v>
      </c>
      <c r="J185" s="20">
        <f>K185+L185</f>
        <v>378605612.27999997</v>
      </c>
      <c r="K185" s="20">
        <f>K186+K188+K190+K192+K194+K196+K198+K200+K202+K204+K206</f>
        <v>371033500</v>
      </c>
      <c r="L185" s="20">
        <f>L186+L188+L190+L192+L194+L196+L198+L200+L202+L204+L206</f>
        <v>7572112.2800000003</v>
      </c>
      <c r="M185" s="20">
        <f t="shared" ref="M185" si="171">N185+O185</f>
        <v>378041698.78999996</v>
      </c>
      <c r="N185" s="20">
        <f t="shared" ref="N185:O185" si="172">N186+N188+N190+N192+N194+N196+N198+N200+N202+N204+N206</f>
        <v>370480864.77999997</v>
      </c>
      <c r="O185" s="20">
        <f t="shared" si="172"/>
        <v>7560834.0100000007</v>
      </c>
      <c r="P185" s="20">
        <f t="shared" ref="P185" si="173">Q185+R185</f>
        <v>378041698.78999996</v>
      </c>
      <c r="Q185" s="20">
        <f t="shared" ref="Q185:R185" si="174">Q186+Q188+Q190+Q192+Q194+Q196+Q198+Q200+Q202+Q204+Q206</f>
        <v>370480864.77999997</v>
      </c>
      <c r="R185" s="20">
        <f t="shared" si="174"/>
        <v>7560834.0100000007</v>
      </c>
      <c r="S185" s="18">
        <f t="shared" si="126"/>
        <v>99.851055168832787</v>
      </c>
      <c r="T185" s="18">
        <f t="shared" si="127"/>
        <v>99.851055168832787</v>
      </c>
    </row>
    <row r="186" spans="1:52" ht="102.75" customHeight="1">
      <c r="A186" s="51" t="s">
        <v>317</v>
      </c>
      <c r="B186" s="26" t="s">
        <v>13</v>
      </c>
      <c r="C186" s="26" t="s">
        <v>13</v>
      </c>
      <c r="D186" s="26" t="s">
        <v>174</v>
      </c>
      <c r="E186" s="26" t="s">
        <v>118</v>
      </c>
      <c r="F186" s="26" t="s">
        <v>27</v>
      </c>
      <c r="G186" s="21">
        <f>H186+I186</f>
        <v>34919387.759999998</v>
      </c>
      <c r="H186" s="21">
        <v>34221000</v>
      </c>
      <c r="I186" s="21">
        <v>698387.76</v>
      </c>
      <c r="J186" s="21">
        <f>K186+L186</f>
        <v>34919387.759999998</v>
      </c>
      <c r="K186" s="21">
        <v>34221000</v>
      </c>
      <c r="L186" s="21">
        <v>698387.76</v>
      </c>
      <c r="M186" s="21">
        <f>N186+O186</f>
        <v>34919387.759999998</v>
      </c>
      <c r="N186" s="21">
        <v>34221000</v>
      </c>
      <c r="O186" s="21">
        <v>698387.76</v>
      </c>
      <c r="P186" s="21">
        <f>Q186+R186</f>
        <v>34919387.759999998</v>
      </c>
      <c r="Q186" s="21">
        <v>34221000</v>
      </c>
      <c r="R186" s="21">
        <v>698387.76</v>
      </c>
      <c r="S186" s="19">
        <f t="shared" si="126"/>
        <v>100</v>
      </c>
      <c r="T186" s="19">
        <f t="shared" si="127"/>
        <v>100</v>
      </c>
    </row>
    <row r="187" spans="1:52" ht="30">
      <c r="A187" s="51" t="s">
        <v>175</v>
      </c>
      <c r="B187" s="26" t="s">
        <v>176</v>
      </c>
      <c r="C187" s="30"/>
      <c r="D187" s="30"/>
      <c r="E187" s="30"/>
      <c r="F187" s="30"/>
      <c r="G187" s="21">
        <v>34919387.759999998</v>
      </c>
      <c r="H187" s="21">
        <v>34221000</v>
      </c>
      <c r="I187" s="21">
        <v>698387.76</v>
      </c>
      <c r="J187" s="21">
        <v>34919387.759999998</v>
      </c>
      <c r="K187" s="21">
        <v>34221000</v>
      </c>
      <c r="L187" s="21">
        <v>698387.76</v>
      </c>
      <c r="M187" s="21">
        <v>34919387.759999998</v>
      </c>
      <c r="N187" s="21">
        <v>34221000</v>
      </c>
      <c r="O187" s="21">
        <v>698387.76</v>
      </c>
      <c r="P187" s="21">
        <v>34919387.759999998</v>
      </c>
      <c r="Q187" s="21">
        <v>34221000</v>
      </c>
      <c r="R187" s="21">
        <v>698387.76</v>
      </c>
      <c r="S187" s="19">
        <f t="shared" si="126"/>
        <v>100</v>
      </c>
      <c r="T187" s="19">
        <f t="shared" si="127"/>
        <v>100</v>
      </c>
    </row>
    <row r="188" spans="1:52" ht="180">
      <c r="A188" s="51" t="s">
        <v>318</v>
      </c>
      <c r="B188" s="26" t="s">
        <v>13</v>
      </c>
      <c r="C188" s="26" t="s">
        <v>13</v>
      </c>
      <c r="D188" s="26" t="s">
        <v>319</v>
      </c>
      <c r="E188" s="26" t="s">
        <v>179</v>
      </c>
      <c r="F188" s="26">
        <v>2022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19"/>
      <c r="T188" s="19"/>
    </row>
    <row r="189" spans="1:52" ht="30">
      <c r="A189" s="51" t="s">
        <v>175</v>
      </c>
      <c r="B189" s="26" t="s">
        <v>176</v>
      </c>
      <c r="C189" s="30"/>
      <c r="D189" s="30"/>
      <c r="E189" s="30"/>
      <c r="F189" s="30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19"/>
      <c r="T189" s="19"/>
    </row>
    <row r="190" spans="1:52" ht="90">
      <c r="A190" s="51" t="s">
        <v>177</v>
      </c>
      <c r="B190" s="26" t="s">
        <v>13</v>
      </c>
      <c r="C190" s="26" t="s">
        <v>13</v>
      </c>
      <c r="D190" s="26" t="s">
        <v>178</v>
      </c>
      <c r="E190" s="26" t="s">
        <v>179</v>
      </c>
      <c r="F190" s="26" t="s">
        <v>27</v>
      </c>
      <c r="G190" s="21">
        <f t="shared" ref="G190:G197" si="175">H190+I190</f>
        <v>8271020.4100000001</v>
      </c>
      <c r="H190" s="21">
        <v>8105600</v>
      </c>
      <c r="I190" s="21">
        <v>165420.41</v>
      </c>
      <c r="J190" s="21">
        <f t="shared" ref="J190:J197" si="176">K190+L190</f>
        <v>8271020.4100000001</v>
      </c>
      <c r="K190" s="21">
        <v>8105600</v>
      </c>
      <c r="L190" s="21">
        <v>165420.41</v>
      </c>
      <c r="M190" s="21">
        <f t="shared" ref="M190:M197" si="177">N190+O190</f>
        <v>8271020.4100000001</v>
      </c>
      <c r="N190" s="21">
        <v>8105600</v>
      </c>
      <c r="O190" s="21">
        <v>165420.41</v>
      </c>
      <c r="P190" s="21">
        <f t="shared" ref="P190:P197" si="178">Q190+R190</f>
        <v>8271020.4199999999</v>
      </c>
      <c r="Q190" s="21">
        <v>8105600</v>
      </c>
      <c r="R190" s="21">
        <v>165420.42000000001</v>
      </c>
      <c r="S190" s="19">
        <f t="shared" si="126"/>
        <v>100.00000012090406</v>
      </c>
      <c r="T190" s="19">
        <f t="shared" si="127"/>
        <v>100.00000012090406</v>
      </c>
    </row>
    <row r="191" spans="1:52" ht="30">
      <c r="A191" s="51" t="s">
        <v>175</v>
      </c>
      <c r="B191" s="26" t="s">
        <v>176</v>
      </c>
      <c r="C191" s="30"/>
      <c r="D191" s="30"/>
      <c r="E191" s="30"/>
      <c r="F191" s="30"/>
      <c r="G191" s="21">
        <f t="shared" si="175"/>
        <v>8271020.4100000001</v>
      </c>
      <c r="H191" s="21">
        <v>8105600</v>
      </c>
      <c r="I191" s="21">
        <v>165420.41</v>
      </c>
      <c r="J191" s="21">
        <f t="shared" si="176"/>
        <v>8271020.4100000001</v>
      </c>
      <c r="K191" s="21">
        <v>8105600</v>
      </c>
      <c r="L191" s="21">
        <v>165420.41</v>
      </c>
      <c r="M191" s="21">
        <f t="shared" si="177"/>
        <v>8271020.4100000001</v>
      </c>
      <c r="N191" s="21">
        <v>8105600</v>
      </c>
      <c r="O191" s="21">
        <v>165420.41</v>
      </c>
      <c r="P191" s="21">
        <f t="shared" si="178"/>
        <v>8271020.4100000001</v>
      </c>
      <c r="Q191" s="21">
        <v>8105600</v>
      </c>
      <c r="R191" s="21">
        <v>165420.41</v>
      </c>
      <c r="S191" s="19">
        <f t="shared" si="126"/>
        <v>100</v>
      </c>
      <c r="T191" s="19">
        <f t="shared" si="127"/>
        <v>100</v>
      </c>
    </row>
    <row r="192" spans="1:52" ht="180">
      <c r="A192" s="51" t="s">
        <v>320</v>
      </c>
      <c r="B192" s="26" t="s">
        <v>13</v>
      </c>
      <c r="C192" s="26" t="s">
        <v>13</v>
      </c>
      <c r="D192" s="26" t="s">
        <v>180</v>
      </c>
      <c r="E192" s="26" t="s">
        <v>179</v>
      </c>
      <c r="F192" s="26" t="s">
        <v>27</v>
      </c>
      <c r="G192" s="21">
        <f t="shared" si="175"/>
        <v>23021020.420000002</v>
      </c>
      <c r="H192" s="21">
        <v>22560600</v>
      </c>
      <c r="I192" s="21">
        <v>460420.42</v>
      </c>
      <c r="J192" s="21">
        <f t="shared" si="176"/>
        <v>23021020.420000002</v>
      </c>
      <c r="K192" s="21">
        <v>22560600</v>
      </c>
      <c r="L192" s="21">
        <v>460420.42</v>
      </c>
      <c r="M192" s="21">
        <f t="shared" si="177"/>
        <v>23021020.420000002</v>
      </c>
      <c r="N192" s="21">
        <v>22560600</v>
      </c>
      <c r="O192" s="21">
        <v>460420.42</v>
      </c>
      <c r="P192" s="21">
        <f t="shared" si="178"/>
        <v>23021020.420000002</v>
      </c>
      <c r="Q192" s="21">
        <v>22560600</v>
      </c>
      <c r="R192" s="21">
        <v>460420.42</v>
      </c>
      <c r="S192" s="19">
        <f t="shared" si="126"/>
        <v>100</v>
      </c>
      <c r="T192" s="19">
        <f t="shared" si="127"/>
        <v>100</v>
      </c>
    </row>
    <row r="193" spans="1:52" ht="30">
      <c r="A193" s="51" t="s">
        <v>175</v>
      </c>
      <c r="B193" s="26" t="s">
        <v>176</v>
      </c>
      <c r="C193" s="30"/>
      <c r="D193" s="30"/>
      <c r="E193" s="30"/>
      <c r="F193" s="30"/>
      <c r="G193" s="21">
        <f t="shared" si="175"/>
        <v>23021020.420000002</v>
      </c>
      <c r="H193" s="21">
        <v>22560600</v>
      </c>
      <c r="I193" s="21">
        <v>460420.42</v>
      </c>
      <c r="J193" s="21">
        <f t="shared" si="176"/>
        <v>23021020.420000002</v>
      </c>
      <c r="K193" s="21">
        <v>22560600</v>
      </c>
      <c r="L193" s="21">
        <v>460420.42</v>
      </c>
      <c r="M193" s="21">
        <f t="shared" si="177"/>
        <v>23021020.420000002</v>
      </c>
      <c r="N193" s="21">
        <v>22560600</v>
      </c>
      <c r="O193" s="21">
        <v>460420.42</v>
      </c>
      <c r="P193" s="21">
        <f t="shared" si="178"/>
        <v>23021020.420000002</v>
      </c>
      <c r="Q193" s="21">
        <v>22560600</v>
      </c>
      <c r="R193" s="21">
        <v>460420.42</v>
      </c>
      <c r="S193" s="19">
        <f t="shared" si="126"/>
        <v>100</v>
      </c>
      <c r="T193" s="19">
        <f t="shared" si="127"/>
        <v>100</v>
      </c>
    </row>
    <row r="194" spans="1:52" ht="45">
      <c r="A194" s="51" t="s">
        <v>181</v>
      </c>
      <c r="B194" s="26" t="s">
        <v>13</v>
      </c>
      <c r="C194" s="26" t="s">
        <v>13</v>
      </c>
      <c r="D194" s="26" t="s">
        <v>182</v>
      </c>
      <c r="E194" s="26" t="s">
        <v>79</v>
      </c>
      <c r="F194" s="26" t="s">
        <v>31</v>
      </c>
      <c r="G194" s="21">
        <f t="shared" si="175"/>
        <v>102351020.41</v>
      </c>
      <c r="H194" s="21">
        <v>100304000</v>
      </c>
      <c r="I194" s="21">
        <v>2047020.41</v>
      </c>
      <c r="J194" s="21">
        <f t="shared" si="176"/>
        <v>102351020.41</v>
      </c>
      <c r="K194" s="21">
        <v>100304000</v>
      </c>
      <c r="L194" s="21">
        <v>2047020.41</v>
      </c>
      <c r="M194" s="21">
        <f t="shared" si="177"/>
        <v>102351020.41</v>
      </c>
      <c r="N194" s="21">
        <v>100304000</v>
      </c>
      <c r="O194" s="21">
        <v>2047020.41</v>
      </c>
      <c r="P194" s="21">
        <f t="shared" si="178"/>
        <v>102351020.40000001</v>
      </c>
      <c r="Q194" s="21">
        <v>100304000</v>
      </c>
      <c r="R194" s="21">
        <v>2047020.4</v>
      </c>
      <c r="S194" s="19">
        <f t="shared" si="126"/>
        <v>99.999999990229711</v>
      </c>
      <c r="T194" s="19">
        <f t="shared" si="127"/>
        <v>99.999999990229711</v>
      </c>
    </row>
    <row r="195" spans="1:52" ht="30">
      <c r="A195" s="51" t="s">
        <v>175</v>
      </c>
      <c r="B195" s="26" t="s">
        <v>176</v>
      </c>
      <c r="C195" s="30"/>
      <c r="D195" s="30"/>
      <c r="E195" s="30"/>
      <c r="F195" s="30"/>
      <c r="G195" s="21">
        <f t="shared" si="175"/>
        <v>102351020.41</v>
      </c>
      <c r="H195" s="21">
        <v>100304000</v>
      </c>
      <c r="I195" s="21">
        <v>2047020.41</v>
      </c>
      <c r="J195" s="21">
        <f t="shared" si="176"/>
        <v>102351020.41</v>
      </c>
      <c r="K195" s="21">
        <v>100304000</v>
      </c>
      <c r="L195" s="21">
        <v>2047020.41</v>
      </c>
      <c r="M195" s="21">
        <f t="shared" si="177"/>
        <v>102351020.41</v>
      </c>
      <c r="N195" s="21">
        <v>100304000</v>
      </c>
      <c r="O195" s="21">
        <v>2047020.41</v>
      </c>
      <c r="P195" s="21">
        <f t="shared" si="178"/>
        <v>102351020.40000001</v>
      </c>
      <c r="Q195" s="21">
        <v>100304000</v>
      </c>
      <c r="R195" s="21">
        <v>2047020.4</v>
      </c>
      <c r="S195" s="19">
        <f t="shared" si="126"/>
        <v>99.999999990229711</v>
      </c>
      <c r="T195" s="19">
        <f t="shared" si="127"/>
        <v>99.999999990229711</v>
      </c>
    </row>
    <row r="196" spans="1:52" ht="60">
      <c r="A196" s="51" t="s">
        <v>183</v>
      </c>
      <c r="B196" s="26" t="s">
        <v>13</v>
      </c>
      <c r="C196" s="26" t="s">
        <v>13</v>
      </c>
      <c r="D196" s="26" t="s">
        <v>184</v>
      </c>
      <c r="E196" s="26" t="s">
        <v>73</v>
      </c>
      <c r="F196" s="26" t="s">
        <v>27</v>
      </c>
      <c r="G196" s="21">
        <f t="shared" si="175"/>
        <v>3234387.76</v>
      </c>
      <c r="H196" s="21">
        <v>3169700</v>
      </c>
      <c r="I196" s="21">
        <v>64687.76</v>
      </c>
      <c r="J196" s="21">
        <f t="shared" si="176"/>
        <v>3234387.76</v>
      </c>
      <c r="K196" s="21">
        <v>3169700</v>
      </c>
      <c r="L196" s="21">
        <v>64687.76</v>
      </c>
      <c r="M196" s="21">
        <f t="shared" si="177"/>
        <v>2670474.27</v>
      </c>
      <c r="N196" s="21">
        <v>2617064.7799999998</v>
      </c>
      <c r="O196" s="21">
        <v>53409.49</v>
      </c>
      <c r="P196" s="21">
        <f t="shared" si="178"/>
        <v>2670474.27</v>
      </c>
      <c r="Q196" s="21">
        <v>2617064.7799999998</v>
      </c>
      <c r="R196" s="21">
        <v>53409.49</v>
      </c>
      <c r="S196" s="19">
        <f t="shared" si="126"/>
        <v>82.565062328828503</v>
      </c>
      <c r="T196" s="19">
        <f t="shared" si="127"/>
        <v>82.565062328828503</v>
      </c>
    </row>
    <row r="197" spans="1:52" ht="30">
      <c r="A197" s="51" t="s">
        <v>175</v>
      </c>
      <c r="B197" s="26" t="s">
        <v>176</v>
      </c>
      <c r="C197" s="30"/>
      <c r="D197" s="30"/>
      <c r="E197" s="30"/>
      <c r="F197" s="30"/>
      <c r="G197" s="21">
        <f t="shared" si="175"/>
        <v>3234387.76</v>
      </c>
      <c r="H197" s="21">
        <v>3169700</v>
      </c>
      <c r="I197" s="21">
        <v>64687.76</v>
      </c>
      <c r="J197" s="21">
        <f t="shared" si="176"/>
        <v>3234387.76</v>
      </c>
      <c r="K197" s="21">
        <v>3169700</v>
      </c>
      <c r="L197" s="21">
        <v>64687.76</v>
      </c>
      <c r="M197" s="21">
        <f t="shared" si="177"/>
        <v>2670474.27</v>
      </c>
      <c r="N197" s="21">
        <v>2617064.7799999998</v>
      </c>
      <c r="O197" s="21">
        <v>53409.49</v>
      </c>
      <c r="P197" s="21">
        <f t="shared" si="178"/>
        <v>2670474.27</v>
      </c>
      <c r="Q197" s="21">
        <v>2617064.7799999998</v>
      </c>
      <c r="R197" s="21">
        <v>53409.49</v>
      </c>
      <c r="S197" s="19">
        <f t="shared" si="126"/>
        <v>82.565062328828503</v>
      </c>
      <c r="T197" s="19">
        <f t="shared" si="127"/>
        <v>82.565062328828503</v>
      </c>
    </row>
    <row r="198" spans="1:52" ht="75" customHeight="1">
      <c r="A198" s="51" t="s">
        <v>321</v>
      </c>
      <c r="B198" s="26" t="s">
        <v>13</v>
      </c>
      <c r="C198" s="26" t="s">
        <v>13</v>
      </c>
      <c r="D198" s="26" t="s">
        <v>322</v>
      </c>
      <c r="E198" s="26" t="s">
        <v>118</v>
      </c>
      <c r="F198" s="26" t="s">
        <v>110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19"/>
      <c r="T198" s="19"/>
    </row>
    <row r="199" spans="1:52" ht="30">
      <c r="A199" s="51" t="s">
        <v>175</v>
      </c>
      <c r="B199" s="26" t="s">
        <v>176</v>
      </c>
      <c r="C199" s="30"/>
      <c r="D199" s="30"/>
      <c r="E199" s="30"/>
      <c r="F199" s="30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19"/>
      <c r="T199" s="19"/>
    </row>
    <row r="200" spans="1:52" ht="111" customHeight="1">
      <c r="A200" s="51" t="s">
        <v>323</v>
      </c>
      <c r="B200" s="26" t="s">
        <v>13</v>
      </c>
      <c r="C200" s="26" t="s">
        <v>13</v>
      </c>
      <c r="D200" s="26" t="s">
        <v>324</v>
      </c>
      <c r="E200" s="26" t="s">
        <v>325</v>
      </c>
      <c r="F200" s="26" t="s">
        <v>110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19"/>
      <c r="T200" s="19"/>
    </row>
    <row r="201" spans="1:52" ht="30">
      <c r="A201" s="51" t="s">
        <v>175</v>
      </c>
      <c r="B201" s="26" t="s">
        <v>176</v>
      </c>
      <c r="C201" s="30"/>
      <c r="D201" s="30"/>
      <c r="E201" s="30"/>
      <c r="F201" s="30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19"/>
      <c r="T201" s="19"/>
    </row>
    <row r="202" spans="1:52" ht="135">
      <c r="A202" s="51" t="s">
        <v>185</v>
      </c>
      <c r="B202" s="26" t="s">
        <v>13</v>
      </c>
      <c r="C202" s="26" t="s">
        <v>13</v>
      </c>
      <c r="D202" s="26" t="s">
        <v>186</v>
      </c>
      <c r="E202" s="26" t="s">
        <v>187</v>
      </c>
      <c r="F202" s="26" t="s">
        <v>27</v>
      </c>
      <c r="G202" s="21">
        <f t="shared" ref="G202:G207" si="179">H202+I202</f>
        <v>101061224.48999999</v>
      </c>
      <c r="H202" s="21">
        <v>99040000</v>
      </c>
      <c r="I202" s="21">
        <v>2021224.49</v>
      </c>
      <c r="J202" s="21">
        <f t="shared" ref="J202:J207" si="180">K202+L202</f>
        <v>101061224.48999999</v>
      </c>
      <c r="K202" s="21">
        <v>99040000</v>
      </c>
      <c r="L202" s="21">
        <v>2021224.49</v>
      </c>
      <c r="M202" s="21">
        <f t="shared" ref="M202:M207" si="181">N202+O202</f>
        <v>101061224.48999999</v>
      </c>
      <c r="N202" s="21">
        <v>99040000</v>
      </c>
      <c r="O202" s="21">
        <v>2021224.49</v>
      </c>
      <c r="P202" s="21">
        <f t="shared" ref="P202:P207" si="182">Q202+R202</f>
        <v>101061224.48999999</v>
      </c>
      <c r="Q202" s="21">
        <v>99040000</v>
      </c>
      <c r="R202" s="21">
        <v>2021224.49</v>
      </c>
      <c r="S202" s="19">
        <f t="shared" si="126"/>
        <v>100</v>
      </c>
      <c r="T202" s="19">
        <f t="shared" si="127"/>
        <v>100</v>
      </c>
    </row>
    <row r="203" spans="1:52" ht="30">
      <c r="A203" s="51" t="s">
        <v>175</v>
      </c>
      <c r="B203" s="26" t="s">
        <v>176</v>
      </c>
      <c r="C203" s="30"/>
      <c r="D203" s="30"/>
      <c r="E203" s="30"/>
      <c r="F203" s="30"/>
      <c r="G203" s="21">
        <f t="shared" si="179"/>
        <v>101061224.48999999</v>
      </c>
      <c r="H203" s="21">
        <v>99040000</v>
      </c>
      <c r="I203" s="21">
        <v>2021224.49</v>
      </c>
      <c r="J203" s="21">
        <f t="shared" si="180"/>
        <v>101061224.48999999</v>
      </c>
      <c r="K203" s="21">
        <v>99040000</v>
      </c>
      <c r="L203" s="21">
        <v>2021224.49</v>
      </c>
      <c r="M203" s="21">
        <f t="shared" si="181"/>
        <v>101061224.48999999</v>
      </c>
      <c r="N203" s="21">
        <v>99040000</v>
      </c>
      <c r="O203" s="21">
        <v>2021224.49</v>
      </c>
      <c r="P203" s="21">
        <f t="shared" si="182"/>
        <v>101061224.48999999</v>
      </c>
      <c r="Q203" s="21">
        <v>99040000</v>
      </c>
      <c r="R203" s="21">
        <v>2021224.49</v>
      </c>
      <c r="S203" s="19">
        <f t="shared" ref="S203:S266" si="183">P203/G203*100</f>
        <v>100</v>
      </c>
      <c r="T203" s="19">
        <f t="shared" ref="T203:T266" si="184">P203/J203*100</f>
        <v>100</v>
      </c>
    </row>
    <row r="204" spans="1:52" ht="150">
      <c r="A204" s="51" t="s">
        <v>188</v>
      </c>
      <c r="B204" s="26" t="s">
        <v>13</v>
      </c>
      <c r="C204" s="26" t="s">
        <v>13</v>
      </c>
      <c r="D204" s="26" t="s">
        <v>189</v>
      </c>
      <c r="E204" s="26" t="s">
        <v>85</v>
      </c>
      <c r="F204" s="26" t="s">
        <v>31</v>
      </c>
      <c r="G204" s="21">
        <f t="shared" si="179"/>
        <v>77086938.780000001</v>
      </c>
      <c r="H204" s="21">
        <v>75545200</v>
      </c>
      <c r="I204" s="21">
        <v>1541738.78</v>
      </c>
      <c r="J204" s="21">
        <f t="shared" si="180"/>
        <v>77086938.780000001</v>
      </c>
      <c r="K204" s="21">
        <v>75545200</v>
      </c>
      <c r="L204" s="21">
        <v>1541738.78</v>
      </c>
      <c r="M204" s="21">
        <f t="shared" si="181"/>
        <v>77086938.780000001</v>
      </c>
      <c r="N204" s="21">
        <v>75545200</v>
      </c>
      <c r="O204" s="21">
        <v>1541738.78</v>
      </c>
      <c r="P204" s="21">
        <f t="shared" si="182"/>
        <v>77086938.780000001</v>
      </c>
      <c r="Q204" s="21">
        <v>75545200</v>
      </c>
      <c r="R204" s="21">
        <v>1541738.78</v>
      </c>
      <c r="S204" s="19">
        <f t="shared" si="183"/>
        <v>100</v>
      </c>
      <c r="T204" s="19">
        <f t="shared" si="184"/>
        <v>100</v>
      </c>
    </row>
    <row r="205" spans="1:52" ht="30">
      <c r="A205" s="51" t="s">
        <v>175</v>
      </c>
      <c r="B205" s="26" t="s">
        <v>176</v>
      </c>
      <c r="C205" s="30"/>
      <c r="D205" s="30"/>
      <c r="E205" s="30"/>
      <c r="F205" s="30"/>
      <c r="G205" s="21">
        <f t="shared" si="179"/>
        <v>77086938.780000001</v>
      </c>
      <c r="H205" s="21">
        <v>75545200</v>
      </c>
      <c r="I205" s="21">
        <v>1541738.78</v>
      </c>
      <c r="J205" s="21">
        <f t="shared" si="180"/>
        <v>77086938.780000001</v>
      </c>
      <c r="K205" s="21">
        <v>75545200</v>
      </c>
      <c r="L205" s="21">
        <v>1541738.78</v>
      </c>
      <c r="M205" s="21">
        <f t="shared" si="181"/>
        <v>77086938.780000001</v>
      </c>
      <c r="N205" s="21">
        <v>75545200</v>
      </c>
      <c r="O205" s="21">
        <v>1541738.78</v>
      </c>
      <c r="P205" s="21">
        <f t="shared" si="182"/>
        <v>77086938.780000001</v>
      </c>
      <c r="Q205" s="21">
        <v>75545200</v>
      </c>
      <c r="R205" s="21">
        <v>1541738.78</v>
      </c>
      <c r="S205" s="19">
        <f t="shared" si="183"/>
        <v>100</v>
      </c>
      <c r="T205" s="19">
        <f t="shared" si="184"/>
        <v>100</v>
      </c>
    </row>
    <row r="206" spans="1:52" ht="90">
      <c r="A206" s="51" t="s">
        <v>190</v>
      </c>
      <c r="B206" s="26" t="s">
        <v>13</v>
      </c>
      <c r="C206" s="26" t="s">
        <v>13</v>
      </c>
      <c r="D206" s="26" t="s">
        <v>191</v>
      </c>
      <c r="E206" s="26" t="s">
        <v>192</v>
      </c>
      <c r="F206" s="26" t="s">
        <v>31</v>
      </c>
      <c r="G206" s="21">
        <f t="shared" si="179"/>
        <v>28660612.25</v>
      </c>
      <c r="H206" s="21">
        <v>28087400</v>
      </c>
      <c r="I206" s="21">
        <v>573212.25</v>
      </c>
      <c r="J206" s="21">
        <f t="shared" si="180"/>
        <v>28660612.25</v>
      </c>
      <c r="K206" s="21">
        <v>28087400</v>
      </c>
      <c r="L206" s="21">
        <v>573212.25</v>
      </c>
      <c r="M206" s="21">
        <f t="shared" si="181"/>
        <v>28660612.25</v>
      </c>
      <c r="N206" s="21">
        <v>28087400</v>
      </c>
      <c r="O206" s="21">
        <v>573212.25</v>
      </c>
      <c r="P206" s="21">
        <f t="shared" si="182"/>
        <v>28660612.25</v>
      </c>
      <c r="Q206" s="21">
        <v>28087400</v>
      </c>
      <c r="R206" s="21">
        <v>573212.25</v>
      </c>
      <c r="S206" s="19">
        <f t="shared" si="183"/>
        <v>100</v>
      </c>
      <c r="T206" s="19">
        <f t="shared" si="184"/>
        <v>100</v>
      </c>
    </row>
    <row r="207" spans="1:52" ht="30">
      <c r="A207" s="51" t="s">
        <v>175</v>
      </c>
      <c r="B207" s="26" t="s">
        <v>176</v>
      </c>
      <c r="C207" s="30"/>
      <c r="D207" s="30"/>
      <c r="E207" s="30"/>
      <c r="F207" s="30"/>
      <c r="G207" s="21">
        <f t="shared" si="179"/>
        <v>28660612.25</v>
      </c>
      <c r="H207" s="21">
        <v>28087400</v>
      </c>
      <c r="I207" s="21">
        <v>573212.25</v>
      </c>
      <c r="J207" s="21">
        <f t="shared" si="180"/>
        <v>28660612.25</v>
      </c>
      <c r="K207" s="21">
        <v>28087400</v>
      </c>
      <c r="L207" s="21">
        <v>573212.25</v>
      </c>
      <c r="M207" s="21">
        <f t="shared" si="181"/>
        <v>28660612.25</v>
      </c>
      <c r="N207" s="21">
        <v>28087400</v>
      </c>
      <c r="O207" s="21">
        <v>573212.25</v>
      </c>
      <c r="P207" s="21">
        <f t="shared" si="182"/>
        <v>28660612.25</v>
      </c>
      <c r="Q207" s="21">
        <v>28087400</v>
      </c>
      <c r="R207" s="21">
        <v>573212.25</v>
      </c>
      <c r="S207" s="19">
        <f t="shared" si="183"/>
        <v>100</v>
      </c>
      <c r="T207" s="19">
        <f t="shared" si="184"/>
        <v>100</v>
      </c>
    </row>
    <row r="208" spans="1:52" s="3" customFormat="1" ht="33.75" customHeight="1">
      <c r="A208" s="55" t="s">
        <v>193</v>
      </c>
      <c r="B208" s="55"/>
      <c r="C208" s="55"/>
      <c r="D208" s="55"/>
      <c r="E208" s="55"/>
      <c r="F208" s="55"/>
      <c r="G208" s="20">
        <f>G210</f>
        <v>990545203.49000001</v>
      </c>
      <c r="H208" s="20">
        <f t="shared" ref="H208:I208" si="185">H210</f>
        <v>700000000</v>
      </c>
      <c r="I208" s="20">
        <f t="shared" si="185"/>
        <v>290545203.49000001</v>
      </c>
      <c r="J208" s="20">
        <f>J210</f>
        <v>990545203.49000001</v>
      </c>
      <c r="K208" s="20">
        <f t="shared" ref="K208:M208" si="186">K210</f>
        <v>700000000</v>
      </c>
      <c r="L208" s="20">
        <f t="shared" si="186"/>
        <v>290545203.49000001</v>
      </c>
      <c r="M208" s="20">
        <f t="shared" si="186"/>
        <v>990319338.09000003</v>
      </c>
      <c r="N208" s="20">
        <f t="shared" ref="N208:R208" si="187">N210</f>
        <v>700000000</v>
      </c>
      <c r="O208" s="20">
        <f t="shared" si="187"/>
        <v>290319338.09000003</v>
      </c>
      <c r="P208" s="20">
        <f t="shared" si="187"/>
        <v>990319338.09000003</v>
      </c>
      <c r="Q208" s="20">
        <f t="shared" si="187"/>
        <v>700000000</v>
      </c>
      <c r="R208" s="20">
        <f t="shared" si="187"/>
        <v>290319338.09000003</v>
      </c>
      <c r="S208" s="18">
        <f t="shared" si="183"/>
        <v>99.977197870505634</v>
      </c>
      <c r="T208" s="18">
        <f t="shared" si="184"/>
        <v>99.977197870505634</v>
      </c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20">
      <c r="A209" s="54" t="s">
        <v>7</v>
      </c>
      <c r="B209" s="54"/>
      <c r="C209" s="54"/>
      <c r="D209" s="54"/>
      <c r="E209" s="54"/>
      <c r="F209" s="54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19"/>
      <c r="T209" s="19"/>
    </row>
    <row r="210" spans="1:20">
      <c r="A210" s="54" t="s">
        <v>8</v>
      </c>
      <c r="B210" s="54"/>
      <c r="C210" s="54"/>
      <c r="D210" s="54"/>
      <c r="E210" s="54"/>
      <c r="F210" s="54"/>
      <c r="G210" s="21">
        <f>G211+G221</f>
        <v>990545203.49000001</v>
      </c>
      <c r="H210" s="21">
        <f t="shared" ref="H210:R210" si="188">H211+H221</f>
        <v>700000000</v>
      </c>
      <c r="I210" s="21">
        <f t="shared" si="188"/>
        <v>290545203.49000001</v>
      </c>
      <c r="J210" s="21">
        <f t="shared" si="188"/>
        <v>990545203.49000001</v>
      </c>
      <c r="K210" s="21">
        <f t="shared" si="188"/>
        <v>700000000</v>
      </c>
      <c r="L210" s="21">
        <f t="shared" si="188"/>
        <v>290545203.49000001</v>
      </c>
      <c r="M210" s="21">
        <f t="shared" si="188"/>
        <v>990319338.09000003</v>
      </c>
      <c r="N210" s="21">
        <f t="shared" si="188"/>
        <v>700000000</v>
      </c>
      <c r="O210" s="21">
        <f t="shared" si="188"/>
        <v>290319338.09000003</v>
      </c>
      <c r="P210" s="21">
        <f t="shared" si="188"/>
        <v>990319338.09000003</v>
      </c>
      <c r="Q210" s="21">
        <f t="shared" si="188"/>
        <v>700000000</v>
      </c>
      <c r="R210" s="21">
        <f t="shared" si="188"/>
        <v>290319338.09000003</v>
      </c>
      <c r="S210" s="19">
        <f t="shared" si="183"/>
        <v>99.977197870505634</v>
      </c>
      <c r="T210" s="19">
        <f t="shared" si="184"/>
        <v>99.977197870505634</v>
      </c>
    </row>
    <row r="211" spans="1:20" ht="30.75" customHeight="1">
      <c r="A211" s="54" t="s">
        <v>194</v>
      </c>
      <c r="B211" s="54"/>
      <c r="C211" s="54"/>
      <c r="D211" s="54"/>
      <c r="E211" s="54"/>
      <c r="F211" s="54"/>
      <c r="G211" s="21">
        <f>G212</f>
        <v>770028678.49000001</v>
      </c>
      <c r="H211" s="21">
        <f t="shared" ref="H211:J211" si="189">H212</f>
        <v>700000000</v>
      </c>
      <c r="I211" s="21">
        <f t="shared" si="189"/>
        <v>70028678.49000001</v>
      </c>
      <c r="J211" s="21">
        <f t="shared" si="189"/>
        <v>770028678.49000001</v>
      </c>
      <c r="K211" s="21">
        <f t="shared" ref="K211" si="190">K212</f>
        <v>700000000</v>
      </c>
      <c r="L211" s="21">
        <f t="shared" ref="L211:R211" si="191">L212</f>
        <v>70028678.49000001</v>
      </c>
      <c r="M211" s="21">
        <f t="shared" si="191"/>
        <v>769802813.09000003</v>
      </c>
      <c r="N211" s="21">
        <f t="shared" si="191"/>
        <v>700000000</v>
      </c>
      <c r="O211" s="21">
        <f t="shared" si="191"/>
        <v>69802813.090000004</v>
      </c>
      <c r="P211" s="21">
        <f t="shared" si="191"/>
        <v>769802813.09000003</v>
      </c>
      <c r="Q211" s="21">
        <f t="shared" si="191"/>
        <v>700000000</v>
      </c>
      <c r="R211" s="21">
        <f t="shared" si="191"/>
        <v>69802813.090000004</v>
      </c>
      <c r="S211" s="19">
        <f t="shared" si="183"/>
        <v>99.970667923635929</v>
      </c>
      <c r="T211" s="19">
        <f t="shared" si="184"/>
        <v>99.970667923635929</v>
      </c>
    </row>
    <row r="212" spans="1:20" ht="18" customHeight="1">
      <c r="A212" s="55" t="s">
        <v>102</v>
      </c>
      <c r="B212" s="55"/>
      <c r="C212" s="55"/>
      <c r="D212" s="55"/>
      <c r="E212" s="55"/>
      <c r="F212" s="55"/>
      <c r="G212" s="20">
        <f t="shared" ref="G212:L212" si="192">G213+G214+G216+G217+G218+G219+G220</f>
        <v>770028678.49000001</v>
      </c>
      <c r="H212" s="20">
        <f t="shared" si="192"/>
        <v>700000000</v>
      </c>
      <c r="I212" s="20">
        <f t="shared" si="192"/>
        <v>70028678.49000001</v>
      </c>
      <c r="J212" s="20">
        <f t="shared" si="192"/>
        <v>770028678.49000001</v>
      </c>
      <c r="K212" s="20">
        <f t="shared" si="192"/>
        <v>700000000</v>
      </c>
      <c r="L212" s="20">
        <f t="shared" si="192"/>
        <v>70028678.49000001</v>
      </c>
      <c r="M212" s="20">
        <f t="shared" ref="M212" si="193">M213+M214+M216+M217+M218+M219+M220</f>
        <v>769802813.09000003</v>
      </c>
      <c r="N212" s="20">
        <f t="shared" ref="N212" si="194">N213+N214+N216+N217+N218+N219+N220</f>
        <v>700000000</v>
      </c>
      <c r="O212" s="20">
        <f t="shared" ref="O212" si="195">O213+O214+O216+O217+O218+O219+O220</f>
        <v>69802813.090000004</v>
      </c>
      <c r="P212" s="20">
        <f t="shared" ref="P212" si="196">P213+P214+P216+P217+P218+P219+P220</f>
        <v>769802813.09000003</v>
      </c>
      <c r="Q212" s="20">
        <f t="shared" ref="Q212" si="197">Q213+Q214+Q216+Q217+Q218+Q219+Q220</f>
        <v>700000000</v>
      </c>
      <c r="R212" s="20">
        <f t="shared" ref="R212" si="198">R213+R214+R216+R217+R218+R219+R220</f>
        <v>69802813.090000004</v>
      </c>
      <c r="S212" s="18">
        <f t="shared" si="183"/>
        <v>99.970667923635929</v>
      </c>
      <c r="T212" s="18">
        <f t="shared" si="184"/>
        <v>99.970667923635929</v>
      </c>
    </row>
    <row r="213" spans="1:20" ht="135" customHeight="1">
      <c r="A213" s="51" t="s">
        <v>195</v>
      </c>
      <c r="B213" s="26" t="s">
        <v>13</v>
      </c>
      <c r="C213" s="26" t="s">
        <v>13</v>
      </c>
      <c r="D213" s="26" t="s">
        <v>196</v>
      </c>
      <c r="E213" s="26" t="s">
        <v>79</v>
      </c>
      <c r="F213" s="26" t="s">
        <v>15</v>
      </c>
      <c r="G213" s="21"/>
      <c r="H213" s="27"/>
      <c r="I213" s="21"/>
      <c r="J213" s="21"/>
      <c r="K213" s="27"/>
      <c r="L213" s="21"/>
      <c r="M213" s="21"/>
      <c r="N213" s="27"/>
      <c r="O213" s="21"/>
      <c r="P213" s="21"/>
      <c r="Q213" s="27"/>
      <c r="R213" s="21"/>
      <c r="S213" s="19"/>
      <c r="T213" s="19"/>
    </row>
    <row r="214" spans="1:20" ht="98.25" customHeight="1">
      <c r="A214" s="51" t="s">
        <v>197</v>
      </c>
      <c r="B214" s="26" t="s">
        <v>13</v>
      </c>
      <c r="C214" s="26" t="s">
        <v>13</v>
      </c>
      <c r="D214" s="26" t="s">
        <v>198</v>
      </c>
      <c r="E214" s="26" t="s">
        <v>192</v>
      </c>
      <c r="F214" s="26">
        <v>2021</v>
      </c>
      <c r="G214" s="21">
        <f>I214</f>
        <v>20000000</v>
      </c>
      <c r="H214" s="27"/>
      <c r="I214" s="21">
        <v>20000000</v>
      </c>
      <c r="J214" s="21">
        <f>L214</f>
        <v>20000000</v>
      </c>
      <c r="K214" s="27"/>
      <c r="L214" s="21">
        <v>20000000</v>
      </c>
      <c r="M214" s="21">
        <f t="shared" ref="M214" si="199">O214</f>
        <v>20000000</v>
      </c>
      <c r="N214" s="27"/>
      <c r="O214" s="21">
        <v>20000000</v>
      </c>
      <c r="P214" s="21">
        <f t="shared" ref="P214" si="200">R214</f>
        <v>20000000</v>
      </c>
      <c r="Q214" s="27"/>
      <c r="R214" s="21">
        <v>20000000</v>
      </c>
      <c r="S214" s="19">
        <f t="shared" si="183"/>
        <v>100</v>
      </c>
      <c r="T214" s="19">
        <f t="shared" si="184"/>
        <v>100</v>
      </c>
    </row>
    <row r="215" spans="1:20" ht="21.75" customHeight="1">
      <c r="A215" s="37"/>
      <c r="B215" s="26"/>
      <c r="C215" s="26"/>
      <c r="D215" s="26"/>
      <c r="E215" s="26"/>
      <c r="F215" s="26"/>
      <c r="G215" s="21"/>
      <c r="H215" s="27"/>
      <c r="I215" s="21"/>
      <c r="J215" s="21"/>
      <c r="K215" s="27"/>
      <c r="L215" s="21"/>
      <c r="M215" s="21"/>
      <c r="N215" s="27"/>
      <c r="O215" s="21"/>
      <c r="P215" s="24"/>
      <c r="Q215" s="27"/>
      <c r="R215" s="21"/>
      <c r="S215" s="19"/>
      <c r="T215" s="19"/>
    </row>
    <row r="216" spans="1:20" ht="147" customHeight="1">
      <c r="A216" s="37" t="s">
        <v>200</v>
      </c>
      <c r="B216" s="26" t="s">
        <v>13</v>
      </c>
      <c r="C216" s="26" t="s">
        <v>104</v>
      </c>
      <c r="D216" s="26" t="s">
        <v>201</v>
      </c>
      <c r="E216" s="26" t="s">
        <v>77</v>
      </c>
      <c r="F216" s="26" t="s">
        <v>202</v>
      </c>
      <c r="G216" s="21">
        <f>H216+I216</f>
        <v>700000000</v>
      </c>
      <c r="H216" s="21">
        <v>700000000</v>
      </c>
      <c r="I216" s="27"/>
      <c r="J216" s="21">
        <f>K216+L216</f>
        <v>700000000</v>
      </c>
      <c r="K216" s="21">
        <v>700000000</v>
      </c>
      <c r="L216" s="27"/>
      <c r="M216" s="21">
        <f t="shared" ref="M216" si="201">N216+O216</f>
        <v>700000000</v>
      </c>
      <c r="N216" s="21">
        <v>700000000</v>
      </c>
      <c r="O216" s="27"/>
      <c r="P216" s="24">
        <f t="shared" ref="P216" si="202">Q216+R216</f>
        <v>700000000</v>
      </c>
      <c r="Q216" s="21">
        <v>700000000</v>
      </c>
      <c r="R216" s="27"/>
      <c r="S216" s="19">
        <f t="shared" si="183"/>
        <v>100</v>
      </c>
      <c r="T216" s="19">
        <f t="shared" si="184"/>
        <v>100</v>
      </c>
    </row>
    <row r="217" spans="1:20" ht="120" customHeight="1">
      <c r="A217" s="37" t="s">
        <v>203</v>
      </c>
      <c r="B217" s="26" t="s">
        <v>13</v>
      </c>
      <c r="C217" s="26" t="s">
        <v>13</v>
      </c>
      <c r="D217" s="26" t="s">
        <v>204</v>
      </c>
      <c r="E217" s="26" t="s">
        <v>73</v>
      </c>
      <c r="F217" s="26" t="s">
        <v>27</v>
      </c>
      <c r="G217" s="21"/>
      <c r="H217" s="27"/>
      <c r="I217" s="21"/>
      <c r="J217" s="21"/>
      <c r="K217" s="27"/>
      <c r="L217" s="21"/>
      <c r="M217" s="21"/>
      <c r="N217" s="27"/>
      <c r="O217" s="21"/>
      <c r="P217" s="24"/>
      <c r="Q217" s="27"/>
      <c r="R217" s="21"/>
      <c r="S217" s="19"/>
      <c r="T217" s="19"/>
    </row>
    <row r="218" spans="1:20" ht="114" customHeight="1">
      <c r="A218" s="37" t="s">
        <v>205</v>
      </c>
      <c r="B218" s="26" t="s">
        <v>13</v>
      </c>
      <c r="C218" s="26" t="s">
        <v>13</v>
      </c>
      <c r="D218" s="26" t="s">
        <v>206</v>
      </c>
      <c r="E218" s="26" t="s">
        <v>73</v>
      </c>
      <c r="F218" s="26" t="s">
        <v>66</v>
      </c>
      <c r="G218" s="21">
        <f>I218</f>
        <v>5433240</v>
      </c>
      <c r="H218" s="27"/>
      <c r="I218" s="21">
        <v>5433240</v>
      </c>
      <c r="J218" s="21">
        <f>L218</f>
        <v>5433240</v>
      </c>
      <c r="K218" s="27"/>
      <c r="L218" s="21">
        <v>5433240</v>
      </c>
      <c r="M218" s="21">
        <f t="shared" ref="M218:M219" si="203">O218</f>
        <v>5207374.5999999996</v>
      </c>
      <c r="N218" s="27"/>
      <c r="O218" s="21">
        <v>5207374.5999999996</v>
      </c>
      <c r="P218" s="24">
        <f t="shared" ref="P218:P219" si="204">R218</f>
        <v>5207374.5999999996</v>
      </c>
      <c r="Q218" s="27"/>
      <c r="R218" s="21">
        <v>5207374.5999999996</v>
      </c>
      <c r="S218" s="19">
        <f t="shared" si="183"/>
        <v>95.842896687795857</v>
      </c>
      <c r="T218" s="19">
        <f t="shared" si="184"/>
        <v>95.842896687795857</v>
      </c>
    </row>
    <row r="219" spans="1:20" ht="81.75" customHeight="1">
      <c r="A219" s="37" t="s">
        <v>326</v>
      </c>
      <c r="B219" s="26" t="s">
        <v>13</v>
      </c>
      <c r="C219" s="26" t="s">
        <v>104</v>
      </c>
      <c r="D219" s="26" t="s">
        <v>327</v>
      </c>
      <c r="E219" s="26" t="s">
        <v>77</v>
      </c>
      <c r="F219" s="26" t="s">
        <v>216</v>
      </c>
      <c r="G219" s="21">
        <f>I219</f>
        <v>44595438.490000002</v>
      </c>
      <c r="H219" s="27"/>
      <c r="I219" s="21">
        <v>44595438.490000002</v>
      </c>
      <c r="J219" s="21">
        <f>L219</f>
        <v>44595438.490000002</v>
      </c>
      <c r="K219" s="27"/>
      <c r="L219" s="21">
        <v>44595438.490000002</v>
      </c>
      <c r="M219" s="21">
        <f t="shared" si="203"/>
        <v>44595438.490000002</v>
      </c>
      <c r="N219" s="27"/>
      <c r="O219" s="21">
        <v>44595438.490000002</v>
      </c>
      <c r="P219" s="24">
        <f t="shared" si="204"/>
        <v>44595438.490000002</v>
      </c>
      <c r="Q219" s="27"/>
      <c r="R219" s="21">
        <v>44595438.490000002</v>
      </c>
      <c r="S219" s="19">
        <f t="shared" si="183"/>
        <v>100</v>
      </c>
      <c r="T219" s="19">
        <f t="shared" si="184"/>
        <v>100</v>
      </c>
    </row>
    <row r="220" spans="1:20" ht="84" customHeight="1">
      <c r="A220" s="37" t="s">
        <v>207</v>
      </c>
      <c r="B220" s="26" t="s">
        <v>13</v>
      </c>
      <c r="C220" s="26" t="s">
        <v>13</v>
      </c>
      <c r="D220" s="26" t="s">
        <v>208</v>
      </c>
      <c r="E220" s="26" t="s">
        <v>79</v>
      </c>
      <c r="F220" s="26" t="s">
        <v>31</v>
      </c>
      <c r="G220" s="21"/>
      <c r="H220" s="27"/>
      <c r="I220" s="21"/>
      <c r="J220" s="21"/>
      <c r="K220" s="27"/>
      <c r="L220" s="21"/>
      <c r="M220" s="21"/>
      <c r="N220" s="27"/>
      <c r="O220" s="21"/>
      <c r="P220" s="24"/>
      <c r="Q220" s="27"/>
      <c r="R220" s="21"/>
      <c r="S220" s="19"/>
      <c r="T220" s="19"/>
    </row>
    <row r="221" spans="1:20" ht="37.5" customHeight="1">
      <c r="A221" s="54" t="s">
        <v>209</v>
      </c>
      <c r="B221" s="54"/>
      <c r="C221" s="54"/>
      <c r="D221" s="54"/>
      <c r="E221" s="54"/>
      <c r="F221" s="54"/>
      <c r="G221" s="21">
        <v>220516525</v>
      </c>
      <c r="H221" s="27"/>
      <c r="I221" s="21">
        <v>220516525</v>
      </c>
      <c r="J221" s="21">
        <v>220516525</v>
      </c>
      <c r="K221" s="27"/>
      <c r="L221" s="21">
        <v>220516525</v>
      </c>
      <c r="M221" s="21">
        <v>220516525</v>
      </c>
      <c r="N221" s="27"/>
      <c r="O221" s="21">
        <v>220516525</v>
      </c>
      <c r="P221" s="24">
        <v>220516525</v>
      </c>
      <c r="Q221" s="27"/>
      <c r="R221" s="21">
        <v>220516525</v>
      </c>
      <c r="S221" s="19">
        <f t="shared" si="183"/>
        <v>100</v>
      </c>
      <c r="T221" s="19">
        <f t="shared" si="184"/>
        <v>100</v>
      </c>
    </row>
    <row r="222" spans="1:20" ht="21.75" customHeight="1">
      <c r="A222" s="55" t="s">
        <v>102</v>
      </c>
      <c r="B222" s="55"/>
      <c r="C222" s="55"/>
      <c r="D222" s="55"/>
      <c r="E222" s="55"/>
      <c r="F222" s="55"/>
      <c r="G222" s="20">
        <f>H222+I222</f>
        <v>220516525</v>
      </c>
      <c r="H222" s="27"/>
      <c r="I222" s="20">
        <f>I226</f>
        <v>220516525</v>
      </c>
      <c r="J222" s="20">
        <f>K222+L222</f>
        <v>220516525</v>
      </c>
      <c r="K222" s="27"/>
      <c r="L222" s="20">
        <f>L226</f>
        <v>220516525</v>
      </c>
      <c r="M222" s="20">
        <f t="shared" ref="M222" si="205">N222+O222</f>
        <v>220516525</v>
      </c>
      <c r="N222" s="27"/>
      <c r="O222" s="20">
        <f t="shared" ref="O222" si="206">O226</f>
        <v>220516525</v>
      </c>
      <c r="P222" s="23">
        <f t="shared" ref="P222" si="207">Q222+R222</f>
        <v>220516525</v>
      </c>
      <c r="Q222" s="27"/>
      <c r="R222" s="20">
        <f t="shared" ref="R222" si="208">R226</f>
        <v>220516525</v>
      </c>
      <c r="S222" s="18">
        <f t="shared" si="183"/>
        <v>100</v>
      </c>
      <c r="T222" s="18">
        <f t="shared" si="184"/>
        <v>100</v>
      </c>
    </row>
    <row r="223" spans="1:20" ht="118.5" customHeight="1">
      <c r="A223" s="37" t="s">
        <v>210</v>
      </c>
      <c r="B223" s="26" t="s">
        <v>13</v>
      </c>
      <c r="C223" s="26" t="s">
        <v>104</v>
      </c>
      <c r="D223" s="26" t="s">
        <v>199</v>
      </c>
      <c r="E223" s="26" t="s">
        <v>106</v>
      </c>
      <c r="F223" s="26" t="s">
        <v>27</v>
      </c>
      <c r="G223" s="21"/>
      <c r="H223" s="27"/>
      <c r="I223" s="21"/>
      <c r="J223" s="21"/>
      <c r="K223" s="27"/>
      <c r="L223" s="21"/>
      <c r="M223" s="21"/>
      <c r="N223" s="27"/>
      <c r="O223" s="21"/>
      <c r="P223" s="24"/>
      <c r="Q223" s="27"/>
      <c r="R223" s="21"/>
      <c r="S223" s="19"/>
      <c r="T223" s="19"/>
    </row>
    <row r="224" spans="1:20" ht="137.25" customHeight="1">
      <c r="A224" s="37" t="s">
        <v>211</v>
      </c>
      <c r="B224" s="26" t="s">
        <v>13</v>
      </c>
      <c r="C224" s="26" t="s">
        <v>104</v>
      </c>
      <c r="D224" s="26" t="s">
        <v>212</v>
      </c>
      <c r="E224" s="26" t="s">
        <v>106</v>
      </c>
      <c r="F224" s="26" t="s">
        <v>27</v>
      </c>
      <c r="G224" s="21"/>
      <c r="H224" s="27"/>
      <c r="I224" s="21"/>
      <c r="J224" s="21"/>
      <c r="K224" s="27"/>
      <c r="L224" s="21"/>
      <c r="M224" s="21"/>
      <c r="N224" s="27"/>
      <c r="O224" s="21"/>
      <c r="P224" s="24"/>
      <c r="Q224" s="27"/>
      <c r="R224" s="21"/>
      <c r="S224" s="19"/>
      <c r="T224" s="19"/>
    </row>
    <row r="225" spans="1:20" ht="135">
      <c r="A225" s="37" t="s">
        <v>213</v>
      </c>
      <c r="B225" s="26" t="s">
        <v>13</v>
      </c>
      <c r="C225" s="26" t="s">
        <v>104</v>
      </c>
      <c r="D225" s="26" t="s">
        <v>199</v>
      </c>
      <c r="E225" s="26" t="s">
        <v>106</v>
      </c>
      <c r="F225" s="26" t="s">
        <v>31</v>
      </c>
      <c r="G225" s="21"/>
      <c r="H225" s="27"/>
      <c r="I225" s="21"/>
      <c r="J225" s="21"/>
      <c r="K225" s="27"/>
      <c r="L225" s="21"/>
      <c r="M225" s="21"/>
      <c r="N225" s="27"/>
      <c r="O225" s="21"/>
      <c r="P225" s="24"/>
      <c r="Q225" s="27"/>
      <c r="R225" s="21"/>
      <c r="S225" s="19"/>
      <c r="T225" s="19"/>
    </row>
    <row r="226" spans="1:20" ht="138.75" customHeight="1">
      <c r="A226" s="37" t="s">
        <v>214</v>
      </c>
      <c r="B226" s="26" t="s">
        <v>13</v>
      </c>
      <c r="C226" s="26" t="s">
        <v>104</v>
      </c>
      <c r="D226" s="26" t="s">
        <v>215</v>
      </c>
      <c r="E226" s="26" t="s">
        <v>106</v>
      </c>
      <c r="F226" s="26" t="s">
        <v>216</v>
      </c>
      <c r="G226" s="21">
        <f>I226</f>
        <v>220516525</v>
      </c>
      <c r="H226" s="27"/>
      <c r="I226" s="21">
        <v>220516525</v>
      </c>
      <c r="J226" s="21">
        <f>L226</f>
        <v>220516525</v>
      </c>
      <c r="K226" s="27"/>
      <c r="L226" s="21">
        <v>220516525</v>
      </c>
      <c r="M226" s="21">
        <f t="shared" ref="M226" si="209">O226</f>
        <v>220516525</v>
      </c>
      <c r="N226" s="27"/>
      <c r="O226" s="21">
        <v>220516525</v>
      </c>
      <c r="P226" s="24">
        <f t="shared" ref="P226" si="210">R226</f>
        <v>220516525</v>
      </c>
      <c r="Q226" s="27"/>
      <c r="R226" s="21">
        <v>220516525</v>
      </c>
      <c r="S226" s="19">
        <f t="shared" si="183"/>
        <v>100</v>
      </c>
      <c r="T226" s="19">
        <f t="shared" si="184"/>
        <v>100</v>
      </c>
    </row>
    <row r="227" spans="1:20" s="2" customFormat="1" ht="33.75" customHeight="1">
      <c r="A227" s="55" t="s">
        <v>217</v>
      </c>
      <c r="B227" s="55"/>
      <c r="C227" s="55"/>
      <c r="D227" s="55"/>
      <c r="E227" s="55"/>
      <c r="F227" s="55"/>
      <c r="G227" s="20">
        <f>G229</f>
        <v>144760960.47999999</v>
      </c>
      <c r="H227" s="20"/>
      <c r="I227" s="20">
        <f>I229</f>
        <v>144760960.47999999</v>
      </c>
      <c r="J227" s="20">
        <f>J229</f>
        <v>144760960.47999999</v>
      </c>
      <c r="K227" s="20"/>
      <c r="L227" s="20">
        <f>L229</f>
        <v>144760960.47999999</v>
      </c>
      <c r="M227" s="20">
        <f t="shared" ref="M227" si="211">M229</f>
        <v>142796769.28999999</v>
      </c>
      <c r="N227" s="20"/>
      <c r="O227" s="20">
        <f t="shared" ref="O227:P227" si="212">O229</f>
        <v>142796769.28999999</v>
      </c>
      <c r="P227" s="23">
        <f t="shared" si="212"/>
        <v>142796769.28999999</v>
      </c>
      <c r="Q227" s="20"/>
      <c r="R227" s="20">
        <f t="shared" ref="R227" si="213">R229</f>
        <v>142796769.28999999</v>
      </c>
      <c r="S227" s="18">
        <f t="shared" si="183"/>
        <v>98.643148550902737</v>
      </c>
      <c r="T227" s="18">
        <f t="shared" si="184"/>
        <v>98.643148550902737</v>
      </c>
    </row>
    <row r="228" spans="1:20" s="2" customFormat="1">
      <c r="A228" s="54" t="s">
        <v>7</v>
      </c>
      <c r="B228" s="54"/>
      <c r="C228" s="54"/>
      <c r="D228" s="54"/>
      <c r="E228" s="54"/>
      <c r="F228" s="54"/>
      <c r="G228" s="27"/>
      <c r="H228" s="27"/>
      <c r="I228" s="27"/>
      <c r="J228" s="27"/>
      <c r="K228" s="27"/>
      <c r="L228" s="27"/>
      <c r="M228" s="27"/>
      <c r="N228" s="27"/>
      <c r="O228" s="27"/>
      <c r="P228" s="50"/>
      <c r="Q228" s="27"/>
      <c r="R228" s="27"/>
      <c r="S228" s="19"/>
      <c r="T228" s="19"/>
    </row>
    <row r="229" spans="1:20" s="2" customFormat="1">
      <c r="A229" s="54" t="s">
        <v>8</v>
      </c>
      <c r="B229" s="54"/>
      <c r="C229" s="54"/>
      <c r="D229" s="54"/>
      <c r="E229" s="54"/>
      <c r="F229" s="54"/>
      <c r="G229" s="21">
        <f>G230</f>
        <v>144760960.47999999</v>
      </c>
      <c r="H229" s="21"/>
      <c r="I229" s="21">
        <f>I230</f>
        <v>144760960.47999999</v>
      </c>
      <c r="J229" s="21">
        <f>J230</f>
        <v>144760960.47999999</v>
      </c>
      <c r="K229" s="21"/>
      <c r="L229" s="21">
        <f>L230</f>
        <v>144760960.47999999</v>
      </c>
      <c r="M229" s="21">
        <f t="shared" ref="M229" si="214">M230</f>
        <v>142796769.28999999</v>
      </c>
      <c r="N229" s="21"/>
      <c r="O229" s="21">
        <f t="shared" ref="O229:P229" si="215">O230</f>
        <v>142796769.28999999</v>
      </c>
      <c r="P229" s="24">
        <f t="shared" si="215"/>
        <v>142796769.28999999</v>
      </c>
      <c r="Q229" s="21"/>
      <c r="R229" s="21">
        <f t="shared" ref="R229" si="216">R230</f>
        <v>142796769.28999999</v>
      </c>
      <c r="S229" s="19">
        <f t="shared" si="183"/>
        <v>98.643148550902737</v>
      </c>
      <c r="T229" s="19">
        <f t="shared" si="184"/>
        <v>98.643148550902737</v>
      </c>
    </row>
    <row r="230" spans="1:20" s="2" customFormat="1" ht="17.25" customHeight="1">
      <c r="A230" s="55" t="s">
        <v>11</v>
      </c>
      <c r="B230" s="55"/>
      <c r="C230" s="55"/>
      <c r="D230" s="55"/>
      <c r="E230" s="55"/>
      <c r="F230" s="55"/>
      <c r="G230" s="20">
        <f>I230</f>
        <v>144760960.47999999</v>
      </c>
      <c r="H230" s="20"/>
      <c r="I230" s="20">
        <f>I231+I234+I235+I236</f>
        <v>144760960.47999999</v>
      </c>
      <c r="J230" s="20">
        <f>L230</f>
        <v>144760960.47999999</v>
      </c>
      <c r="K230" s="20"/>
      <c r="L230" s="20">
        <f>L231+L234+L235+L236</f>
        <v>144760960.47999999</v>
      </c>
      <c r="M230" s="20">
        <f t="shared" ref="M230:M231" si="217">O230</f>
        <v>142796769.28999999</v>
      </c>
      <c r="N230" s="20"/>
      <c r="O230" s="20">
        <f t="shared" ref="O230" si="218">O231+O234+O235+O236</f>
        <v>142796769.28999999</v>
      </c>
      <c r="P230" s="23">
        <f t="shared" ref="P230:P231" si="219">R230</f>
        <v>142796769.28999999</v>
      </c>
      <c r="Q230" s="20"/>
      <c r="R230" s="20">
        <f t="shared" ref="R230" si="220">R231+R234+R235+R236</f>
        <v>142796769.28999999</v>
      </c>
      <c r="S230" s="18">
        <f t="shared" si="183"/>
        <v>98.643148550902737</v>
      </c>
      <c r="T230" s="18">
        <f t="shared" si="184"/>
        <v>98.643148550902737</v>
      </c>
    </row>
    <row r="231" spans="1:20" s="2" customFormat="1" ht="125.25" customHeight="1">
      <c r="A231" s="37" t="s">
        <v>218</v>
      </c>
      <c r="B231" s="26" t="s">
        <v>13</v>
      </c>
      <c r="C231" s="26" t="s">
        <v>13</v>
      </c>
      <c r="D231" s="26" t="s">
        <v>219</v>
      </c>
      <c r="E231" s="26" t="s">
        <v>14</v>
      </c>
      <c r="F231" s="26" t="s">
        <v>80</v>
      </c>
      <c r="G231" s="21">
        <f>I231</f>
        <v>680127.66</v>
      </c>
      <c r="H231" s="27"/>
      <c r="I231" s="21">
        <v>680127.66</v>
      </c>
      <c r="J231" s="21">
        <f>L231</f>
        <v>680127.66</v>
      </c>
      <c r="K231" s="27"/>
      <c r="L231" s="21">
        <v>680127.66</v>
      </c>
      <c r="M231" s="21">
        <f t="shared" si="217"/>
        <v>680127.66</v>
      </c>
      <c r="N231" s="27"/>
      <c r="O231" s="21">
        <v>680127.66</v>
      </c>
      <c r="P231" s="24">
        <f t="shared" si="219"/>
        <v>680127.66</v>
      </c>
      <c r="Q231" s="27"/>
      <c r="R231" s="21">
        <v>680127.66</v>
      </c>
      <c r="S231" s="19">
        <f t="shared" si="183"/>
        <v>100</v>
      </c>
      <c r="T231" s="19">
        <f t="shared" si="184"/>
        <v>100</v>
      </c>
    </row>
    <row r="232" spans="1:20" s="2" customFormat="1" ht="60">
      <c r="A232" s="37" t="s">
        <v>220</v>
      </c>
      <c r="B232" s="26" t="s">
        <v>13</v>
      </c>
      <c r="C232" s="26" t="s">
        <v>13</v>
      </c>
      <c r="D232" s="26" t="s">
        <v>64</v>
      </c>
      <c r="E232" s="26" t="s">
        <v>179</v>
      </c>
      <c r="F232" s="26" t="s">
        <v>22</v>
      </c>
      <c r="G232" s="27"/>
      <c r="H232" s="27"/>
      <c r="I232" s="27"/>
      <c r="J232" s="27"/>
      <c r="K232" s="27"/>
      <c r="L232" s="27"/>
      <c r="M232" s="27"/>
      <c r="N232" s="27"/>
      <c r="O232" s="27"/>
      <c r="P232" s="50"/>
      <c r="Q232" s="27"/>
      <c r="R232" s="27"/>
      <c r="S232" s="19"/>
      <c r="T232" s="19"/>
    </row>
    <row r="233" spans="1:20" s="2" customFormat="1" ht="30">
      <c r="A233" s="37" t="s">
        <v>92</v>
      </c>
      <c r="B233" s="26" t="s">
        <v>93</v>
      </c>
      <c r="C233" s="30"/>
      <c r="D233" s="30"/>
      <c r="E233" s="30"/>
      <c r="F233" s="30"/>
      <c r="G233" s="27"/>
      <c r="H233" s="27"/>
      <c r="I233" s="27"/>
      <c r="J233" s="27"/>
      <c r="K233" s="27"/>
      <c r="L233" s="27"/>
      <c r="M233" s="27"/>
      <c r="N233" s="27"/>
      <c r="O233" s="27"/>
      <c r="P233" s="50"/>
      <c r="Q233" s="27"/>
      <c r="R233" s="27"/>
      <c r="S233" s="19"/>
      <c r="T233" s="19"/>
    </row>
    <row r="234" spans="1:20" s="2" customFormat="1" ht="169.5" customHeight="1">
      <c r="A234" s="37" t="s">
        <v>221</v>
      </c>
      <c r="B234" s="26" t="s">
        <v>13</v>
      </c>
      <c r="C234" s="26" t="s">
        <v>13</v>
      </c>
      <c r="D234" s="26" t="s">
        <v>222</v>
      </c>
      <c r="E234" s="26" t="s">
        <v>14</v>
      </c>
      <c r="F234" s="26" t="s">
        <v>202</v>
      </c>
      <c r="G234" s="21">
        <f>I234</f>
        <v>117444757.02</v>
      </c>
      <c r="H234" s="21"/>
      <c r="I234" s="21">
        <v>117444757.02</v>
      </c>
      <c r="J234" s="21">
        <f>L234</f>
        <v>117444757.02</v>
      </c>
      <c r="K234" s="21"/>
      <c r="L234" s="21">
        <v>117444757.02</v>
      </c>
      <c r="M234" s="21">
        <f t="shared" ref="M234:M236" si="221">O234</f>
        <v>115480565.83</v>
      </c>
      <c r="N234" s="21"/>
      <c r="O234" s="21">
        <v>115480565.83</v>
      </c>
      <c r="P234" s="24">
        <f t="shared" ref="P234:P236" si="222">R234</f>
        <v>115480565.83</v>
      </c>
      <c r="Q234" s="21"/>
      <c r="R234" s="21">
        <v>115480565.83</v>
      </c>
      <c r="S234" s="19">
        <f t="shared" si="183"/>
        <v>98.327561621447686</v>
      </c>
      <c r="T234" s="19">
        <f t="shared" si="184"/>
        <v>98.327561621447686</v>
      </c>
    </row>
    <row r="235" spans="1:20" s="2" customFormat="1" ht="139.5" customHeight="1">
      <c r="A235" s="37" t="s">
        <v>223</v>
      </c>
      <c r="B235" s="26" t="s">
        <v>13</v>
      </c>
      <c r="C235" s="26" t="s">
        <v>13</v>
      </c>
      <c r="D235" s="26" t="s">
        <v>224</v>
      </c>
      <c r="E235" s="26" t="s">
        <v>14</v>
      </c>
      <c r="F235" s="26" t="s">
        <v>41</v>
      </c>
      <c r="G235" s="21">
        <f>I235</f>
        <v>4287500</v>
      </c>
      <c r="H235" s="27"/>
      <c r="I235" s="21">
        <v>4287500</v>
      </c>
      <c r="J235" s="21">
        <f>L235</f>
        <v>4287500</v>
      </c>
      <c r="K235" s="27"/>
      <c r="L235" s="21">
        <v>4287500</v>
      </c>
      <c r="M235" s="21">
        <f t="shared" si="221"/>
        <v>4287500</v>
      </c>
      <c r="N235" s="27"/>
      <c r="O235" s="21">
        <v>4287500</v>
      </c>
      <c r="P235" s="24">
        <f t="shared" si="222"/>
        <v>4287500</v>
      </c>
      <c r="Q235" s="27"/>
      <c r="R235" s="21">
        <v>4287500</v>
      </c>
      <c r="S235" s="19">
        <f t="shared" si="183"/>
        <v>100</v>
      </c>
      <c r="T235" s="19">
        <f t="shared" si="184"/>
        <v>100</v>
      </c>
    </row>
    <row r="236" spans="1:20" s="2" customFormat="1" ht="138.75" customHeight="1">
      <c r="A236" s="37" t="s">
        <v>225</v>
      </c>
      <c r="B236" s="26" t="s">
        <v>13</v>
      </c>
      <c r="C236" s="26" t="s">
        <v>13</v>
      </c>
      <c r="D236" s="26" t="s">
        <v>226</v>
      </c>
      <c r="E236" s="26" t="s">
        <v>14</v>
      </c>
      <c r="F236" s="26" t="s">
        <v>41</v>
      </c>
      <c r="G236" s="21">
        <f>I236</f>
        <v>22348575.800000001</v>
      </c>
      <c r="H236" s="27"/>
      <c r="I236" s="21">
        <v>22348575.800000001</v>
      </c>
      <c r="J236" s="21">
        <f>L236</f>
        <v>22348575.800000001</v>
      </c>
      <c r="K236" s="27"/>
      <c r="L236" s="21">
        <v>22348575.800000001</v>
      </c>
      <c r="M236" s="21">
        <f t="shared" si="221"/>
        <v>22348575.800000001</v>
      </c>
      <c r="N236" s="27"/>
      <c r="O236" s="21">
        <v>22348575.800000001</v>
      </c>
      <c r="P236" s="24">
        <f t="shared" si="222"/>
        <v>22348575.800000001</v>
      </c>
      <c r="Q236" s="27"/>
      <c r="R236" s="21">
        <v>22348575.800000001</v>
      </c>
      <c r="S236" s="19">
        <f t="shared" si="183"/>
        <v>100</v>
      </c>
      <c r="T236" s="19">
        <f t="shared" si="184"/>
        <v>100</v>
      </c>
    </row>
    <row r="237" spans="1:20" s="2" customFormat="1" ht="33" customHeight="1">
      <c r="A237" s="55" t="s">
        <v>227</v>
      </c>
      <c r="B237" s="55"/>
      <c r="C237" s="55"/>
      <c r="D237" s="55"/>
      <c r="E237" s="55"/>
      <c r="F237" s="55"/>
      <c r="G237" s="20">
        <f>G239</f>
        <v>890573762.78000009</v>
      </c>
      <c r="H237" s="20">
        <f t="shared" ref="H237:I237" si="223">H239</f>
        <v>803236394.16000009</v>
      </c>
      <c r="I237" s="20">
        <f t="shared" si="223"/>
        <v>87337368.620000005</v>
      </c>
      <c r="J237" s="20">
        <f>J239</f>
        <v>890573771.78000009</v>
      </c>
      <c r="K237" s="20">
        <f t="shared" ref="K237:M237" si="224">K239</f>
        <v>803236394.16000009</v>
      </c>
      <c r="L237" s="20">
        <f t="shared" si="224"/>
        <v>87337377.620000005</v>
      </c>
      <c r="M237" s="20">
        <f t="shared" si="224"/>
        <v>890246228.43999994</v>
      </c>
      <c r="N237" s="20">
        <f t="shared" ref="N237:R237" si="225">N239</f>
        <v>803159499.96000004</v>
      </c>
      <c r="O237" s="20">
        <f t="shared" si="225"/>
        <v>87086728.480000004</v>
      </c>
      <c r="P237" s="23">
        <f t="shared" si="225"/>
        <v>890178948.17999995</v>
      </c>
      <c r="Q237" s="20">
        <f t="shared" si="225"/>
        <v>803093574.33999991</v>
      </c>
      <c r="R237" s="20">
        <f t="shared" si="225"/>
        <v>87085373.840000004</v>
      </c>
      <c r="S237" s="18">
        <f t="shared" si="183"/>
        <v>99.955667389215719</v>
      </c>
      <c r="T237" s="18">
        <f t="shared" si="184"/>
        <v>99.955666379079304</v>
      </c>
    </row>
    <row r="238" spans="1:20" s="2" customFormat="1">
      <c r="A238" s="54" t="s">
        <v>7</v>
      </c>
      <c r="B238" s="54"/>
      <c r="C238" s="54"/>
      <c r="D238" s="54"/>
      <c r="E238" s="54"/>
      <c r="F238" s="54"/>
      <c r="G238" s="27"/>
      <c r="H238" s="27"/>
      <c r="I238" s="27"/>
      <c r="J238" s="27"/>
      <c r="K238" s="27"/>
      <c r="L238" s="27"/>
      <c r="M238" s="27"/>
      <c r="N238" s="27"/>
      <c r="O238" s="27"/>
      <c r="P238" s="50"/>
      <c r="Q238" s="27"/>
      <c r="R238" s="27"/>
      <c r="S238" s="19"/>
      <c r="T238" s="19"/>
    </row>
    <row r="239" spans="1:20" s="2" customFormat="1">
      <c r="A239" s="54" t="s">
        <v>8</v>
      </c>
      <c r="B239" s="54"/>
      <c r="C239" s="54"/>
      <c r="D239" s="54"/>
      <c r="E239" s="54"/>
      <c r="F239" s="54"/>
      <c r="G239" s="21">
        <f>G240+G248</f>
        <v>890573762.78000009</v>
      </c>
      <c r="H239" s="21">
        <f t="shared" ref="H239:I239" si="226">H240+H248</f>
        <v>803236394.16000009</v>
      </c>
      <c r="I239" s="21">
        <f t="shared" si="226"/>
        <v>87337368.620000005</v>
      </c>
      <c r="J239" s="21">
        <f>J240+J248</f>
        <v>890573771.78000009</v>
      </c>
      <c r="K239" s="21">
        <f t="shared" ref="K239" si="227">K240+K248</f>
        <v>803236394.16000009</v>
      </c>
      <c r="L239" s="21">
        <f t="shared" ref="L239:Q239" si="228">L240+L248</f>
        <v>87337377.620000005</v>
      </c>
      <c r="M239" s="21">
        <f t="shared" si="228"/>
        <v>890246228.43999994</v>
      </c>
      <c r="N239" s="21">
        <f t="shared" si="228"/>
        <v>803159499.96000004</v>
      </c>
      <c r="O239" s="21">
        <f t="shared" ref="O239:P239" si="229">O240+O248</f>
        <v>87086728.480000004</v>
      </c>
      <c r="P239" s="24">
        <f t="shared" si="229"/>
        <v>890178948.17999995</v>
      </c>
      <c r="Q239" s="21">
        <f t="shared" si="228"/>
        <v>803093574.33999991</v>
      </c>
      <c r="R239" s="21">
        <f t="shared" ref="R239" si="230">R240+R248</f>
        <v>87085373.840000004</v>
      </c>
      <c r="S239" s="19">
        <f t="shared" si="183"/>
        <v>99.955667389215719</v>
      </c>
      <c r="T239" s="19">
        <f t="shared" si="184"/>
        <v>99.955666379079304</v>
      </c>
    </row>
    <row r="240" spans="1:20" s="2" customFormat="1" ht="34.5" customHeight="1">
      <c r="A240" s="54" t="s">
        <v>228</v>
      </c>
      <c r="B240" s="54"/>
      <c r="C240" s="54"/>
      <c r="D240" s="54"/>
      <c r="E240" s="54"/>
      <c r="F240" s="54"/>
      <c r="G240" s="21">
        <f t="shared" ref="G240:H240" si="231">G241</f>
        <v>17640677.390000001</v>
      </c>
      <c r="H240" s="21">
        <f t="shared" si="231"/>
        <v>16739700</v>
      </c>
      <c r="I240" s="21">
        <f>I241</f>
        <v>900977.39</v>
      </c>
      <c r="J240" s="21">
        <f t="shared" ref="J240:R240" si="232">J241</f>
        <v>17640686.390000001</v>
      </c>
      <c r="K240" s="21">
        <f t="shared" si="232"/>
        <v>16739700</v>
      </c>
      <c r="L240" s="21">
        <f>L241</f>
        <v>900986.39</v>
      </c>
      <c r="M240" s="21">
        <f t="shared" si="232"/>
        <v>17640677.390000001</v>
      </c>
      <c r="N240" s="21">
        <f t="shared" si="232"/>
        <v>16739700</v>
      </c>
      <c r="O240" s="21">
        <f t="shared" si="232"/>
        <v>900977.39</v>
      </c>
      <c r="P240" s="24">
        <f t="shared" si="232"/>
        <v>17640677.390000001</v>
      </c>
      <c r="Q240" s="21">
        <f t="shared" si="232"/>
        <v>16739700</v>
      </c>
      <c r="R240" s="21">
        <f t="shared" si="232"/>
        <v>900977.39</v>
      </c>
      <c r="S240" s="19">
        <f t="shared" si="183"/>
        <v>100</v>
      </c>
      <c r="T240" s="19">
        <f t="shared" si="184"/>
        <v>99.99994898157702</v>
      </c>
    </row>
    <row r="241" spans="1:20" s="2" customFormat="1" ht="18" customHeight="1">
      <c r="A241" s="55" t="s">
        <v>11</v>
      </c>
      <c r="B241" s="55"/>
      <c r="C241" s="55"/>
      <c r="D241" s="55"/>
      <c r="E241" s="55"/>
      <c r="F241" s="55"/>
      <c r="G241" s="20">
        <f t="shared" ref="G241:H241" si="233">G242+G243</f>
        <v>17640677.390000001</v>
      </c>
      <c r="H241" s="20">
        <f t="shared" si="233"/>
        <v>16739700</v>
      </c>
      <c r="I241" s="20">
        <f>I242+I243</f>
        <v>900977.39</v>
      </c>
      <c r="J241" s="20">
        <f>J242+J243+J247</f>
        <v>17640686.390000001</v>
      </c>
      <c r="K241" s="20">
        <f t="shared" ref="K241" si="234">K242+K243</f>
        <v>16739700</v>
      </c>
      <c r="L241" s="20">
        <f>L242+L243+L247</f>
        <v>900986.39</v>
      </c>
      <c r="M241" s="20">
        <f t="shared" ref="M241" si="235">M242+M243+M247</f>
        <v>17640677.390000001</v>
      </c>
      <c r="N241" s="20">
        <f t="shared" ref="N241:Q241" si="236">N242+N243</f>
        <v>16739700</v>
      </c>
      <c r="O241" s="20">
        <f t="shared" ref="O241:P241" si="237">O242+O243+O247</f>
        <v>900977.39</v>
      </c>
      <c r="P241" s="23">
        <f t="shared" si="237"/>
        <v>17640677.390000001</v>
      </c>
      <c r="Q241" s="20">
        <f t="shared" si="236"/>
        <v>16739700</v>
      </c>
      <c r="R241" s="20">
        <f t="shared" ref="R241" si="238">R242+R243+R247</f>
        <v>900977.39</v>
      </c>
      <c r="S241" s="18">
        <f t="shared" si="183"/>
        <v>100</v>
      </c>
      <c r="T241" s="18">
        <f t="shared" si="184"/>
        <v>99.99994898157702</v>
      </c>
    </row>
    <row r="242" spans="1:20" s="2" customFormat="1" ht="90">
      <c r="A242" s="37" t="s">
        <v>229</v>
      </c>
      <c r="B242" s="26" t="s">
        <v>13</v>
      </c>
      <c r="C242" s="26" t="s">
        <v>13</v>
      </c>
      <c r="D242" s="26" t="s">
        <v>230</v>
      </c>
      <c r="E242" s="26" t="s">
        <v>231</v>
      </c>
      <c r="F242" s="26" t="s">
        <v>27</v>
      </c>
      <c r="G242" s="21">
        <f>H242+I242</f>
        <v>17640677.390000001</v>
      </c>
      <c r="H242" s="21">
        <v>16739700</v>
      </c>
      <c r="I242" s="21">
        <v>900977.39</v>
      </c>
      <c r="J242" s="21">
        <f>K242+L242</f>
        <v>17640677.390000001</v>
      </c>
      <c r="K242" s="21">
        <v>16739700</v>
      </c>
      <c r="L242" s="21">
        <v>900977.39</v>
      </c>
      <c r="M242" s="21">
        <f t="shared" ref="M242" si="239">N242+O242</f>
        <v>17640677.390000001</v>
      </c>
      <c r="N242" s="21">
        <v>16739700</v>
      </c>
      <c r="O242" s="21">
        <v>900977.39</v>
      </c>
      <c r="P242" s="24">
        <f t="shared" ref="P242" si="240">Q242+R242</f>
        <v>17640677.390000001</v>
      </c>
      <c r="Q242" s="21">
        <v>16739700</v>
      </c>
      <c r="R242" s="21">
        <v>900977.39</v>
      </c>
      <c r="S242" s="19">
        <f t="shared" si="183"/>
        <v>100</v>
      </c>
      <c r="T242" s="19">
        <f t="shared" si="184"/>
        <v>100</v>
      </c>
    </row>
    <row r="243" spans="1:20" s="2" customFormat="1" ht="90">
      <c r="A243" s="37" t="s">
        <v>232</v>
      </c>
      <c r="B243" s="26" t="s">
        <v>13</v>
      </c>
      <c r="C243" s="26" t="s">
        <v>13</v>
      </c>
      <c r="D243" s="26" t="s">
        <v>230</v>
      </c>
      <c r="E243" s="26" t="s">
        <v>233</v>
      </c>
      <c r="F243" s="26" t="s">
        <v>27</v>
      </c>
      <c r="G243" s="21"/>
      <c r="H243" s="21"/>
      <c r="I243" s="21"/>
      <c r="J243" s="21"/>
      <c r="K243" s="21"/>
      <c r="L243" s="21"/>
      <c r="M243" s="21"/>
      <c r="N243" s="21"/>
      <c r="O243" s="21"/>
      <c r="P243" s="24"/>
      <c r="Q243" s="21"/>
      <c r="R243" s="21"/>
      <c r="S243" s="19"/>
      <c r="T243" s="19"/>
    </row>
    <row r="244" spans="1:20">
      <c r="A244" s="37" t="s">
        <v>275</v>
      </c>
      <c r="B244" s="26"/>
      <c r="C244" s="26"/>
      <c r="D244" s="26"/>
      <c r="E244" s="26"/>
      <c r="F244" s="26"/>
      <c r="G244" s="21"/>
      <c r="H244" s="21"/>
      <c r="I244" s="21"/>
      <c r="J244" s="21"/>
      <c r="K244" s="21"/>
      <c r="L244" s="21"/>
      <c r="M244" s="21"/>
      <c r="N244" s="21"/>
      <c r="O244" s="21"/>
      <c r="P244" s="24"/>
      <c r="Q244" s="21"/>
      <c r="R244" s="21"/>
      <c r="S244" s="19"/>
      <c r="T244" s="19"/>
    </row>
    <row r="245" spans="1:20" ht="39" customHeight="1">
      <c r="A245" s="55" t="s">
        <v>234</v>
      </c>
      <c r="B245" s="55"/>
      <c r="C245" s="55"/>
      <c r="D245" s="55"/>
      <c r="E245" s="55"/>
      <c r="F245" s="55"/>
      <c r="G245" s="20"/>
      <c r="H245" s="20"/>
      <c r="I245" s="20"/>
      <c r="J245" s="20"/>
      <c r="K245" s="20"/>
      <c r="L245" s="20"/>
      <c r="M245" s="20"/>
      <c r="N245" s="20"/>
      <c r="O245" s="20"/>
      <c r="P245" s="23"/>
      <c r="Q245" s="20"/>
      <c r="R245" s="20"/>
      <c r="S245" s="18"/>
      <c r="T245" s="18"/>
    </row>
    <row r="246" spans="1:20" ht="67.5" customHeight="1">
      <c r="A246" s="37" t="s">
        <v>235</v>
      </c>
      <c r="B246" s="26" t="s">
        <v>13</v>
      </c>
      <c r="C246" s="26" t="s">
        <v>13</v>
      </c>
      <c r="D246" s="26" t="s">
        <v>236</v>
      </c>
      <c r="E246" s="26" t="s">
        <v>85</v>
      </c>
      <c r="F246" s="26">
        <v>2021</v>
      </c>
      <c r="G246" s="21"/>
      <c r="H246" s="21"/>
      <c r="I246" s="21"/>
      <c r="J246" s="21"/>
      <c r="K246" s="21"/>
      <c r="L246" s="21"/>
      <c r="M246" s="21"/>
      <c r="N246" s="21"/>
      <c r="O246" s="21"/>
      <c r="P246" s="24"/>
      <c r="Q246" s="21"/>
      <c r="R246" s="21"/>
      <c r="S246" s="19"/>
      <c r="T246" s="19"/>
    </row>
    <row r="247" spans="1:20" ht="21.75" customHeight="1">
      <c r="A247" s="37" t="s">
        <v>275</v>
      </c>
      <c r="B247" s="26"/>
      <c r="C247" s="26"/>
      <c r="D247" s="26"/>
      <c r="E247" s="26"/>
      <c r="F247" s="26"/>
      <c r="G247" s="21"/>
      <c r="H247" s="21"/>
      <c r="I247" s="21"/>
      <c r="J247" s="21">
        <f>L247</f>
        <v>9</v>
      </c>
      <c r="K247" s="21"/>
      <c r="L247" s="21">
        <v>9</v>
      </c>
      <c r="M247" s="21">
        <f t="shared" ref="M247" si="241">O247</f>
        <v>0</v>
      </c>
      <c r="N247" s="21"/>
      <c r="O247" s="21"/>
      <c r="P247" s="24"/>
      <c r="Q247" s="21"/>
      <c r="R247" s="21"/>
      <c r="S247" s="19">
        <v>0</v>
      </c>
      <c r="T247" s="19">
        <f t="shared" si="184"/>
        <v>0</v>
      </c>
    </row>
    <row r="248" spans="1:20" ht="25.5" customHeight="1">
      <c r="A248" s="54" t="s">
        <v>237</v>
      </c>
      <c r="B248" s="54"/>
      <c r="C248" s="54"/>
      <c r="D248" s="54"/>
      <c r="E248" s="54"/>
      <c r="F248" s="54"/>
      <c r="G248" s="21">
        <f t="shared" ref="G248:H248" si="242">G249+G257+G261</f>
        <v>872933085.3900001</v>
      </c>
      <c r="H248" s="21">
        <f t="shared" si="242"/>
        <v>786496694.16000009</v>
      </c>
      <c r="I248" s="21">
        <f>I249+I257+I261</f>
        <v>86436391.230000004</v>
      </c>
      <c r="J248" s="21">
        <f t="shared" ref="J248" si="243">J249+J257+J261</f>
        <v>872933085.3900001</v>
      </c>
      <c r="K248" s="21">
        <f t="shared" ref="K248" si="244">K249+K257+K261</f>
        <v>786496694.16000009</v>
      </c>
      <c r="L248" s="21">
        <f>L249+L257+L261</f>
        <v>86436391.230000004</v>
      </c>
      <c r="M248" s="21">
        <f t="shared" ref="M248:R248" si="245">M249+M257+M261</f>
        <v>872605551.04999995</v>
      </c>
      <c r="N248" s="21">
        <f t="shared" si="245"/>
        <v>786419799.96000004</v>
      </c>
      <c r="O248" s="21">
        <f t="shared" si="245"/>
        <v>86185751.090000004</v>
      </c>
      <c r="P248" s="24">
        <f t="shared" si="245"/>
        <v>872538270.78999996</v>
      </c>
      <c r="Q248" s="21">
        <f t="shared" si="245"/>
        <v>786353874.33999991</v>
      </c>
      <c r="R248" s="21">
        <f t="shared" si="245"/>
        <v>86184396.450000003</v>
      </c>
      <c r="S248" s="19">
        <f t="shared" si="183"/>
        <v>99.954771493186826</v>
      </c>
      <c r="T248" s="19">
        <f t="shared" si="184"/>
        <v>99.954771493186826</v>
      </c>
    </row>
    <row r="249" spans="1:20" s="2" customFormat="1" ht="27.75" customHeight="1">
      <c r="A249" s="55" t="s">
        <v>11</v>
      </c>
      <c r="B249" s="55"/>
      <c r="C249" s="55"/>
      <c r="D249" s="55"/>
      <c r="E249" s="55"/>
      <c r="F249" s="55"/>
      <c r="G249" s="20">
        <f t="shared" ref="G249:H249" si="246">G250+G251+G252+G253+G254+G255+G256</f>
        <v>581794035.03000009</v>
      </c>
      <c r="H249" s="20">
        <f t="shared" si="246"/>
        <v>524771744.11000001</v>
      </c>
      <c r="I249" s="20">
        <f>I250+I251+I252+I253+I254+I255+I256</f>
        <v>57022290.920000002</v>
      </c>
      <c r="J249" s="20">
        <f t="shared" ref="J249" si="247">J250+J251+J252+J253+J254+J255+J256</f>
        <v>581794035.03000009</v>
      </c>
      <c r="K249" s="20">
        <f t="shared" ref="K249" si="248">K250+K251+K252+K253+K254+K255+K256</f>
        <v>524771744.11000001</v>
      </c>
      <c r="L249" s="20">
        <f>L250+L251+L252+L253+L254+L255+L256</f>
        <v>57022290.920000002</v>
      </c>
      <c r="M249" s="20">
        <f t="shared" ref="M249:R249" si="249">M250+M251+M252+M253+M254+M255+M256</f>
        <v>581708597.88999999</v>
      </c>
      <c r="N249" s="20">
        <f t="shared" si="249"/>
        <v>524694850.66999996</v>
      </c>
      <c r="O249" s="20">
        <f t="shared" si="249"/>
        <v>57013747.219999999</v>
      </c>
      <c r="P249" s="23">
        <f t="shared" si="249"/>
        <v>581641317.63</v>
      </c>
      <c r="Q249" s="20">
        <f t="shared" si="249"/>
        <v>524628925.04999995</v>
      </c>
      <c r="R249" s="20">
        <f t="shared" si="249"/>
        <v>57012392.579999998</v>
      </c>
      <c r="S249" s="18">
        <f t="shared" si="183"/>
        <v>99.973750607465036</v>
      </c>
      <c r="T249" s="18">
        <f t="shared" si="184"/>
        <v>99.973750607465036</v>
      </c>
    </row>
    <row r="250" spans="1:20" s="2" customFormat="1" ht="112.5" customHeight="1">
      <c r="A250" s="37" t="s">
        <v>238</v>
      </c>
      <c r="B250" s="26" t="s">
        <v>13</v>
      </c>
      <c r="C250" s="26" t="s">
        <v>13</v>
      </c>
      <c r="D250" s="26" t="s">
        <v>239</v>
      </c>
      <c r="E250" s="26" t="s">
        <v>240</v>
      </c>
      <c r="F250" s="26" t="s">
        <v>31</v>
      </c>
      <c r="G250" s="21">
        <f>H250+I250</f>
        <v>285403719.02000004</v>
      </c>
      <c r="H250" s="21">
        <v>256863344.11000001</v>
      </c>
      <c r="I250" s="21">
        <v>28540374.91</v>
      </c>
      <c r="J250" s="21">
        <f>K250+L250</f>
        <v>285403719.02000004</v>
      </c>
      <c r="K250" s="21">
        <v>256863344.11000001</v>
      </c>
      <c r="L250" s="21">
        <v>28540374.91</v>
      </c>
      <c r="M250" s="21">
        <f t="shared" ref="M250:M255" si="250">N250+O250</f>
        <v>285318282.11000001</v>
      </c>
      <c r="N250" s="21">
        <v>256786450.88999999</v>
      </c>
      <c r="O250" s="21">
        <v>28531831.219999999</v>
      </c>
      <c r="P250" s="24">
        <f t="shared" ref="P250:P255" si="251">Q250+R250</f>
        <v>285318282.11000001</v>
      </c>
      <c r="Q250" s="21">
        <v>256786450.88999999</v>
      </c>
      <c r="R250" s="21">
        <v>28531831.219999999</v>
      </c>
      <c r="S250" s="19">
        <f t="shared" si="183"/>
        <v>99.970064542153352</v>
      </c>
      <c r="T250" s="19">
        <f t="shared" si="184"/>
        <v>99.970064542153352</v>
      </c>
    </row>
    <row r="251" spans="1:20" s="2" customFormat="1" ht="89.25" customHeight="1">
      <c r="A251" s="37" t="s">
        <v>241</v>
      </c>
      <c r="B251" s="26" t="s">
        <v>13</v>
      </c>
      <c r="C251" s="26" t="s">
        <v>13</v>
      </c>
      <c r="D251" s="26" t="s">
        <v>100</v>
      </c>
      <c r="E251" s="26" t="s">
        <v>242</v>
      </c>
      <c r="F251" s="26" t="s">
        <v>27</v>
      </c>
      <c r="G251" s="21">
        <f>H251+I251</f>
        <v>44121000</v>
      </c>
      <c r="H251" s="21">
        <v>43238000</v>
      </c>
      <c r="I251" s="21">
        <v>883000</v>
      </c>
      <c r="J251" s="21">
        <f>K251+L251</f>
        <v>44121000</v>
      </c>
      <c r="K251" s="21">
        <v>43238000</v>
      </c>
      <c r="L251" s="21">
        <v>883000</v>
      </c>
      <c r="M251" s="21">
        <f t="shared" si="250"/>
        <v>44120999.770000003</v>
      </c>
      <c r="N251" s="21">
        <v>43237999.780000001</v>
      </c>
      <c r="O251" s="21">
        <v>882999.99</v>
      </c>
      <c r="P251" s="24">
        <f t="shared" si="251"/>
        <v>44120999.75</v>
      </c>
      <c r="Q251" s="21">
        <v>43237999.759999998</v>
      </c>
      <c r="R251" s="21">
        <v>882999.99</v>
      </c>
      <c r="S251" s="19">
        <f t="shared" si="183"/>
        <v>99.999999433376402</v>
      </c>
      <c r="T251" s="19">
        <f t="shared" si="184"/>
        <v>99.999999433376402</v>
      </c>
    </row>
    <row r="252" spans="1:20" s="2" customFormat="1" ht="95.25" customHeight="1">
      <c r="A252" s="37" t="s">
        <v>243</v>
      </c>
      <c r="B252" s="26" t="s">
        <v>13</v>
      </c>
      <c r="C252" s="26" t="s">
        <v>13</v>
      </c>
      <c r="D252" s="26" t="s">
        <v>244</v>
      </c>
      <c r="E252" s="26" t="s">
        <v>179</v>
      </c>
      <c r="F252" s="26" t="s">
        <v>27</v>
      </c>
      <c r="G252" s="21">
        <f t="shared" ref="G252:G262" si="252">H252+I252</f>
        <v>50387600</v>
      </c>
      <c r="H252" s="21">
        <v>49379800</v>
      </c>
      <c r="I252" s="21">
        <v>1007800</v>
      </c>
      <c r="J252" s="21">
        <f t="shared" ref="J252:J255" si="253">K252+L252</f>
        <v>50387600</v>
      </c>
      <c r="K252" s="21">
        <v>49379800</v>
      </c>
      <c r="L252" s="21">
        <v>1007800</v>
      </c>
      <c r="M252" s="21">
        <f t="shared" si="250"/>
        <v>50387600</v>
      </c>
      <c r="N252" s="21">
        <v>49379800</v>
      </c>
      <c r="O252" s="21">
        <v>1007800</v>
      </c>
      <c r="P252" s="24">
        <f t="shared" si="251"/>
        <v>50387600</v>
      </c>
      <c r="Q252" s="21">
        <v>49379800</v>
      </c>
      <c r="R252" s="21">
        <v>1007800</v>
      </c>
      <c r="S252" s="19">
        <f t="shared" si="183"/>
        <v>100</v>
      </c>
      <c r="T252" s="19">
        <f t="shared" si="184"/>
        <v>100</v>
      </c>
    </row>
    <row r="253" spans="1:20" s="2" customFormat="1" ht="90">
      <c r="A253" s="37" t="s">
        <v>245</v>
      </c>
      <c r="B253" s="26" t="s">
        <v>13</v>
      </c>
      <c r="C253" s="26" t="s">
        <v>13</v>
      </c>
      <c r="D253" s="26" t="s">
        <v>100</v>
      </c>
      <c r="E253" s="26" t="s">
        <v>242</v>
      </c>
      <c r="F253" s="26" t="s">
        <v>27</v>
      </c>
      <c r="G253" s="21">
        <f t="shared" si="252"/>
        <v>4172000</v>
      </c>
      <c r="H253" s="21">
        <v>4088000</v>
      </c>
      <c r="I253" s="21">
        <v>84000</v>
      </c>
      <c r="J253" s="21">
        <f t="shared" si="253"/>
        <v>4172000</v>
      </c>
      <c r="K253" s="21">
        <v>4088000</v>
      </c>
      <c r="L253" s="21">
        <v>84000</v>
      </c>
      <c r="M253" s="21">
        <f t="shared" si="250"/>
        <v>4172000</v>
      </c>
      <c r="N253" s="21">
        <v>4088000</v>
      </c>
      <c r="O253" s="21">
        <v>84000</v>
      </c>
      <c r="P253" s="24">
        <f t="shared" si="251"/>
        <v>4104719.76</v>
      </c>
      <c r="Q253" s="21">
        <v>4022074.4</v>
      </c>
      <c r="R253" s="21">
        <v>82645.36</v>
      </c>
      <c r="S253" s="19">
        <f t="shared" si="183"/>
        <v>98.387338446788107</v>
      </c>
      <c r="T253" s="19">
        <f t="shared" si="184"/>
        <v>98.387338446788107</v>
      </c>
    </row>
    <row r="254" spans="1:20" s="2" customFormat="1" ht="90">
      <c r="A254" s="37" t="s">
        <v>246</v>
      </c>
      <c r="B254" s="26" t="s">
        <v>13</v>
      </c>
      <c r="C254" s="26" t="s">
        <v>13</v>
      </c>
      <c r="D254" s="26" t="s">
        <v>247</v>
      </c>
      <c r="E254" s="26" t="s">
        <v>231</v>
      </c>
      <c r="F254" s="26" t="s">
        <v>31</v>
      </c>
      <c r="G254" s="21">
        <f t="shared" si="252"/>
        <v>154101277.78</v>
      </c>
      <c r="H254" s="21">
        <v>138691150</v>
      </c>
      <c r="I254" s="21">
        <v>15410127.779999999</v>
      </c>
      <c r="J254" s="21">
        <f t="shared" si="253"/>
        <v>154101277.78</v>
      </c>
      <c r="K254" s="21">
        <v>138691150</v>
      </c>
      <c r="L254" s="21">
        <v>15410127.779999999</v>
      </c>
      <c r="M254" s="21">
        <f t="shared" si="250"/>
        <v>154101277.78</v>
      </c>
      <c r="N254" s="21">
        <v>138691150</v>
      </c>
      <c r="O254" s="21">
        <v>15410127.779999999</v>
      </c>
      <c r="P254" s="24">
        <f t="shared" si="251"/>
        <v>154101277.78</v>
      </c>
      <c r="Q254" s="21">
        <v>138691150</v>
      </c>
      <c r="R254" s="21">
        <v>15410127.779999999</v>
      </c>
      <c r="S254" s="19">
        <f t="shared" si="183"/>
        <v>100</v>
      </c>
      <c r="T254" s="19">
        <f t="shared" si="184"/>
        <v>100</v>
      </c>
    </row>
    <row r="255" spans="1:20" s="2" customFormat="1" ht="105">
      <c r="A255" s="37" t="s">
        <v>248</v>
      </c>
      <c r="B255" s="26" t="s">
        <v>13</v>
      </c>
      <c r="C255" s="26" t="s">
        <v>13</v>
      </c>
      <c r="D255" s="26" t="s">
        <v>249</v>
      </c>
      <c r="E255" s="26" t="s">
        <v>179</v>
      </c>
      <c r="F255" s="26" t="s">
        <v>27</v>
      </c>
      <c r="G255" s="21">
        <f t="shared" si="252"/>
        <v>33174950</v>
      </c>
      <c r="H255" s="21">
        <v>32511450</v>
      </c>
      <c r="I255" s="21">
        <v>663500</v>
      </c>
      <c r="J255" s="21">
        <f t="shared" si="253"/>
        <v>33174950</v>
      </c>
      <c r="K255" s="21">
        <v>32511450</v>
      </c>
      <c r="L255" s="21">
        <v>663500</v>
      </c>
      <c r="M255" s="21">
        <f t="shared" si="250"/>
        <v>33174950</v>
      </c>
      <c r="N255" s="21">
        <v>32511450</v>
      </c>
      <c r="O255" s="21">
        <v>663500</v>
      </c>
      <c r="P255" s="24">
        <f t="shared" si="251"/>
        <v>33174950</v>
      </c>
      <c r="Q255" s="21">
        <v>32511450</v>
      </c>
      <c r="R255" s="21">
        <v>663500</v>
      </c>
      <c r="S255" s="19">
        <f t="shared" si="183"/>
        <v>100</v>
      </c>
      <c r="T255" s="19">
        <f t="shared" si="184"/>
        <v>100</v>
      </c>
    </row>
    <row r="256" spans="1:20" s="2" customFormat="1" ht="91.5" customHeight="1">
      <c r="A256" s="37" t="s">
        <v>329</v>
      </c>
      <c r="B256" s="26" t="s">
        <v>13</v>
      </c>
      <c r="C256" s="26" t="s">
        <v>13</v>
      </c>
      <c r="D256" s="26" t="s">
        <v>64</v>
      </c>
      <c r="E256" s="26" t="s">
        <v>85</v>
      </c>
      <c r="F256" s="26" t="s">
        <v>328</v>
      </c>
      <c r="G256" s="21">
        <f>I256</f>
        <v>10433488.23</v>
      </c>
      <c r="H256" s="21"/>
      <c r="I256" s="21">
        <v>10433488.23</v>
      </c>
      <c r="J256" s="21">
        <f>L256</f>
        <v>10433488.23</v>
      </c>
      <c r="K256" s="21"/>
      <c r="L256" s="21">
        <v>10433488.23</v>
      </c>
      <c r="M256" s="21">
        <f t="shared" ref="M256" si="254">O256</f>
        <v>10433488.23</v>
      </c>
      <c r="N256" s="21"/>
      <c r="O256" s="21">
        <v>10433488.23</v>
      </c>
      <c r="P256" s="24">
        <f t="shared" ref="P256" si="255">R256</f>
        <v>10433488.23</v>
      </c>
      <c r="Q256" s="21"/>
      <c r="R256" s="21">
        <v>10433488.23</v>
      </c>
      <c r="S256" s="19">
        <f t="shared" si="183"/>
        <v>100</v>
      </c>
      <c r="T256" s="19">
        <f t="shared" si="184"/>
        <v>100</v>
      </c>
    </row>
    <row r="257" spans="1:52" ht="32.25" customHeight="1">
      <c r="A257" s="55" t="s">
        <v>173</v>
      </c>
      <c r="B257" s="55"/>
      <c r="C257" s="55"/>
      <c r="D257" s="55"/>
      <c r="E257" s="55"/>
      <c r="F257" s="55"/>
      <c r="G257" s="20">
        <f t="shared" ref="G257:H257" si="256">G258+G259</f>
        <v>3814007.3600000003</v>
      </c>
      <c r="H257" s="20">
        <f t="shared" si="256"/>
        <v>3737667.05</v>
      </c>
      <c r="I257" s="20">
        <f>I258+I259</f>
        <v>76340.31</v>
      </c>
      <c r="J257" s="20">
        <f t="shared" ref="J257" si="257">J258+J259</f>
        <v>3814007.3600000003</v>
      </c>
      <c r="K257" s="20">
        <f t="shared" ref="K257" si="258">K258+K259</f>
        <v>3737667.05</v>
      </c>
      <c r="L257" s="20">
        <f>L258+L259</f>
        <v>76340.31</v>
      </c>
      <c r="M257" s="20">
        <f t="shared" ref="M257:R257" si="259">M258+M259</f>
        <v>3814007.3600000003</v>
      </c>
      <c r="N257" s="20">
        <f t="shared" si="259"/>
        <v>3737667.05</v>
      </c>
      <c r="O257" s="20">
        <f t="shared" si="259"/>
        <v>76340.31</v>
      </c>
      <c r="P257" s="23">
        <f t="shared" si="259"/>
        <v>3814007.3600000003</v>
      </c>
      <c r="Q257" s="20">
        <f t="shared" si="259"/>
        <v>3737667.05</v>
      </c>
      <c r="R257" s="20">
        <f t="shared" si="259"/>
        <v>76340.31</v>
      </c>
      <c r="S257" s="18">
        <f t="shared" si="183"/>
        <v>100</v>
      </c>
      <c r="T257" s="18">
        <f t="shared" si="184"/>
        <v>100</v>
      </c>
    </row>
    <row r="258" spans="1:52" ht="285">
      <c r="A258" s="37" t="s">
        <v>250</v>
      </c>
      <c r="B258" s="26" t="s">
        <v>13</v>
      </c>
      <c r="C258" s="26" t="s">
        <v>13</v>
      </c>
      <c r="D258" s="26" t="s">
        <v>251</v>
      </c>
      <c r="E258" s="26" t="s">
        <v>231</v>
      </c>
      <c r="F258" s="26" t="s">
        <v>27</v>
      </c>
      <c r="G258" s="21">
        <f t="shared" si="252"/>
        <v>1617909.24</v>
      </c>
      <c r="H258" s="21">
        <v>1585530.51</v>
      </c>
      <c r="I258" s="21">
        <v>32378.73</v>
      </c>
      <c r="J258" s="21">
        <f t="shared" ref="J258:J259" si="260">K258+L258</f>
        <v>1617909.24</v>
      </c>
      <c r="K258" s="21">
        <v>1585530.51</v>
      </c>
      <c r="L258" s="21">
        <v>32378.73</v>
      </c>
      <c r="M258" s="21">
        <f t="shared" ref="M258:M259" si="261">N258+O258</f>
        <v>1617909.24</v>
      </c>
      <c r="N258" s="21">
        <v>1585530.51</v>
      </c>
      <c r="O258" s="21">
        <v>32378.73</v>
      </c>
      <c r="P258" s="24">
        <f t="shared" ref="P258:P259" si="262">Q258+R258</f>
        <v>1617909.24</v>
      </c>
      <c r="Q258" s="21">
        <v>1585530.51</v>
      </c>
      <c r="R258" s="21">
        <v>32378.73</v>
      </c>
      <c r="S258" s="19">
        <f t="shared" si="183"/>
        <v>100</v>
      </c>
      <c r="T258" s="19">
        <f t="shared" si="184"/>
        <v>100</v>
      </c>
    </row>
    <row r="259" spans="1:52" ht="105">
      <c r="A259" s="37" t="s">
        <v>252</v>
      </c>
      <c r="B259" s="26" t="s">
        <v>13</v>
      </c>
      <c r="C259" s="26" t="s">
        <v>13</v>
      </c>
      <c r="D259" s="26" t="s">
        <v>253</v>
      </c>
      <c r="E259" s="26" t="s">
        <v>242</v>
      </c>
      <c r="F259" s="26" t="s">
        <v>27</v>
      </c>
      <c r="G259" s="21">
        <f t="shared" si="252"/>
        <v>2196098.12</v>
      </c>
      <c r="H259" s="21">
        <v>2152136.54</v>
      </c>
      <c r="I259" s="21">
        <v>43961.58</v>
      </c>
      <c r="J259" s="21">
        <f t="shared" si="260"/>
        <v>2196098.12</v>
      </c>
      <c r="K259" s="21">
        <v>2152136.54</v>
      </c>
      <c r="L259" s="21">
        <v>43961.58</v>
      </c>
      <c r="M259" s="21">
        <f t="shared" si="261"/>
        <v>2196098.12</v>
      </c>
      <c r="N259" s="21">
        <v>2152136.54</v>
      </c>
      <c r="O259" s="21">
        <v>43961.58</v>
      </c>
      <c r="P259" s="24">
        <f t="shared" si="262"/>
        <v>2196098.12</v>
      </c>
      <c r="Q259" s="21">
        <v>2152136.54</v>
      </c>
      <c r="R259" s="21">
        <v>43961.58</v>
      </c>
      <c r="S259" s="19">
        <f t="shared" si="183"/>
        <v>100</v>
      </c>
      <c r="T259" s="19">
        <f t="shared" si="184"/>
        <v>100</v>
      </c>
    </row>
    <row r="260" spans="1:52" ht="24" customHeight="1">
      <c r="A260" s="37" t="s">
        <v>275</v>
      </c>
      <c r="B260" s="26"/>
      <c r="C260" s="26"/>
      <c r="D260" s="26"/>
      <c r="E260" s="26"/>
      <c r="F260" s="26"/>
      <c r="G260" s="21"/>
      <c r="H260" s="21"/>
      <c r="I260" s="21"/>
      <c r="J260" s="21"/>
      <c r="K260" s="21"/>
      <c r="L260" s="21"/>
      <c r="M260" s="21"/>
      <c r="N260" s="21"/>
      <c r="O260" s="21"/>
      <c r="P260" s="24"/>
      <c r="Q260" s="21"/>
      <c r="R260" s="21"/>
      <c r="S260" s="19"/>
      <c r="T260" s="19"/>
    </row>
    <row r="261" spans="1:52" ht="20.25" customHeight="1">
      <c r="A261" s="55" t="s">
        <v>102</v>
      </c>
      <c r="B261" s="55"/>
      <c r="C261" s="55"/>
      <c r="D261" s="55"/>
      <c r="E261" s="55"/>
      <c r="F261" s="55"/>
      <c r="G261" s="20">
        <f t="shared" ref="G261:H261" si="263">G262</f>
        <v>287325043</v>
      </c>
      <c r="H261" s="20">
        <f t="shared" si="263"/>
        <v>257987283</v>
      </c>
      <c r="I261" s="20">
        <f>I262</f>
        <v>29337760</v>
      </c>
      <c r="J261" s="20">
        <f t="shared" ref="J261" si="264">J262</f>
        <v>287325043</v>
      </c>
      <c r="K261" s="20">
        <f t="shared" ref="K261" si="265">K262</f>
        <v>257987283</v>
      </c>
      <c r="L261" s="20">
        <f>L262</f>
        <v>29337760</v>
      </c>
      <c r="M261" s="20">
        <f t="shared" ref="M261:R261" si="266">M262</f>
        <v>287082945.80000001</v>
      </c>
      <c r="N261" s="20">
        <f t="shared" si="266"/>
        <v>257987282.24000001</v>
      </c>
      <c r="O261" s="20">
        <f t="shared" si="266"/>
        <v>29095663.559999999</v>
      </c>
      <c r="P261" s="23">
        <f t="shared" si="266"/>
        <v>287082945.80000001</v>
      </c>
      <c r="Q261" s="20">
        <f t="shared" si="266"/>
        <v>257987282.24000001</v>
      </c>
      <c r="R261" s="20">
        <f t="shared" si="266"/>
        <v>29095663.559999999</v>
      </c>
      <c r="S261" s="18">
        <f t="shared" si="183"/>
        <v>99.915741002777821</v>
      </c>
      <c r="T261" s="18">
        <f t="shared" si="184"/>
        <v>99.915741002777821</v>
      </c>
    </row>
    <row r="262" spans="1:52" ht="135.75" customHeight="1">
      <c r="A262" s="37" t="s">
        <v>254</v>
      </c>
      <c r="B262" s="26" t="s">
        <v>13</v>
      </c>
      <c r="C262" s="26" t="s">
        <v>104</v>
      </c>
      <c r="D262" s="26" t="s">
        <v>255</v>
      </c>
      <c r="E262" s="26" t="s">
        <v>106</v>
      </c>
      <c r="F262" s="26" t="s">
        <v>31</v>
      </c>
      <c r="G262" s="21">
        <f t="shared" si="252"/>
        <v>287325043</v>
      </c>
      <c r="H262" s="21">
        <v>257987283</v>
      </c>
      <c r="I262" s="21">
        <v>29337760</v>
      </c>
      <c r="J262" s="21">
        <f t="shared" ref="J262" si="267">K262+L262</f>
        <v>287325043</v>
      </c>
      <c r="K262" s="21">
        <v>257987283</v>
      </c>
      <c r="L262" s="21">
        <v>29337760</v>
      </c>
      <c r="M262" s="21">
        <f t="shared" ref="M262" si="268">N262+O262</f>
        <v>287082945.80000001</v>
      </c>
      <c r="N262" s="21">
        <v>257987282.24000001</v>
      </c>
      <c r="O262" s="21">
        <f>23830630+5265033.56</f>
        <v>29095663.559999999</v>
      </c>
      <c r="P262" s="24">
        <f t="shared" ref="P262" si="269">Q262+R262</f>
        <v>287082945.80000001</v>
      </c>
      <c r="Q262" s="21">
        <v>257987282.24000001</v>
      </c>
      <c r="R262" s="21">
        <f>23830630+5265033.56</f>
        <v>29095663.559999999</v>
      </c>
      <c r="S262" s="19">
        <f t="shared" si="183"/>
        <v>99.915741002777821</v>
      </c>
      <c r="T262" s="19">
        <f t="shared" si="184"/>
        <v>99.915741002777821</v>
      </c>
    </row>
    <row r="263" spans="1:52" s="3" customFormat="1" ht="33.75" customHeight="1">
      <c r="A263" s="55" t="s">
        <v>256</v>
      </c>
      <c r="B263" s="55"/>
      <c r="C263" s="55"/>
      <c r="D263" s="55"/>
      <c r="E263" s="55"/>
      <c r="F263" s="55"/>
      <c r="G263" s="20">
        <f t="shared" ref="G263:H263" si="270">G264+G265</f>
        <v>328679915.17000002</v>
      </c>
      <c r="H263" s="20">
        <f t="shared" si="270"/>
        <v>307464167.56</v>
      </c>
      <c r="I263" s="20">
        <f>I264+I265</f>
        <v>21215747.609999999</v>
      </c>
      <c r="J263" s="20">
        <f t="shared" ref="J263" si="271">J264+J265</f>
        <v>328679915.17000002</v>
      </c>
      <c r="K263" s="20">
        <f t="shared" ref="K263" si="272">K264+K265</f>
        <v>307464167.56</v>
      </c>
      <c r="L263" s="20">
        <f>L264+L265</f>
        <v>21215747.609999999</v>
      </c>
      <c r="M263" s="20">
        <f t="shared" ref="M263:R263" si="273">M264+M265</f>
        <v>150259059.50999999</v>
      </c>
      <c r="N263" s="20">
        <f t="shared" si="273"/>
        <v>136217849.50999999</v>
      </c>
      <c r="O263" s="20">
        <f t="shared" si="273"/>
        <v>14041210</v>
      </c>
      <c r="P263" s="23">
        <f t="shared" si="273"/>
        <v>150259059.50999999</v>
      </c>
      <c r="Q263" s="20">
        <f t="shared" si="273"/>
        <v>136217849.50999999</v>
      </c>
      <c r="R263" s="20">
        <f t="shared" si="273"/>
        <v>14041210</v>
      </c>
      <c r="S263" s="18">
        <f t="shared" si="183"/>
        <v>45.71592378325974</v>
      </c>
      <c r="T263" s="18">
        <f t="shared" si="184"/>
        <v>45.71592378325974</v>
      </c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>
      <c r="A264" s="54" t="s">
        <v>7</v>
      </c>
      <c r="B264" s="54"/>
      <c r="C264" s="54"/>
      <c r="D264" s="54"/>
      <c r="E264" s="54"/>
      <c r="F264" s="54"/>
      <c r="G264" s="21">
        <f>H264+I264</f>
        <v>317278045.59000003</v>
      </c>
      <c r="H264" s="21">
        <f>H268+H272+H274+H277</f>
        <v>307464167.56</v>
      </c>
      <c r="I264" s="21">
        <f>I268+I272+I274+I277</f>
        <v>9813878.0300000012</v>
      </c>
      <c r="J264" s="21">
        <f>K264+L264</f>
        <v>317278045.59000003</v>
      </c>
      <c r="K264" s="21">
        <f>K268+K272+K274+K277</f>
        <v>307464167.56</v>
      </c>
      <c r="L264" s="21">
        <f>L268+L272+L274+L277</f>
        <v>9813878.0300000012</v>
      </c>
      <c r="M264" s="21">
        <f t="shared" ref="M264:M265" si="274">N264+O264</f>
        <v>142206635.66999999</v>
      </c>
      <c r="N264" s="21">
        <f t="shared" ref="N264:O264" si="275">N268+N272+N274+N277</f>
        <v>136217849.50999999</v>
      </c>
      <c r="O264" s="21">
        <f t="shared" si="275"/>
        <v>5988786.1600000001</v>
      </c>
      <c r="P264" s="24">
        <f t="shared" ref="P264:P265" si="276">Q264+R264</f>
        <v>142206635.66999999</v>
      </c>
      <c r="Q264" s="21">
        <f t="shared" ref="Q264:R264" si="277">Q268+Q272+Q274+Q277</f>
        <v>136217849.50999999</v>
      </c>
      <c r="R264" s="21">
        <f t="shared" si="277"/>
        <v>5988786.1600000001</v>
      </c>
      <c r="S264" s="19">
        <f t="shared" si="183"/>
        <v>44.820824398850888</v>
      </c>
      <c r="T264" s="19">
        <f t="shared" si="184"/>
        <v>44.820824398850888</v>
      </c>
    </row>
    <row r="265" spans="1:52">
      <c r="A265" s="54" t="s">
        <v>8</v>
      </c>
      <c r="B265" s="54"/>
      <c r="C265" s="54"/>
      <c r="D265" s="54"/>
      <c r="E265" s="54"/>
      <c r="F265" s="54"/>
      <c r="G265" s="21">
        <f>H265+I265</f>
        <v>11401869.58</v>
      </c>
      <c r="H265" s="21">
        <f>H269+H270+H275+H278</f>
        <v>0</v>
      </c>
      <c r="I265" s="21">
        <f>I269+I270+I275+I278</f>
        <v>11401869.58</v>
      </c>
      <c r="J265" s="21">
        <f>K265+L265</f>
        <v>11401869.58</v>
      </c>
      <c r="K265" s="21">
        <f>K269+K270+K275+K278</f>
        <v>0</v>
      </c>
      <c r="L265" s="21">
        <f>L269+L270+L275+L278</f>
        <v>11401869.58</v>
      </c>
      <c r="M265" s="21">
        <f t="shared" si="274"/>
        <v>8052423.8399999999</v>
      </c>
      <c r="N265" s="21">
        <f t="shared" ref="N265:O265" si="278">N269+N270+N275+N278</f>
        <v>0</v>
      </c>
      <c r="O265" s="21">
        <f t="shared" si="278"/>
        <v>8052423.8399999999</v>
      </c>
      <c r="P265" s="24">
        <f t="shared" si="276"/>
        <v>8052423.8399999999</v>
      </c>
      <c r="Q265" s="21">
        <f t="shared" ref="Q265:R265" si="279">Q269+Q270+Q275+Q278</f>
        <v>0</v>
      </c>
      <c r="R265" s="21">
        <f t="shared" si="279"/>
        <v>8052423.8399999999</v>
      </c>
      <c r="S265" s="19">
        <f t="shared" si="183"/>
        <v>70.623714676799523</v>
      </c>
      <c r="T265" s="19">
        <f t="shared" si="184"/>
        <v>70.623714676799523</v>
      </c>
    </row>
    <row r="266" spans="1:52" s="2" customFormat="1" ht="22.5" customHeight="1">
      <c r="A266" s="55" t="s">
        <v>11</v>
      </c>
      <c r="B266" s="55"/>
      <c r="C266" s="55"/>
      <c r="D266" s="55"/>
      <c r="E266" s="55"/>
      <c r="F266" s="55"/>
      <c r="G266" s="20">
        <f t="shared" ref="G266:H266" si="280">G267+G270+G271+G273+G276</f>
        <v>328679915.17000002</v>
      </c>
      <c r="H266" s="20">
        <f t="shared" si="280"/>
        <v>307464167.56</v>
      </c>
      <c r="I266" s="20">
        <f>I267+I270+I271+I273+I276</f>
        <v>21215747.609999999</v>
      </c>
      <c r="J266" s="20">
        <f t="shared" ref="J266" si="281">J267+J270+J271+J273+J276</f>
        <v>328679915.17000002</v>
      </c>
      <c r="K266" s="20">
        <f t="shared" ref="K266" si="282">K267+K270+K271+K273+K276</f>
        <v>307464167.56</v>
      </c>
      <c r="L266" s="20">
        <f>L267+L270+L271+L273+L276</f>
        <v>21215747.609999999</v>
      </c>
      <c r="M266" s="20">
        <f t="shared" ref="M266:R266" si="283">M267+M270+M271+M273+M276</f>
        <v>150259059.50999999</v>
      </c>
      <c r="N266" s="20">
        <f t="shared" si="283"/>
        <v>136217849.50999999</v>
      </c>
      <c r="O266" s="20">
        <f t="shared" si="283"/>
        <v>14041210</v>
      </c>
      <c r="P266" s="23">
        <f t="shared" si="283"/>
        <v>150259059.50999999</v>
      </c>
      <c r="Q266" s="20">
        <f t="shared" si="283"/>
        <v>136217849.50999999</v>
      </c>
      <c r="R266" s="20">
        <f t="shared" si="283"/>
        <v>14041210</v>
      </c>
      <c r="S266" s="18">
        <f t="shared" si="183"/>
        <v>45.71592378325974</v>
      </c>
      <c r="T266" s="18">
        <f t="shared" si="184"/>
        <v>45.71592378325974</v>
      </c>
    </row>
    <row r="267" spans="1:52" s="2" customFormat="1" ht="150">
      <c r="A267" s="47" t="s">
        <v>257</v>
      </c>
      <c r="B267" s="26" t="s">
        <v>13</v>
      </c>
      <c r="C267" s="26" t="s">
        <v>13</v>
      </c>
      <c r="D267" s="26" t="s">
        <v>258</v>
      </c>
      <c r="E267" s="26" t="s">
        <v>14</v>
      </c>
      <c r="F267" s="26" t="s">
        <v>259</v>
      </c>
      <c r="G267" s="21">
        <f>H267+I267</f>
        <v>199457741.63000003</v>
      </c>
      <c r="H267" s="21">
        <v>195468586.80000001</v>
      </c>
      <c r="I267" s="21">
        <v>3989154.83</v>
      </c>
      <c r="J267" s="21">
        <f>K267+L267</f>
        <v>199457741.63000003</v>
      </c>
      <c r="K267" s="21">
        <v>195468586.80000001</v>
      </c>
      <c r="L267" s="21">
        <v>3989154.83</v>
      </c>
      <c r="M267" s="21">
        <f t="shared" ref="M267:M268" si="284">N267+O267</f>
        <v>29370732.98</v>
      </c>
      <c r="N267" s="21">
        <v>28783318.32</v>
      </c>
      <c r="O267" s="21">
        <v>587414.66</v>
      </c>
      <c r="P267" s="24">
        <f t="shared" ref="P267:P268" si="285">Q267+R267</f>
        <v>29370732.98</v>
      </c>
      <c r="Q267" s="21">
        <v>28783318.32</v>
      </c>
      <c r="R267" s="21">
        <v>587414.66</v>
      </c>
      <c r="S267" s="19">
        <f>P267/G267*100</f>
        <v>14.725291051617125</v>
      </c>
      <c r="T267" s="19">
        <f>P267/J267*100</f>
        <v>14.725291051617125</v>
      </c>
    </row>
    <row r="268" spans="1:52" s="2" customFormat="1" ht="30">
      <c r="A268" s="37" t="s">
        <v>260</v>
      </c>
      <c r="B268" s="26" t="s">
        <v>261</v>
      </c>
      <c r="C268" s="30"/>
      <c r="D268" s="30"/>
      <c r="E268" s="30"/>
      <c r="F268" s="30"/>
      <c r="G268" s="21">
        <f>H268+I268</f>
        <v>199457741.63000003</v>
      </c>
      <c r="H268" s="21">
        <v>195468586.80000001</v>
      </c>
      <c r="I268" s="21">
        <v>3989154.83</v>
      </c>
      <c r="J268" s="21">
        <f>K268+L268</f>
        <v>199457741.63000003</v>
      </c>
      <c r="K268" s="21">
        <v>195468586.80000001</v>
      </c>
      <c r="L268" s="21">
        <v>3989154.83</v>
      </c>
      <c r="M268" s="21">
        <f t="shared" si="284"/>
        <v>29370732.98</v>
      </c>
      <c r="N268" s="21">
        <v>28783318.32</v>
      </c>
      <c r="O268" s="21">
        <v>587414.66</v>
      </c>
      <c r="P268" s="24">
        <f t="shared" si="285"/>
        <v>29370732.98</v>
      </c>
      <c r="Q268" s="21">
        <v>28783318.32</v>
      </c>
      <c r="R268" s="21">
        <v>587414.66</v>
      </c>
      <c r="S268" s="19">
        <f>P268/G268*100</f>
        <v>14.725291051617125</v>
      </c>
      <c r="T268" s="19">
        <f>P268/J268*100</f>
        <v>14.725291051617125</v>
      </c>
    </row>
    <row r="269" spans="1:52" s="2" customFormat="1" ht="30">
      <c r="A269" s="37" t="s">
        <v>51</v>
      </c>
      <c r="B269" s="26" t="s">
        <v>13</v>
      </c>
      <c r="C269" s="30"/>
      <c r="D269" s="30"/>
      <c r="E269" s="30"/>
      <c r="F269" s="30"/>
      <c r="G269" s="21"/>
      <c r="H269" s="27"/>
      <c r="I269" s="21"/>
      <c r="J269" s="21"/>
      <c r="K269" s="27"/>
      <c r="L269" s="21"/>
      <c r="M269" s="21"/>
      <c r="N269" s="27"/>
      <c r="O269" s="21"/>
      <c r="P269" s="24"/>
      <c r="Q269" s="27"/>
      <c r="R269" s="21"/>
      <c r="S269" s="19"/>
      <c r="T269" s="19"/>
    </row>
    <row r="270" spans="1:52" s="2" customFormat="1" ht="131.25" customHeight="1">
      <c r="A270" s="47" t="s">
        <v>262</v>
      </c>
      <c r="B270" s="26" t="s">
        <v>13</v>
      </c>
      <c r="C270" s="26" t="s">
        <v>13</v>
      </c>
      <c r="D270" s="26" t="s">
        <v>89</v>
      </c>
      <c r="E270" s="26" t="s">
        <v>14</v>
      </c>
      <c r="F270" s="26" t="s">
        <v>30</v>
      </c>
      <c r="G270" s="21">
        <f>I270</f>
        <v>3020000</v>
      </c>
      <c r="H270" s="27"/>
      <c r="I270" s="21">
        <v>3020000</v>
      </c>
      <c r="J270" s="21">
        <f>L270</f>
        <v>3020000</v>
      </c>
      <c r="K270" s="27"/>
      <c r="L270" s="21">
        <v>3020000</v>
      </c>
      <c r="M270" s="21">
        <f t="shared" ref="M270" si="286">O270</f>
        <v>20000</v>
      </c>
      <c r="N270" s="27"/>
      <c r="O270" s="21">
        <v>20000</v>
      </c>
      <c r="P270" s="24">
        <f t="shared" ref="P270" si="287">R270</f>
        <v>20000</v>
      </c>
      <c r="Q270" s="27"/>
      <c r="R270" s="21">
        <v>20000</v>
      </c>
      <c r="S270" s="19">
        <f t="shared" ref="S270:S284" si="288">P270/G270*100</f>
        <v>0.66225165562913912</v>
      </c>
      <c r="T270" s="19">
        <f t="shared" ref="T270:T284" si="289">P270/J270*100</f>
        <v>0.66225165562913912</v>
      </c>
    </row>
    <row r="271" spans="1:52" s="2" customFormat="1" ht="105">
      <c r="A271" s="47" t="s">
        <v>263</v>
      </c>
      <c r="B271" s="26" t="s">
        <v>13</v>
      </c>
      <c r="C271" s="26" t="s">
        <v>13</v>
      </c>
      <c r="D271" s="26" t="s">
        <v>264</v>
      </c>
      <c r="E271" s="26" t="s">
        <v>109</v>
      </c>
      <c r="F271" s="26" t="s">
        <v>265</v>
      </c>
      <c r="G271" s="21">
        <f>H271+I271</f>
        <v>20299630</v>
      </c>
      <c r="H271" s="21">
        <v>19893637.399999999</v>
      </c>
      <c r="I271" s="21">
        <v>405992.6</v>
      </c>
      <c r="J271" s="21">
        <f>K271+L271</f>
        <v>20299630</v>
      </c>
      <c r="K271" s="21">
        <v>19893637.399999999</v>
      </c>
      <c r="L271" s="21">
        <v>405992.6</v>
      </c>
      <c r="M271" s="21">
        <f t="shared" ref="M271:M278" si="290">N271+O271</f>
        <v>19361024.739999998</v>
      </c>
      <c r="N271" s="21">
        <v>18973804.25</v>
      </c>
      <c r="O271" s="21">
        <v>387220.49</v>
      </c>
      <c r="P271" s="24">
        <f t="shared" ref="P271:P278" si="291">Q271+R271</f>
        <v>19361024.739999998</v>
      </c>
      <c r="Q271" s="21">
        <v>18973804.25</v>
      </c>
      <c r="R271" s="21">
        <v>387220.49</v>
      </c>
      <c r="S271" s="19">
        <f t="shared" si="288"/>
        <v>95.376244493126222</v>
      </c>
      <c r="T271" s="19">
        <f t="shared" si="289"/>
        <v>95.376244493126222</v>
      </c>
    </row>
    <row r="272" spans="1:52" s="2" customFormat="1" ht="30">
      <c r="A272" s="37" t="s">
        <v>260</v>
      </c>
      <c r="B272" s="26" t="s">
        <v>261</v>
      </c>
      <c r="C272" s="30"/>
      <c r="D272" s="30"/>
      <c r="E272" s="30"/>
      <c r="F272" s="30"/>
      <c r="G272" s="21">
        <f>H272+I272</f>
        <v>20299630</v>
      </c>
      <c r="H272" s="21">
        <v>19893637.399999999</v>
      </c>
      <c r="I272" s="21">
        <v>405992.6</v>
      </c>
      <c r="J272" s="21">
        <f>K272+L272</f>
        <v>20299630</v>
      </c>
      <c r="K272" s="21">
        <v>19893637.399999999</v>
      </c>
      <c r="L272" s="21">
        <v>405992.6</v>
      </c>
      <c r="M272" s="21">
        <f t="shared" si="290"/>
        <v>19361024.739999998</v>
      </c>
      <c r="N272" s="21">
        <v>18973804.25</v>
      </c>
      <c r="O272" s="21">
        <v>387220.49</v>
      </c>
      <c r="P272" s="24">
        <f t="shared" si="291"/>
        <v>19361024.739999998</v>
      </c>
      <c r="Q272" s="21">
        <v>18973804.25</v>
      </c>
      <c r="R272" s="21">
        <v>387220.49</v>
      </c>
      <c r="S272" s="19">
        <f t="shared" si="288"/>
        <v>95.376244493126222</v>
      </c>
      <c r="T272" s="19">
        <f t="shared" si="289"/>
        <v>95.376244493126222</v>
      </c>
    </row>
    <row r="273" spans="1:20" s="2" customFormat="1" ht="96.75" customHeight="1">
      <c r="A273" s="47" t="s">
        <v>266</v>
      </c>
      <c r="B273" s="26" t="s">
        <v>13</v>
      </c>
      <c r="C273" s="26" t="s">
        <v>13</v>
      </c>
      <c r="D273" s="26" t="s">
        <v>267</v>
      </c>
      <c r="E273" s="26" t="s">
        <v>14</v>
      </c>
      <c r="F273" s="26" t="s">
        <v>265</v>
      </c>
      <c r="G273" s="21">
        <f>H273+I273</f>
        <v>54385653</v>
      </c>
      <c r="H273" s="21">
        <f>H274+H275</f>
        <v>53083375.799999997</v>
      </c>
      <c r="I273" s="21">
        <f>I274+I275</f>
        <v>1302277.2</v>
      </c>
      <c r="J273" s="21">
        <f>K273+L273</f>
        <v>54385653</v>
      </c>
      <c r="K273" s="21">
        <f>K274+K275</f>
        <v>53083375.799999997</v>
      </c>
      <c r="L273" s="21">
        <f>L274+L275</f>
        <v>1302277.2</v>
      </c>
      <c r="M273" s="21">
        <f t="shared" si="290"/>
        <v>54291554.559999995</v>
      </c>
      <c r="N273" s="21">
        <f t="shared" ref="N273:O273" si="292">N274+N275</f>
        <v>53083375.799999997</v>
      </c>
      <c r="O273" s="21">
        <f t="shared" si="292"/>
        <v>1208178.76</v>
      </c>
      <c r="P273" s="24">
        <f t="shared" si="291"/>
        <v>54291554.559999995</v>
      </c>
      <c r="Q273" s="21">
        <f t="shared" ref="Q273:R273" si="293">Q274+Q275</f>
        <v>53083375.799999997</v>
      </c>
      <c r="R273" s="21">
        <f t="shared" si="293"/>
        <v>1208178.76</v>
      </c>
      <c r="S273" s="19">
        <f t="shared" si="288"/>
        <v>99.826979295440282</v>
      </c>
      <c r="T273" s="19">
        <f t="shared" si="289"/>
        <v>99.826979295440282</v>
      </c>
    </row>
    <row r="274" spans="1:20" s="2" customFormat="1" ht="30">
      <c r="A274" s="37" t="s">
        <v>260</v>
      </c>
      <c r="B274" s="26" t="s">
        <v>261</v>
      </c>
      <c r="C274" s="30"/>
      <c r="D274" s="30"/>
      <c r="E274" s="30"/>
      <c r="F274" s="30"/>
      <c r="G274" s="21">
        <f t="shared" ref="G274:G275" si="294">H274+I274</f>
        <v>54166710</v>
      </c>
      <c r="H274" s="21">
        <v>53083375.799999997</v>
      </c>
      <c r="I274" s="21">
        <v>1083334.2</v>
      </c>
      <c r="J274" s="21">
        <f t="shared" ref="J274:J275" si="295">K274+L274</f>
        <v>54166710</v>
      </c>
      <c r="K274" s="21">
        <v>53083375.799999997</v>
      </c>
      <c r="L274" s="21">
        <v>1083334.2</v>
      </c>
      <c r="M274" s="21">
        <f t="shared" si="290"/>
        <v>54166710</v>
      </c>
      <c r="N274" s="21">
        <v>53083375.799999997</v>
      </c>
      <c r="O274" s="21">
        <v>1083334.2</v>
      </c>
      <c r="P274" s="24">
        <f t="shared" si="291"/>
        <v>54166710</v>
      </c>
      <c r="Q274" s="21">
        <v>53083375.799999997</v>
      </c>
      <c r="R274" s="21">
        <v>1083334.2</v>
      </c>
      <c r="S274" s="19">
        <f t="shared" si="288"/>
        <v>100</v>
      </c>
      <c r="T274" s="19">
        <f t="shared" si="289"/>
        <v>100</v>
      </c>
    </row>
    <row r="275" spans="1:20" s="2" customFormat="1" ht="30">
      <c r="A275" s="37" t="s">
        <v>51</v>
      </c>
      <c r="B275" s="26" t="s">
        <v>13</v>
      </c>
      <c r="C275" s="30"/>
      <c r="D275" s="30"/>
      <c r="E275" s="30"/>
      <c r="F275" s="30"/>
      <c r="G275" s="21">
        <f t="shared" si="294"/>
        <v>218943</v>
      </c>
      <c r="H275" s="27"/>
      <c r="I275" s="21">
        <v>218943</v>
      </c>
      <c r="J275" s="21">
        <f t="shared" si="295"/>
        <v>218943</v>
      </c>
      <c r="K275" s="27"/>
      <c r="L275" s="21">
        <v>218943</v>
      </c>
      <c r="M275" s="21">
        <f t="shared" si="290"/>
        <v>124844.56</v>
      </c>
      <c r="N275" s="27"/>
      <c r="O275" s="21">
        <v>124844.56</v>
      </c>
      <c r="P275" s="24">
        <f t="shared" si="291"/>
        <v>124844.56</v>
      </c>
      <c r="Q275" s="27"/>
      <c r="R275" s="21">
        <v>124844.56</v>
      </c>
      <c r="S275" s="19">
        <f t="shared" si="288"/>
        <v>57.021489611451379</v>
      </c>
      <c r="T275" s="19">
        <f t="shared" si="289"/>
        <v>57.021489611451379</v>
      </c>
    </row>
    <row r="276" spans="1:20" s="2" customFormat="1" ht="132" customHeight="1">
      <c r="A276" s="47" t="s">
        <v>268</v>
      </c>
      <c r="B276" s="26" t="s">
        <v>13</v>
      </c>
      <c r="C276" s="26" t="s">
        <v>13</v>
      </c>
      <c r="D276" s="26" t="s">
        <v>269</v>
      </c>
      <c r="E276" s="26" t="s">
        <v>14</v>
      </c>
      <c r="F276" s="26" t="s">
        <v>66</v>
      </c>
      <c r="G276" s="21">
        <f>H276+I276</f>
        <v>51516890.540000007</v>
      </c>
      <c r="H276" s="21">
        <f>H277+H278</f>
        <v>39018567.560000002</v>
      </c>
      <c r="I276" s="21">
        <f>I277+I278</f>
        <v>12498322.98</v>
      </c>
      <c r="J276" s="21">
        <f>K276+L276</f>
        <v>51516890.540000007</v>
      </c>
      <c r="K276" s="21">
        <f>K277+K278</f>
        <v>39018567.560000002</v>
      </c>
      <c r="L276" s="21">
        <f>L277+L278</f>
        <v>12498322.98</v>
      </c>
      <c r="M276" s="21">
        <f t="shared" si="290"/>
        <v>47215747.230000004</v>
      </c>
      <c r="N276" s="21">
        <v>35377351.140000001</v>
      </c>
      <c r="O276" s="21">
        <f t="shared" ref="O276" si="296">O277+O278</f>
        <v>11838396.09</v>
      </c>
      <c r="P276" s="24">
        <f t="shared" si="291"/>
        <v>47215747.230000004</v>
      </c>
      <c r="Q276" s="21">
        <f t="shared" ref="Q276:R276" si="297">Q277+Q278</f>
        <v>35377351.140000001</v>
      </c>
      <c r="R276" s="21">
        <f t="shared" si="297"/>
        <v>11838396.09</v>
      </c>
      <c r="S276" s="19">
        <f t="shared" si="288"/>
        <v>91.651003651588013</v>
      </c>
      <c r="T276" s="19">
        <f t="shared" si="289"/>
        <v>91.651003651588013</v>
      </c>
    </row>
    <row r="277" spans="1:20" s="2" customFormat="1" ht="30">
      <c r="A277" s="37" t="s">
        <v>260</v>
      </c>
      <c r="B277" s="26" t="s">
        <v>261</v>
      </c>
      <c r="C277" s="30"/>
      <c r="D277" s="30"/>
      <c r="E277" s="30"/>
      <c r="F277" s="30"/>
      <c r="G277" s="21">
        <f t="shared" ref="G277:G278" si="298">H277+I277</f>
        <v>43353963.960000001</v>
      </c>
      <c r="H277" s="21">
        <v>39018567.560000002</v>
      </c>
      <c r="I277" s="21">
        <v>4335396.4000000004</v>
      </c>
      <c r="J277" s="21">
        <f t="shared" ref="J277:J278" si="299">K277+L277</f>
        <v>43353963.960000001</v>
      </c>
      <c r="K277" s="21">
        <v>39018567.560000002</v>
      </c>
      <c r="L277" s="21">
        <v>4335396.4000000004</v>
      </c>
      <c r="M277" s="21">
        <f t="shared" si="290"/>
        <v>39308167.950000003</v>
      </c>
      <c r="N277" s="21">
        <v>35377351.140000001</v>
      </c>
      <c r="O277" s="21">
        <v>3930816.81</v>
      </c>
      <c r="P277" s="24">
        <f t="shared" si="291"/>
        <v>39308167.950000003</v>
      </c>
      <c r="Q277" s="21">
        <v>35377351.140000001</v>
      </c>
      <c r="R277" s="21">
        <v>3930816.81</v>
      </c>
      <c r="S277" s="19">
        <f t="shared" si="288"/>
        <v>90.667990558527009</v>
      </c>
      <c r="T277" s="19">
        <f t="shared" si="289"/>
        <v>90.667990558527009</v>
      </c>
    </row>
    <row r="278" spans="1:20" s="2" customFormat="1" ht="33.75" customHeight="1">
      <c r="A278" s="37" t="s">
        <v>51</v>
      </c>
      <c r="B278" s="26" t="s">
        <v>13</v>
      </c>
      <c r="C278" s="30"/>
      <c r="D278" s="30"/>
      <c r="E278" s="30"/>
      <c r="F278" s="30"/>
      <c r="G278" s="21">
        <f t="shared" si="298"/>
        <v>8162926.5800000001</v>
      </c>
      <c r="H278" s="27"/>
      <c r="I278" s="21">
        <v>8162926.5800000001</v>
      </c>
      <c r="J278" s="21">
        <f t="shared" si="299"/>
        <v>8162926.5800000001</v>
      </c>
      <c r="K278" s="27"/>
      <c r="L278" s="21">
        <v>8162926.5800000001</v>
      </c>
      <c r="M278" s="21">
        <f t="shared" si="290"/>
        <v>7907579.2800000003</v>
      </c>
      <c r="N278" s="27"/>
      <c r="O278" s="21">
        <v>7907579.2800000003</v>
      </c>
      <c r="P278" s="24">
        <f t="shared" si="291"/>
        <v>7907579.2800000003</v>
      </c>
      <c r="Q278" s="27"/>
      <c r="R278" s="21">
        <v>7907579.2800000003</v>
      </c>
      <c r="S278" s="19">
        <f t="shared" si="288"/>
        <v>96.871865776354937</v>
      </c>
      <c r="T278" s="19">
        <f t="shared" si="289"/>
        <v>96.871865776354937</v>
      </c>
    </row>
    <row r="279" spans="1:20" s="2" customFormat="1" ht="20.25" customHeight="1">
      <c r="A279" s="55" t="s">
        <v>330</v>
      </c>
      <c r="B279" s="55"/>
      <c r="C279" s="55"/>
      <c r="D279" s="55"/>
      <c r="E279" s="55"/>
      <c r="F279" s="55"/>
      <c r="G279" s="20">
        <f t="shared" ref="G279" si="300">G280+G281</f>
        <v>11400000</v>
      </c>
      <c r="H279" s="20"/>
      <c r="I279" s="20">
        <f>I280+I281</f>
        <v>11400000</v>
      </c>
      <c r="J279" s="20">
        <f t="shared" ref="J279" si="301">J280+J281</f>
        <v>11400000</v>
      </c>
      <c r="K279" s="20"/>
      <c r="L279" s="20">
        <f>L280+L281</f>
        <v>11400000</v>
      </c>
      <c r="M279" s="20">
        <f t="shared" ref="M279:R279" si="302">M280+M281</f>
        <v>11400000</v>
      </c>
      <c r="N279" s="20"/>
      <c r="O279" s="20">
        <f t="shared" si="302"/>
        <v>11400000</v>
      </c>
      <c r="P279" s="23">
        <f t="shared" si="302"/>
        <v>11400000</v>
      </c>
      <c r="Q279" s="20"/>
      <c r="R279" s="20">
        <f t="shared" si="302"/>
        <v>11400000</v>
      </c>
      <c r="S279" s="18">
        <f t="shared" si="288"/>
        <v>100</v>
      </c>
      <c r="T279" s="18">
        <f t="shared" si="289"/>
        <v>100</v>
      </c>
    </row>
    <row r="280" spans="1:20" s="2" customFormat="1">
      <c r="A280" s="54" t="s">
        <v>7</v>
      </c>
      <c r="B280" s="54"/>
      <c r="C280" s="54"/>
      <c r="D280" s="54"/>
      <c r="E280" s="54"/>
      <c r="F280" s="54"/>
      <c r="G280" s="21"/>
      <c r="H280" s="21"/>
      <c r="I280" s="21"/>
      <c r="J280" s="21"/>
      <c r="K280" s="21"/>
      <c r="L280" s="21"/>
      <c r="M280" s="21"/>
      <c r="N280" s="21"/>
      <c r="O280" s="21"/>
      <c r="P280" s="24"/>
      <c r="Q280" s="21"/>
      <c r="R280" s="21"/>
      <c r="S280" s="19"/>
      <c r="T280" s="19"/>
    </row>
    <row r="281" spans="1:20" s="2" customFormat="1">
      <c r="A281" s="54" t="s">
        <v>8</v>
      </c>
      <c r="B281" s="54"/>
      <c r="C281" s="54"/>
      <c r="D281" s="54"/>
      <c r="E281" s="54"/>
      <c r="F281" s="54"/>
      <c r="G281" s="21">
        <f>G282</f>
        <v>11400000</v>
      </c>
      <c r="H281" s="21"/>
      <c r="I281" s="21">
        <f t="shared" ref="I281" si="303">I282</f>
        <v>11400000</v>
      </c>
      <c r="J281" s="21">
        <f>J282</f>
        <v>11400000</v>
      </c>
      <c r="K281" s="21"/>
      <c r="L281" s="21">
        <f t="shared" ref="L281:R282" si="304">L282</f>
        <v>11400000</v>
      </c>
      <c r="M281" s="21">
        <f t="shared" si="304"/>
        <v>11400000</v>
      </c>
      <c r="N281" s="21"/>
      <c r="O281" s="21">
        <f t="shared" si="304"/>
        <v>11400000</v>
      </c>
      <c r="P281" s="24">
        <f t="shared" si="304"/>
        <v>11400000</v>
      </c>
      <c r="Q281" s="21"/>
      <c r="R281" s="21">
        <f t="shared" si="304"/>
        <v>11400000</v>
      </c>
      <c r="S281" s="19">
        <f t="shared" si="288"/>
        <v>100</v>
      </c>
      <c r="T281" s="19">
        <f t="shared" si="289"/>
        <v>100</v>
      </c>
    </row>
    <row r="282" spans="1:20" s="2" customFormat="1" ht="34.5" customHeight="1">
      <c r="A282" s="56" t="s">
        <v>331</v>
      </c>
      <c r="B282" s="57"/>
      <c r="C282" s="57"/>
      <c r="D282" s="57"/>
      <c r="E282" s="57"/>
      <c r="F282" s="58"/>
      <c r="G282" s="21">
        <f>G283</f>
        <v>11400000</v>
      </c>
      <c r="H282" s="21"/>
      <c r="I282" s="21">
        <f t="shared" ref="I282" si="305">I283</f>
        <v>11400000</v>
      </c>
      <c r="J282" s="21">
        <f>J283</f>
        <v>11400000</v>
      </c>
      <c r="K282" s="21"/>
      <c r="L282" s="21">
        <f t="shared" si="304"/>
        <v>11400000</v>
      </c>
      <c r="M282" s="21">
        <f t="shared" si="304"/>
        <v>11400000</v>
      </c>
      <c r="N282" s="21"/>
      <c r="O282" s="21">
        <f t="shared" si="304"/>
        <v>11400000</v>
      </c>
      <c r="P282" s="24">
        <f t="shared" si="304"/>
        <v>11400000</v>
      </c>
      <c r="Q282" s="21"/>
      <c r="R282" s="21">
        <f t="shared" si="304"/>
        <v>11400000</v>
      </c>
      <c r="S282" s="19">
        <f t="shared" si="288"/>
        <v>100</v>
      </c>
      <c r="T282" s="19">
        <f t="shared" si="289"/>
        <v>100</v>
      </c>
    </row>
    <row r="283" spans="1:20" s="2" customFormat="1">
      <c r="A283" s="55" t="s">
        <v>332</v>
      </c>
      <c r="B283" s="55"/>
      <c r="C283" s="55"/>
      <c r="D283" s="55"/>
      <c r="E283" s="55"/>
      <c r="F283" s="55"/>
      <c r="G283" s="20">
        <f t="shared" ref="G283" si="306">G284+G287+G288+G290+G293</f>
        <v>11400000</v>
      </c>
      <c r="H283" s="20"/>
      <c r="I283" s="20">
        <f>I284+I287+I288+I290+I293</f>
        <v>11400000</v>
      </c>
      <c r="J283" s="20">
        <f t="shared" ref="J283" si="307">J284+J287+J288+J290+J293</f>
        <v>11400000</v>
      </c>
      <c r="K283" s="20"/>
      <c r="L283" s="20">
        <f>L284+L287+L288+L290+L293</f>
        <v>11400000</v>
      </c>
      <c r="M283" s="20">
        <f t="shared" ref="M283:R283" si="308">M284+M287+M288+M290+M293</f>
        <v>11400000</v>
      </c>
      <c r="N283" s="20"/>
      <c r="O283" s="20">
        <f t="shared" si="308"/>
        <v>11400000</v>
      </c>
      <c r="P283" s="23">
        <f t="shared" si="308"/>
        <v>11400000</v>
      </c>
      <c r="Q283" s="20"/>
      <c r="R283" s="20">
        <f t="shared" si="308"/>
        <v>11400000</v>
      </c>
      <c r="S283" s="18">
        <f t="shared" si="288"/>
        <v>100</v>
      </c>
      <c r="T283" s="18">
        <f t="shared" si="289"/>
        <v>100</v>
      </c>
    </row>
    <row r="284" spans="1:20" s="2" customFormat="1" ht="105">
      <c r="A284" s="37" t="s">
        <v>333</v>
      </c>
      <c r="B284" s="26" t="s">
        <v>13</v>
      </c>
      <c r="C284" s="26" t="s">
        <v>13</v>
      </c>
      <c r="D284" s="26" t="s">
        <v>334</v>
      </c>
      <c r="E284" s="26" t="s">
        <v>73</v>
      </c>
      <c r="F284" s="26">
        <v>2022</v>
      </c>
      <c r="G284" s="21">
        <f>H284+I284</f>
        <v>11400000</v>
      </c>
      <c r="H284" s="21"/>
      <c r="I284" s="21">
        <v>11400000</v>
      </c>
      <c r="J284" s="21">
        <f>K284+L284</f>
        <v>11400000</v>
      </c>
      <c r="K284" s="21"/>
      <c r="L284" s="21">
        <v>11400000</v>
      </c>
      <c r="M284" s="21">
        <f t="shared" ref="M284" si="309">N284+O284</f>
        <v>11400000</v>
      </c>
      <c r="N284" s="21"/>
      <c r="O284" s="21">
        <v>11400000</v>
      </c>
      <c r="P284" s="24">
        <f t="shared" ref="P284" si="310">Q284+R284</f>
        <v>11400000</v>
      </c>
      <c r="Q284" s="21"/>
      <c r="R284" s="21">
        <v>11400000</v>
      </c>
      <c r="S284" s="19">
        <f t="shared" si="288"/>
        <v>100</v>
      </c>
      <c r="T284" s="19">
        <f t="shared" si="289"/>
        <v>100</v>
      </c>
    </row>
    <row r="285" spans="1:20" s="2" customFormat="1">
      <c r="A285" s="40"/>
      <c r="B285" s="41"/>
      <c r="C285" s="40"/>
      <c r="D285" s="40"/>
      <c r="E285" s="40"/>
      <c r="F285" s="40"/>
      <c r="G285" s="40"/>
      <c r="H285" s="40"/>
      <c r="I285" s="40"/>
      <c r="J285" s="40"/>
      <c r="K285" s="40"/>
      <c r="L285" s="42"/>
      <c r="M285" s="40"/>
      <c r="N285" s="42"/>
      <c r="O285" s="42"/>
      <c r="P285" s="49"/>
      <c r="Q285" s="42"/>
      <c r="R285" s="42"/>
      <c r="S285" s="40"/>
      <c r="T285" s="40"/>
    </row>
    <row r="286" spans="1:20" s="2" customFormat="1">
      <c r="A286" s="40"/>
      <c r="B286" s="41"/>
      <c r="C286" s="40"/>
      <c r="D286" s="40"/>
      <c r="E286" s="40"/>
      <c r="F286" s="40"/>
      <c r="G286" s="40"/>
      <c r="H286" s="40"/>
      <c r="I286" s="40"/>
      <c r="J286" s="40"/>
      <c r="K286" s="40"/>
      <c r="L286" s="42"/>
      <c r="M286" s="40"/>
      <c r="N286" s="42"/>
      <c r="O286" s="42"/>
      <c r="P286" s="49"/>
      <c r="Q286" s="42"/>
      <c r="R286" s="42"/>
      <c r="S286" s="40"/>
      <c r="T286" s="40"/>
    </row>
    <row r="287" spans="1:20" s="2" customFormat="1">
      <c r="A287" s="40"/>
      <c r="B287" s="41"/>
      <c r="C287" s="40"/>
      <c r="D287" s="40"/>
      <c r="E287" s="40"/>
      <c r="F287" s="40"/>
      <c r="G287" s="40"/>
      <c r="H287" s="40"/>
      <c r="I287" s="40"/>
      <c r="J287" s="40"/>
      <c r="K287" s="40"/>
      <c r="L287" s="42"/>
      <c r="M287" s="40"/>
      <c r="N287" s="42"/>
      <c r="O287" s="42"/>
      <c r="P287" s="49"/>
      <c r="Q287" s="42"/>
      <c r="R287" s="42"/>
      <c r="S287" s="40"/>
      <c r="T287" s="40"/>
    </row>
    <row r="288" spans="1:20" s="2" customFormat="1">
      <c r="A288" s="40"/>
      <c r="B288" s="41"/>
      <c r="C288" s="40"/>
      <c r="D288" s="40"/>
      <c r="E288" s="40"/>
      <c r="F288" s="40"/>
      <c r="G288" s="40"/>
      <c r="H288" s="40"/>
      <c r="I288" s="40"/>
      <c r="J288" s="40"/>
      <c r="K288" s="40"/>
      <c r="L288" s="42"/>
      <c r="M288" s="40"/>
      <c r="N288" s="42"/>
      <c r="O288" s="42"/>
      <c r="P288" s="49"/>
      <c r="Q288" s="42"/>
      <c r="R288" s="42"/>
      <c r="S288" s="40"/>
      <c r="T288" s="40"/>
    </row>
    <row r="289" spans="1:20" s="2" customFormat="1">
      <c r="A289" s="40"/>
      <c r="B289" s="41"/>
      <c r="C289" s="40"/>
      <c r="D289" s="40"/>
      <c r="E289" s="40"/>
      <c r="F289" s="40"/>
      <c r="G289" s="40"/>
      <c r="H289" s="40"/>
      <c r="I289" s="40"/>
      <c r="J289" s="40"/>
      <c r="K289" s="40"/>
      <c r="L289" s="42"/>
      <c r="M289" s="40"/>
      <c r="N289" s="42"/>
      <c r="O289" s="42"/>
      <c r="P289" s="49"/>
      <c r="Q289" s="42"/>
      <c r="R289" s="42"/>
      <c r="S289" s="40"/>
      <c r="T289" s="40"/>
    </row>
    <row r="290" spans="1:20" s="2" customFormat="1">
      <c r="A290" s="40"/>
      <c r="B290" s="41"/>
      <c r="C290" s="40"/>
      <c r="D290" s="40"/>
      <c r="E290" s="40"/>
      <c r="F290" s="40"/>
      <c r="G290" s="40"/>
      <c r="H290" s="40"/>
      <c r="I290" s="40"/>
      <c r="J290" s="40"/>
      <c r="K290" s="40"/>
      <c r="L290" s="42"/>
      <c r="M290" s="40"/>
      <c r="N290" s="42"/>
      <c r="O290" s="42"/>
      <c r="P290" s="49"/>
      <c r="Q290" s="42"/>
      <c r="R290" s="42"/>
      <c r="S290" s="40"/>
      <c r="T290" s="40"/>
    </row>
    <row r="291" spans="1:20" s="2" customFormat="1">
      <c r="A291" s="40"/>
      <c r="B291" s="41"/>
      <c r="C291" s="40"/>
      <c r="D291" s="40"/>
      <c r="E291" s="40"/>
      <c r="F291" s="40"/>
      <c r="G291" s="40"/>
      <c r="H291" s="40"/>
      <c r="I291" s="40"/>
      <c r="J291" s="40"/>
      <c r="K291" s="40"/>
      <c r="L291" s="42"/>
      <c r="M291" s="40"/>
      <c r="N291" s="42"/>
      <c r="O291" s="42"/>
      <c r="P291" s="49"/>
      <c r="Q291" s="42"/>
      <c r="R291" s="42"/>
      <c r="S291" s="40"/>
      <c r="T291" s="40"/>
    </row>
    <row r="292" spans="1:20" s="2" customFormat="1">
      <c r="A292" s="40"/>
      <c r="B292" s="41"/>
      <c r="C292" s="40"/>
      <c r="D292" s="40"/>
      <c r="E292" s="40"/>
      <c r="F292" s="40"/>
      <c r="G292" s="40"/>
      <c r="H292" s="40"/>
      <c r="I292" s="40"/>
      <c r="J292" s="40"/>
      <c r="K292" s="40"/>
      <c r="L292" s="42"/>
      <c r="M292" s="40"/>
      <c r="N292" s="42"/>
      <c r="O292" s="42"/>
      <c r="P292" s="49"/>
      <c r="Q292" s="42"/>
      <c r="R292" s="42"/>
      <c r="S292" s="40"/>
      <c r="T292" s="40"/>
    </row>
    <row r="293" spans="1:20" s="2" customFormat="1">
      <c r="A293" s="40"/>
      <c r="B293" s="41"/>
      <c r="C293" s="40"/>
      <c r="D293" s="40"/>
      <c r="E293" s="40"/>
      <c r="F293" s="40"/>
      <c r="G293" s="40"/>
      <c r="H293" s="40"/>
      <c r="I293" s="40"/>
      <c r="J293" s="40"/>
      <c r="K293" s="40"/>
      <c r="L293" s="42"/>
      <c r="M293" s="40"/>
      <c r="N293" s="42"/>
      <c r="O293" s="42"/>
      <c r="P293" s="49"/>
      <c r="Q293" s="42"/>
      <c r="R293" s="42"/>
      <c r="S293" s="40"/>
      <c r="T293" s="40"/>
    </row>
    <row r="294" spans="1:20" s="2" customFormat="1">
      <c r="A294" s="40"/>
      <c r="B294" s="41"/>
      <c r="C294" s="40"/>
      <c r="D294" s="40"/>
      <c r="E294" s="40"/>
      <c r="F294" s="40"/>
      <c r="G294" s="40"/>
      <c r="H294" s="40"/>
      <c r="I294" s="40"/>
      <c r="J294" s="40"/>
      <c r="K294" s="40"/>
      <c r="L294" s="42"/>
      <c r="M294" s="40"/>
      <c r="N294" s="42"/>
      <c r="O294" s="42"/>
      <c r="P294" s="49"/>
      <c r="Q294" s="42"/>
      <c r="R294" s="42"/>
      <c r="S294" s="40"/>
      <c r="T294" s="40"/>
    </row>
    <row r="295" spans="1:20" s="2" customFormat="1">
      <c r="A295" s="40"/>
      <c r="B295" s="41"/>
      <c r="C295" s="40"/>
      <c r="D295" s="40"/>
      <c r="E295" s="40"/>
      <c r="F295" s="40"/>
      <c r="G295" s="40"/>
      <c r="H295" s="40"/>
      <c r="I295" s="40"/>
      <c r="J295" s="40"/>
      <c r="K295" s="40"/>
      <c r="L295" s="42"/>
      <c r="M295" s="40"/>
      <c r="N295" s="42"/>
      <c r="O295" s="42"/>
      <c r="P295" s="49"/>
      <c r="Q295" s="42"/>
      <c r="R295" s="42"/>
      <c r="S295" s="40"/>
      <c r="T295" s="40"/>
    </row>
    <row r="296" spans="1:20" s="2" customFormat="1">
      <c r="A296" s="40"/>
      <c r="B296" s="41"/>
      <c r="C296" s="40"/>
      <c r="D296" s="40"/>
      <c r="E296" s="40"/>
      <c r="F296" s="40"/>
      <c r="G296" s="40"/>
      <c r="H296" s="40"/>
      <c r="I296" s="40"/>
      <c r="J296" s="40"/>
      <c r="K296" s="40"/>
      <c r="L296" s="42"/>
      <c r="M296" s="40"/>
      <c r="N296" s="42"/>
      <c r="O296" s="42"/>
      <c r="P296" s="49"/>
      <c r="Q296" s="42"/>
      <c r="R296" s="42"/>
      <c r="S296" s="40"/>
      <c r="T296" s="40"/>
    </row>
    <row r="297" spans="1:20" s="2" customFormat="1">
      <c r="A297" s="40"/>
      <c r="B297" s="41"/>
      <c r="C297" s="40"/>
      <c r="D297" s="40"/>
      <c r="E297" s="40"/>
      <c r="F297" s="40"/>
      <c r="G297" s="40"/>
      <c r="H297" s="40"/>
      <c r="I297" s="40"/>
      <c r="J297" s="40"/>
      <c r="K297" s="40"/>
      <c r="L297" s="42"/>
      <c r="M297" s="40"/>
      <c r="N297" s="42"/>
      <c r="O297" s="42"/>
      <c r="P297" s="49"/>
      <c r="Q297" s="42"/>
      <c r="R297" s="42"/>
      <c r="S297" s="40"/>
      <c r="T297" s="40"/>
    </row>
    <row r="298" spans="1:20" s="2" customFormat="1">
      <c r="A298" s="40"/>
      <c r="B298" s="41"/>
      <c r="C298" s="40"/>
      <c r="D298" s="40"/>
      <c r="E298" s="40"/>
      <c r="F298" s="40"/>
      <c r="G298" s="40"/>
      <c r="H298" s="40"/>
      <c r="I298" s="40"/>
      <c r="J298" s="40"/>
      <c r="K298" s="40"/>
      <c r="L298" s="42"/>
      <c r="M298" s="40"/>
      <c r="N298" s="42"/>
      <c r="O298" s="42"/>
      <c r="P298" s="49"/>
      <c r="Q298" s="42"/>
      <c r="R298" s="42"/>
      <c r="S298" s="40"/>
      <c r="T298" s="40"/>
    </row>
    <row r="299" spans="1:20" s="2" customFormat="1">
      <c r="A299" s="40"/>
      <c r="B299" s="41"/>
      <c r="C299" s="40"/>
      <c r="D299" s="40"/>
      <c r="E299" s="40"/>
      <c r="F299" s="40"/>
      <c r="G299" s="40"/>
      <c r="H299" s="40"/>
      <c r="I299" s="40"/>
      <c r="J299" s="40"/>
      <c r="K299" s="40"/>
      <c r="L299" s="42"/>
      <c r="M299" s="40"/>
      <c r="N299" s="42"/>
      <c r="O299" s="42"/>
      <c r="P299" s="49"/>
      <c r="Q299" s="42"/>
      <c r="R299" s="42"/>
      <c r="S299" s="40"/>
      <c r="T299" s="40"/>
    </row>
    <row r="300" spans="1:20" s="2" customFormat="1">
      <c r="A300" s="40"/>
      <c r="B300" s="41"/>
      <c r="C300" s="40"/>
      <c r="D300" s="40"/>
      <c r="E300" s="40"/>
      <c r="F300" s="40"/>
      <c r="G300" s="40"/>
      <c r="H300" s="40"/>
      <c r="I300" s="40"/>
      <c r="J300" s="40"/>
      <c r="K300" s="40"/>
      <c r="L300" s="42"/>
      <c r="M300" s="40"/>
      <c r="N300" s="42"/>
      <c r="O300" s="42"/>
      <c r="P300" s="49"/>
      <c r="Q300" s="42"/>
      <c r="R300" s="42"/>
      <c r="S300" s="40"/>
      <c r="T300" s="40"/>
    </row>
    <row r="301" spans="1:20" s="2" customFormat="1">
      <c r="A301" s="8"/>
      <c r="B301" s="9"/>
      <c r="C301" s="8"/>
      <c r="D301" s="8"/>
      <c r="E301" s="8"/>
      <c r="F301" s="8"/>
      <c r="G301" s="8"/>
      <c r="H301" s="8"/>
      <c r="I301" s="8"/>
      <c r="J301" s="8"/>
      <c r="K301" s="8"/>
      <c r="L301" s="10"/>
      <c r="M301" s="8"/>
      <c r="N301" s="10"/>
      <c r="O301" s="10"/>
      <c r="Q301" s="10"/>
      <c r="R301" s="10"/>
      <c r="S301" s="8"/>
      <c r="T301" s="8"/>
    </row>
    <row r="302" spans="1:20" s="2" customFormat="1">
      <c r="A302" s="8"/>
      <c r="B302" s="9"/>
      <c r="C302" s="8"/>
      <c r="D302" s="8"/>
      <c r="E302" s="8"/>
      <c r="F302" s="8"/>
      <c r="G302" s="8"/>
      <c r="H302" s="8"/>
      <c r="I302" s="8"/>
      <c r="J302" s="8"/>
      <c r="K302" s="8"/>
      <c r="L302" s="10"/>
      <c r="M302" s="8"/>
      <c r="N302" s="10"/>
      <c r="O302" s="10"/>
      <c r="Q302" s="10"/>
      <c r="R302" s="10"/>
      <c r="S302" s="8"/>
      <c r="T302" s="8"/>
    </row>
    <row r="303" spans="1:20" s="2" customFormat="1">
      <c r="A303" s="8"/>
      <c r="B303" s="9"/>
      <c r="C303" s="8"/>
      <c r="D303" s="8"/>
      <c r="E303" s="8"/>
      <c r="F303" s="8"/>
      <c r="G303" s="8"/>
      <c r="H303" s="8"/>
      <c r="I303" s="8"/>
      <c r="J303" s="8"/>
      <c r="K303" s="8"/>
      <c r="L303" s="10"/>
      <c r="M303" s="8"/>
      <c r="N303" s="10"/>
      <c r="O303" s="10"/>
      <c r="Q303" s="10"/>
      <c r="R303" s="10"/>
      <c r="S303" s="8"/>
      <c r="T303" s="8"/>
    </row>
    <row r="304" spans="1:20" s="2" customFormat="1">
      <c r="A304" s="8"/>
      <c r="B304" s="9"/>
      <c r="C304" s="8"/>
      <c r="D304" s="8"/>
      <c r="E304" s="8"/>
      <c r="F304" s="8"/>
      <c r="G304" s="8"/>
      <c r="H304" s="8"/>
      <c r="I304" s="8"/>
      <c r="J304" s="8"/>
      <c r="K304" s="8"/>
      <c r="L304" s="10"/>
      <c r="M304" s="8"/>
      <c r="N304" s="10"/>
      <c r="O304" s="10"/>
      <c r="Q304" s="10"/>
      <c r="R304" s="10"/>
      <c r="S304" s="8"/>
      <c r="T304" s="8"/>
    </row>
    <row r="305" spans="1:20" s="2" customFormat="1">
      <c r="A305" s="8"/>
      <c r="B305" s="9"/>
      <c r="C305" s="8"/>
      <c r="D305" s="8"/>
      <c r="E305" s="8"/>
      <c r="F305" s="8"/>
      <c r="G305" s="8"/>
      <c r="H305" s="8"/>
      <c r="I305" s="8"/>
      <c r="J305" s="8"/>
      <c r="K305" s="8"/>
      <c r="L305" s="10"/>
      <c r="M305" s="8"/>
      <c r="N305" s="10"/>
      <c r="O305" s="10"/>
      <c r="Q305" s="10"/>
      <c r="R305" s="10"/>
      <c r="S305" s="8"/>
      <c r="T305" s="8"/>
    </row>
    <row r="306" spans="1:20" s="2" customFormat="1">
      <c r="A306" s="8"/>
      <c r="B306" s="9"/>
      <c r="C306" s="8"/>
      <c r="D306" s="8"/>
      <c r="E306" s="8"/>
      <c r="F306" s="8"/>
      <c r="G306" s="8"/>
      <c r="H306" s="8"/>
      <c r="I306" s="8"/>
      <c r="J306" s="8"/>
      <c r="K306" s="8"/>
      <c r="L306" s="10"/>
      <c r="M306" s="8"/>
      <c r="N306" s="10"/>
      <c r="O306" s="10"/>
      <c r="Q306" s="10"/>
      <c r="R306" s="10"/>
      <c r="S306" s="8"/>
      <c r="T306" s="8"/>
    </row>
    <row r="307" spans="1:20" s="2" customFormat="1">
      <c r="A307" s="8"/>
      <c r="B307" s="9"/>
      <c r="C307" s="8"/>
      <c r="D307" s="8"/>
      <c r="E307" s="8"/>
      <c r="F307" s="8"/>
      <c r="G307" s="8"/>
      <c r="H307" s="8"/>
      <c r="I307" s="8"/>
      <c r="J307" s="8"/>
      <c r="K307" s="8"/>
      <c r="L307" s="10"/>
      <c r="M307" s="8"/>
      <c r="N307" s="10"/>
      <c r="O307" s="10"/>
      <c r="Q307" s="10"/>
      <c r="R307" s="10"/>
      <c r="S307" s="8"/>
      <c r="T307" s="8"/>
    </row>
    <row r="308" spans="1:20" s="2" customFormat="1">
      <c r="A308" s="8"/>
      <c r="B308" s="9"/>
      <c r="C308" s="8"/>
      <c r="D308" s="8"/>
      <c r="E308" s="8"/>
      <c r="F308" s="8"/>
      <c r="G308" s="8"/>
      <c r="H308" s="8"/>
      <c r="I308" s="8"/>
      <c r="J308" s="8"/>
      <c r="K308" s="8"/>
      <c r="L308" s="10"/>
      <c r="M308" s="8"/>
      <c r="N308" s="10"/>
      <c r="O308" s="10"/>
      <c r="Q308" s="10"/>
      <c r="R308" s="10"/>
      <c r="S308" s="8"/>
      <c r="T308" s="8"/>
    </row>
    <row r="309" spans="1:20" s="2" customFormat="1">
      <c r="A309" s="8"/>
      <c r="B309" s="9"/>
      <c r="C309" s="8"/>
      <c r="D309" s="8"/>
      <c r="E309" s="8"/>
      <c r="F309" s="8"/>
      <c r="G309" s="8"/>
      <c r="H309" s="8"/>
      <c r="I309" s="8"/>
      <c r="J309" s="8"/>
      <c r="K309" s="8"/>
      <c r="L309" s="10"/>
      <c r="M309" s="8"/>
      <c r="N309" s="10"/>
      <c r="O309" s="10"/>
      <c r="Q309" s="10"/>
      <c r="R309" s="10"/>
      <c r="S309" s="8"/>
      <c r="T309" s="8"/>
    </row>
    <row r="310" spans="1:20" s="2" customFormat="1">
      <c r="A310" s="8"/>
      <c r="B310" s="9"/>
      <c r="C310" s="8"/>
      <c r="D310" s="8"/>
      <c r="E310" s="8"/>
      <c r="F310" s="8"/>
      <c r="G310" s="8"/>
      <c r="H310" s="8"/>
      <c r="I310" s="8"/>
      <c r="J310" s="8"/>
      <c r="K310" s="8"/>
      <c r="L310" s="10"/>
      <c r="M310" s="8"/>
      <c r="N310" s="10"/>
      <c r="O310" s="10"/>
      <c r="Q310" s="10"/>
      <c r="R310" s="10"/>
      <c r="S310" s="8"/>
      <c r="T310" s="8"/>
    </row>
    <row r="311" spans="1:20" s="2" customFormat="1">
      <c r="A311" s="8"/>
      <c r="B311" s="9"/>
      <c r="C311" s="8"/>
      <c r="D311" s="8"/>
      <c r="E311" s="8"/>
      <c r="F311" s="8"/>
      <c r="G311" s="8"/>
      <c r="H311" s="8"/>
      <c r="I311" s="8"/>
      <c r="J311" s="8"/>
      <c r="K311" s="8"/>
      <c r="L311" s="10"/>
      <c r="M311" s="8"/>
      <c r="N311" s="10"/>
      <c r="O311" s="10"/>
      <c r="Q311" s="10"/>
      <c r="R311" s="10"/>
      <c r="S311" s="8"/>
      <c r="T311" s="8"/>
    </row>
    <row r="312" spans="1:20" s="2" customFormat="1">
      <c r="A312" s="8"/>
      <c r="B312" s="9"/>
      <c r="C312" s="8"/>
      <c r="D312" s="8"/>
      <c r="E312" s="8"/>
      <c r="F312" s="8"/>
      <c r="G312" s="8"/>
      <c r="H312" s="8"/>
      <c r="I312" s="8"/>
      <c r="J312" s="8"/>
      <c r="K312" s="8"/>
      <c r="L312" s="10"/>
      <c r="M312" s="8"/>
      <c r="N312" s="10"/>
      <c r="O312" s="10"/>
      <c r="Q312" s="10"/>
      <c r="R312" s="10"/>
      <c r="S312" s="8"/>
      <c r="T312" s="8"/>
    </row>
    <row r="313" spans="1:20" s="2" customFormat="1">
      <c r="A313" s="8"/>
      <c r="B313" s="9"/>
      <c r="C313" s="8"/>
      <c r="D313" s="8"/>
      <c r="E313" s="8"/>
      <c r="F313" s="8"/>
      <c r="G313" s="8"/>
      <c r="H313" s="8"/>
      <c r="I313" s="8"/>
      <c r="J313" s="8"/>
      <c r="K313" s="8"/>
      <c r="L313" s="10"/>
      <c r="M313" s="8"/>
      <c r="N313" s="10"/>
      <c r="O313" s="10"/>
      <c r="Q313" s="10"/>
      <c r="R313" s="10"/>
      <c r="S313" s="8"/>
      <c r="T313" s="8"/>
    </row>
    <row r="314" spans="1:20" s="2" customFormat="1">
      <c r="A314" s="8"/>
      <c r="B314" s="9"/>
      <c r="C314" s="8"/>
      <c r="D314" s="8"/>
      <c r="E314" s="8"/>
      <c r="F314" s="8"/>
      <c r="G314" s="8"/>
      <c r="H314" s="8"/>
      <c r="I314" s="8"/>
      <c r="J314" s="8"/>
      <c r="K314" s="8"/>
      <c r="L314" s="10"/>
      <c r="M314" s="8"/>
      <c r="N314" s="10"/>
      <c r="O314" s="10"/>
      <c r="Q314" s="10"/>
      <c r="R314" s="10"/>
      <c r="S314" s="8"/>
      <c r="T314" s="8"/>
    </row>
    <row r="315" spans="1:20" s="2" customFormat="1">
      <c r="A315" s="8"/>
      <c r="B315" s="9"/>
      <c r="C315" s="8"/>
      <c r="D315" s="8"/>
      <c r="E315" s="8"/>
      <c r="F315" s="8"/>
      <c r="G315" s="8"/>
      <c r="H315" s="8"/>
      <c r="I315" s="8"/>
      <c r="J315" s="8"/>
      <c r="K315" s="8"/>
      <c r="L315" s="10"/>
      <c r="M315" s="8"/>
      <c r="N315" s="10"/>
      <c r="O315" s="10"/>
      <c r="Q315" s="10"/>
      <c r="R315" s="10"/>
      <c r="S315" s="8"/>
      <c r="T315" s="8"/>
    </row>
    <row r="316" spans="1:20" s="2" customFormat="1">
      <c r="A316" s="8"/>
      <c r="B316" s="9"/>
      <c r="C316" s="8"/>
      <c r="D316" s="8"/>
      <c r="E316" s="8"/>
      <c r="F316" s="8"/>
      <c r="G316" s="8"/>
      <c r="H316" s="8"/>
      <c r="I316" s="8"/>
      <c r="J316" s="8"/>
      <c r="K316" s="8"/>
      <c r="L316" s="10"/>
      <c r="M316" s="8"/>
      <c r="N316" s="10"/>
      <c r="O316" s="10"/>
      <c r="Q316" s="10"/>
      <c r="R316" s="10"/>
      <c r="S316" s="8"/>
      <c r="T316" s="8"/>
    </row>
    <row r="317" spans="1:20" s="2" customFormat="1">
      <c r="A317" s="8"/>
      <c r="B317" s="9"/>
      <c r="C317" s="8"/>
      <c r="D317" s="8"/>
      <c r="E317" s="8"/>
      <c r="F317" s="8"/>
      <c r="G317" s="8"/>
      <c r="H317" s="8"/>
      <c r="I317" s="8"/>
      <c r="J317" s="8"/>
      <c r="K317" s="8"/>
      <c r="L317" s="10"/>
      <c r="M317" s="8"/>
      <c r="N317" s="10"/>
      <c r="O317" s="10"/>
      <c r="Q317" s="10"/>
      <c r="R317" s="10"/>
      <c r="S317" s="8"/>
      <c r="T317" s="8"/>
    </row>
    <row r="318" spans="1:20" s="2" customFormat="1">
      <c r="A318" s="8"/>
      <c r="B318" s="9"/>
      <c r="C318" s="8"/>
      <c r="D318" s="8"/>
      <c r="E318" s="8"/>
      <c r="F318" s="8"/>
      <c r="G318" s="8"/>
      <c r="H318" s="8"/>
      <c r="I318" s="8"/>
      <c r="J318" s="8"/>
      <c r="K318" s="8"/>
      <c r="L318" s="10"/>
      <c r="M318" s="8"/>
      <c r="N318" s="10"/>
      <c r="O318" s="10"/>
      <c r="Q318" s="10"/>
      <c r="R318" s="10"/>
      <c r="S318" s="8"/>
      <c r="T318" s="8"/>
    </row>
    <row r="319" spans="1:20" s="2" customFormat="1">
      <c r="A319" s="8"/>
      <c r="B319" s="9"/>
      <c r="C319" s="8"/>
      <c r="D319" s="8"/>
      <c r="E319" s="8"/>
      <c r="F319" s="8"/>
      <c r="G319" s="8"/>
      <c r="H319" s="8"/>
      <c r="I319" s="8"/>
      <c r="J319" s="8"/>
      <c r="K319" s="8"/>
      <c r="L319" s="10"/>
      <c r="M319" s="8"/>
      <c r="N319" s="10"/>
      <c r="O319" s="10"/>
      <c r="Q319" s="10"/>
      <c r="R319" s="10"/>
      <c r="S319" s="8"/>
      <c r="T319" s="8"/>
    </row>
    <row r="320" spans="1:20" s="2" customFormat="1">
      <c r="A320" s="8"/>
      <c r="B320" s="9"/>
      <c r="C320" s="8"/>
      <c r="D320" s="8"/>
      <c r="E320" s="8"/>
      <c r="F320" s="8"/>
      <c r="G320" s="8"/>
      <c r="H320" s="8"/>
      <c r="I320" s="8"/>
      <c r="J320" s="8"/>
      <c r="K320" s="8"/>
      <c r="L320" s="10"/>
      <c r="M320" s="8"/>
      <c r="N320" s="10"/>
      <c r="O320" s="10"/>
      <c r="Q320" s="10"/>
      <c r="R320" s="10"/>
      <c r="S320" s="8"/>
      <c r="T320" s="8"/>
    </row>
    <row r="321" spans="1:20" s="2" customFormat="1">
      <c r="A321" s="8"/>
      <c r="B321" s="9"/>
      <c r="C321" s="8"/>
      <c r="D321" s="8"/>
      <c r="E321" s="8"/>
      <c r="F321" s="8"/>
      <c r="G321" s="8"/>
      <c r="H321" s="8"/>
      <c r="I321" s="8"/>
      <c r="J321" s="8"/>
      <c r="K321" s="8"/>
      <c r="L321" s="10"/>
      <c r="M321" s="8"/>
      <c r="N321" s="10"/>
      <c r="O321" s="10"/>
      <c r="Q321" s="10"/>
      <c r="R321" s="10"/>
      <c r="S321" s="8"/>
      <c r="T321" s="8"/>
    </row>
    <row r="322" spans="1:20" s="2" customFormat="1">
      <c r="A322" s="8"/>
      <c r="B322" s="9"/>
      <c r="C322" s="8"/>
      <c r="D322" s="8"/>
      <c r="E322" s="8"/>
      <c r="F322" s="8"/>
      <c r="G322" s="8"/>
      <c r="H322" s="8"/>
      <c r="I322" s="8"/>
      <c r="J322" s="8"/>
      <c r="K322" s="8"/>
      <c r="L322" s="10"/>
      <c r="M322" s="8"/>
      <c r="N322" s="10"/>
      <c r="O322" s="10"/>
      <c r="Q322" s="10"/>
      <c r="R322" s="10"/>
      <c r="S322" s="8"/>
      <c r="T322" s="8"/>
    </row>
    <row r="323" spans="1:20" s="2" customFormat="1">
      <c r="A323" s="8"/>
      <c r="B323" s="9"/>
      <c r="C323" s="8"/>
      <c r="D323" s="8"/>
      <c r="E323" s="8"/>
      <c r="F323" s="8"/>
      <c r="G323" s="8"/>
      <c r="H323" s="8"/>
      <c r="I323" s="8"/>
      <c r="J323" s="8"/>
      <c r="K323" s="8"/>
      <c r="L323" s="10"/>
      <c r="M323" s="8"/>
      <c r="N323" s="10"/>
      <c r="O323" s="10"/>
      <c r="Q323" s="10"/>
      <c r="R323" s="10"/>
      <c r="S323" s="8"/>
      <c r="T323" s="8"/>
    </row>
    <row r="324" spans="1:20" s="2" customFormat="1">
      <c r="A324" s="8"/>
      <c r="B324" s="9"/>
      <c r="C324" s="8"/>
      <c r="D324" s="8"/>
      <c r="E324" s="8"/>
      <c r="F324" s="8"/>
      <c r="G324" s="8"/>
      <c r="H324" s="8"/>
      <c r="I324" s="8"/>
      <c r="J324" s="8"/>
      <c r="K324" s="8"/>
      <c r="L324" s="10"/>
      <c r="M324" s="8"/>
      <c r="N324" s="10"/>
      <c r="O324" s="10"/>
      <c r="Q324" s="10"/>
      <c r="R324" s="10"/>
      <c r="S324" s="8"/>
      <c r="T324" s="8"/>
    </row>
    <row r="325" spans="1:20" s="2" customFormat="1">
      <c r="A325" s="8"/>
      <c r="B325" s="9"/>
      <c r="C325" s="8"/>
      <c r="D325" s="8"/>
      <c r="E325" s="8"/>
      <c r="F325" s="8"/>
      <c r="G325" s="8"/>
      <c r="H325" s="8"/>
      <c r="I325" s="8"/>
      <c r="J325" s="8"/>
      <c r="K325" s="8"/>
      <c r="L325" s="10"/>
      <c r="M325" s="8"/>
      <c r="N325" s="10"/>
      <c r="O325" s="10"/>
      <c r="Q325" s="10"/>
      <c r="R325" s="10"/>
      <c r="S325" s="8"/>
      <c r="T325" s="8"/>
    </row>
    <row r="326" spans="1:20" s="2" customFormat="1">
      <c r="A326" s="8"/>
      <c r="B326" s="9"/>
      <c r="C326" s="8"/>
      <c r="D326" s="8"/>
      <c r="E326" s="8"/>
      <c r="F326" s="8"/>
      <c r="G326" s="8"/>
      <c r="H326" s="8"/>
      <c r="I326" s="8"/>
      <c r="J326" s="8"/>
      <c r="K326" s="8"/>
      <c r="L326" s="10"/>
      <c r="M326" s="8"/>
      <c r="N326" s="10"/>
      <c r="O326" s="10"/>
      <c r="Q326" s="10"/>
      <c r="R326" s="10"/>
      <c r="S326" s="8"/>
      <c r="T326" s="8"/>
    </row>
    <row r="327" spans="1:20" s="2" customFormat="1">
      <c r="A327" s="8"/>
      <c r="B327" s="9"/>
      <c r="C327" s="8"/>
      <c r="D327" s="8"/>
      <c r="E327" s="8"/>
      <c r="F327" s="8"/>
      <c r="G327" s="8"/>
      <c r="H327" s="8"/>
      <c r="I327" s="8"/>
      <c r="J327" s="8"/>
      <c r="K327" s="8"/>
      <c r="L327" s="10"/>
      <c r="M327" s="8"/>
      <c r="N327" s="10"/>
      <c r="O327" s="10"/>
      <c r="Q327" s="10"/>
      <c r="R327" s="10"/>
      <c r="S327" s="8"/>
      <c r="T327" s="8"/>
    </row>
    <row r="328" spans="1:20" s="2" customFormat="1">
      <c r="A328" s="8"/>
      <c r="B328" s="9"/>
      <c r="C328" s="8"/>
      <c r="D328" s="8"/>
      <c r="E328" s="8"/>
      <c r="F328" s="8"/>
      <c r="G328" s="8"/>
      <c r="H328" s="8"/>
      <c r="I328" s="8"/>
      <c r="J328" s="8"/>
      <c r="K328" s="8"/>
      <c r="L328" s="10"/>
      <c r="M328" s="8"/>
      <c r="N328" s="10"/>
      <c r="O328" s="10"/>
      <c r="Q328" s="10"/>
      <c r="R328" s="10"/>
      <c r="S328" s="8"/>
      <c r="T328" s="8"/>
    </row>
    <row r="329" spans="1:20" s="2" customFormat="1">
      <c r="A329" s="8"/>
      <c r="B329" s="9"/>
      <c r="C329" s="8"/>
      <c r="D329" s="8"/>
      <c r="E329" s="8"/>
      <c r="F329" s="8"/>
      <c r="G329" s="8"/>
      <c r="H329" s="8"/>
      <c r="I329" s="8"/>
      <c r="J329" s="8"/>
      <c r="K329" s="8"/>
      <c r="L329" s="10"/>
      <c r="M329" s="8"/>
      <c r="N329" s="10"/>
      <c r="O329" s="10"/>
      <c r="Q329" s="10"/>
      <c r="R329" s="10"/>
      <c r="S329" s="8"/>
      <c r="T329" s="8"/>
    </row>
    <row r="330" spans="1:20" s="2" customFormat="1">
      <c r="A330" s="8"/>
      <c r="B330" s="9"/>
      <c r="C330" s="8"/>
      <c r="D330" s="8"/>
      <c r="E330" s="8"/>
      <c r="F330" s="8"/>
      <c r="G330" s="8"/>
      <c r="H330" s="8"/>
      <c r="I330" s="8"/>
      <c r="J330" s="8"/>
      <c r="K330" s="8"/>
      <c r="L330" s="10"/>
      <c r="M330" s="8"/>
      <c r="N330" s="10"/>
      <c r="O330" s="10"/>
      <c r="Q330" s="10"/>
      <c r="R330" s="10"/>
      <c r="S330" s="8"/>
      <c r="T330" s="8"/>
    </row>
    <row r="331" spans="1:20" s="2" customFormat="1">
      <c r="A331" s="8"/>
      <c r="B331" s="9"/>
      <c r="C331" s="8"/>
      <c r="D331" s="8"/>
      <c r="E331" s="8"/>
      <c r="F331" s="8"/>
      <c r="G331" s="8"/>
      <c r="H331" s="8"/>
      <c r="I331" s="8"/>
      <c r="J331" s="8"/>
      <c r="K331" s="8"/>
      <c r="L331" s="10"/>
      <c r="M331" s="8"/>
      <c r="N331" s="10"/>
      <c r="O331" s="10"/>
      <c r="Q331" s="10"/>
      <c r="R331" s="10"/>
      <c r="S331" s="8"/>
      <c r="T331" s="8"/>
    </row>
    <row r="332" spans="1:20" s="2" customFormat="1">
      <c r="A332" s="8"/>
      <c r="B332" s="9"/>
      <c r="C332" s="8"/>
      <c r="D332" s="8"/>
      <c r="E332" s="8"/>
      <c r="F332" s="8"/>
      <c r="G332" s="8"/>
      <c r="H332" s="8"/>
      <c r="I332" s="8"/>
      <c r="J332" s="8"/>
      <c r="K332" s="8"/>
      <c r="L332" s="10"/>
      <c r="M332" s="8"/>
      <c r="N332" s="10"/>
      <c r="O332" s="10"/>
      <c r="Q332" s="10"/>
      <c r="R332" s="10"/>
      <c r="S332" s="8"/>
      <c r="T332" s="8"/>
    </row>
    <row r="333" spans="1:20" s="2" customFormat="1">
      <c r="A333" s="8"/>
      <c r="B333" s="9"/>
      <c r="C333" s="8"/>
      <c r="D333" s="8"/>
      <c r="E333" s="8"/>
      <c r="F333" s="8"/>
      <c r="G333" s="8"/>
      <c r="H333" s="8"/>
      <c r="I333" s="8"/>
      <c r="J333" s="8"/>
      <c r="K333" s="8"/>
      <c r="L333" s="10"/>
      <c r="M333" s="8"/>
      <c r="N333" s="10"/>
      <c r="O333" s="10"/>
      <c r="Q333" s="10"/>
      <c r="R333" s="10"/>
      <c r="S333" s="8"/>
      <c r="T333" s="8"/>
    </row>
    <row r="334" spans="1:20" s="2" customFormat="1">
      <c r="A334" s="8"/>
      <c r="B334" s="9"/>
      <c r="C334" s="8"/>
      <c r="D334" s="8"/>
      <c r="E334" s="8"/>
      <c r="F334" s="8"/>
      <c r="G334" s="8"/>
      <c r="H334" s="8"/>
      <c r="I334" s="8"/>
      <c r="J334" s="8"/>
      <c r="K334" s="8"/>
      <c r="L334" s="10"/>
      <c r="M334" s="8"/>
      <c r="N334" s="10"/>
      <c r="O334" s="10"/>
      <c r="Q334" s="10"/>
      <c r="R334" s="10"/>
      <c r="S334" s="8"/>
      <c r="T334" s="8"/>
    </row>
    <row r="335" spans="1:20" s="2" customFormat="1">
      <c r="A335" s="8"/>
      <c r="B335" s="9"/>
      <c r="C335" s="8"/>
      <c r="D335" s="8"/>
      <c r="E335" s="8"/>
      <c r="F335" s="8"/>
      <c r="G335" s="8"/>
      <c r="H335" s="8"/>
      <c r="I335" s="8"/>
      <c r="J335" s="8"/>
      <c r="K335" s="8"/>
      <c r="L335" s="10"/>
      <c r="M335" s="8"/>
      <c r="N335" s="10"/>
      <c r="O335" s="10"/>
      <c r="Q335" s="10"/>
      <c r="R335" s="10"/>
      <c r="S335" s="8"/>
      <c r="T335" s="8"/>
    </row>
    <row r="336" spans="1:20" s="2" customFormat="1">
      <c r="A336" s="8"/>
      <c r="B336" s="9"/>
      <c r="C336" s="8"/>
      <c r="D336" s="8"/>
      <c r="E336" s="8"/>
      <c r="F336" s="8"/>
      <c r="G336" s="8"/>
      <c r="H336" s="8"/>
      <c r="I336" s="8"/>
      <c r="J336" s="8"/>
      <c r="K336" s="8"/>
      <c r="L336" s="10"/>
      <c r="M336" s="8"/>
      <c r="N336" s="10"/>
      <c r="O336" s="10"/>
      <c r="Q336" s="10"/>
      <c r="R336" s="10"/>
      <c r="S336" s="8"/>
      <c r="T336" s="8"/>
    </row>
    <row r="337" spans="1:20" s="2" customFormat="1">
      <c r="A337" s="8"/>
      <c r="B337" s="9"/>
      <c r="C337" s="8"/>
      <c r="D337" s="8"/>
      <c r="E337" s="8"/>
      <c r="F337" s="8"/>
      <c r="G337" s="8"/>
      <c r="H337" s="8"/>
      <c r="I337" s="8"/>
      <c r="J337" s="8"/>
      <c r="K337" s="8"/>
      <c r="L337" s="10"/>
      <c r="M337" s="8"/>
      <c r="N337" s="10"/>
      <c r="O337" s="10"/>
      <c r="Q337" s="10"/>
      <c r="R337" s="10"/>
      <c r="S337" s="8"/>
      <c r="T337" s="8"/>
    </row>
    <row r="338" spans="1:20" s="2" customFormat="1">
      <c r="A338" s="8"/>
      <c r="B338" s="9"/>
      <c r="C338" s="8"/>
      <c r="D338" s="8"/>
      <c r="E338" s="8"/>
      <c r="F338" s="8"/>
      <c r="G338" s="8"/>
      <c r="H338" s="8"/>
      <c r="I338" s="8"/>
      <c r="J338" s="8"/>
      <c r="K338" s="8"/>
      <c r="L338" s="10"/>
      <c r="M338" s="8"/>
      <c r="N338" s="10"/>
      <c r="O338" s="10"/>
      <c r="Q338" s="10"/>
      <c r="R338" s="10"/>
      <c r="S338" s="8"/>
      <c r="T338" s="8"/>
    </row>
    <row r="339" spans="1:20" s="2" customFormat="1">
      <c r="A339" s="8"/>
      <c r="B339" s="9"/>
      <c r="C339" s="8"/>
      <c r="D339" s="8"/>
      <c r="E339" s="8"/>
      <c r="F339" s="8"/>
      <c r="G339" s="8"/>
      <c r="H339" s="8"/>
      <c r="I339" s="8"/>
      <c r="J339" s="8"/>
      <c r="K339" s="8"/>
      <c r="L339" s="10"/>
      <c r="M339" s="8"/>
      <c r="N339" s="10"/>
      <c r="O339" s="10"/>
      <c r="Q339" s="10"/>
      <c r="R339" s="10"/>
      <c r="S339" s="8"/>
      <c r="T339" s="8"/>
    </row>
    <row r="340" spans="1:20" s="2" customFormat="1">
      <c r="A340" s="8"/>
      <c r="B340" s="9"/>
      <c r="C340" s="8"/>
      <c r="D340" s="8"/>
      <c r="E340" s="8"/>
      <c r="F340" s="8"/>
      <c r="G340" s="8"/>
      <c r="H340" s="8"/>
      <c r="I340" s="8"/>
      <c r="J340" s="8"/>
      <c r="K340" s="8"/>
      <c r="L340" s="10"/>
      <c r="M340" s="8"/>
      <c r="N340" s="10"/>
      <c r="O340" s="10"/>
      <c r="Q340" s="10"/>
      <c r="R340" s="10"/>
      <c r="S340" s="8"/>
      <c r="T340" s="8"/>
    </row>
    <row r="341" spans="1:20" s="2" customFormat="1">
      <c r="A341" s="8"/>
      <c r="B341" s="9"/>
      <c r="C341" s="8"/>
      <c r="D341" s="8"/>
      <c r="E341" s="8"/>
      <c r="F341" s="8"/>
      <c r="G341" s="8"/>
      <c r="H341" s="8"/>
      <c r="I341" s="8"/>
      <c r="J341" s="8"/>
      <c r="K341" s="8"/>
      <c r="L341" s="10"/>
      <c r="M341" s="8"/>
      <c r="N341" s="10"/>
      <c r="O341" s="10"/>
      <c r="Q341" s="10"/>
      <c r="R341" s="10"/>
      <c r="S341" s="8"/>
      <c r="T341" s="8"/>
    </row>
    <row r="342" spans="1:20" s="2" customFormat="1">
      <c r="A342" s="8"/>
      <c r="B342" s="9"/>
      <c r="C342" s="8"/>
      <c r="D342" s="8"/>
      <c r="E342" s="8"/>
      <c r="F342" s="8"/>
      <c r="G342" s="8"/>
      <c r="H342" s="8"/>
      <c r="I342" s="8"/>
      <c r="J342" s="8"/>
      <c r="K342" s="8"/>
      <c r="L342" s="10"/>
      <c r="M342" s="8"/>
      <c r="N342" s="10"/>
      <c r="O342" s="10"/>
      <c r="Q342" s="10"/>
      <c r="R342" s="10"/>
      <c r="S342" s="8"/>
      <c r="T342" s="8"/>
    </row>
    <row r="343" spans="1:20" s="2" customFormat="1">
      <c r="A343" s="8"/>
      <c r="B343" s="9"/>
      <c r="C343" s="8"/>
      <c r="D343" s="8"/>
      <c r="E343" s="8"/>
      <c r="F343" s="8"/>
      <c r="G343" s="8"/>
      <c r="H343" s="8"/>
      <c r="I343" s="8"/>
      <c r="J343" s="8"/>
      <c r="K343" s="8"/>
      <c r="L343" s="10"/>
      <c r="M343" s="8"/>
      <c r="N343" s="10"/>
      <c r="O343" s="10"/>
      <c r="Q343" s="10"/>
      <c r="R343" s="10"/>
      <c r="S343" s="8"/>
      <c r="T343" s="8"/>
    </row>
    <row r="344" spans="1:20" s="2" customFormat="1">
      <c r="A344" s="8"/>
      <c r="B344" s="9"/>
      <c r="C344" s="8"/>
      <c r="D344" s="8"/>
      <c r="E344" s="8"/>
      <c r="F344" s="8"/>
      <c r="G344" s="8"/>
      <c r="H344" s="8"/>
      <c r="I344" s="8"/>
      <c r="J344" s="8"/>
      <c r="K344" s="8"/>
      <c r="L344" s="10"/>
      <c r="M344" s="8"/>
      <c r="N344" s="10"/>
      <c r="O344" s="10"/>
      <c r="Q344" s="10"/>
      <c r="R344" s="10"/>
      <c r="S344" s="8"/>
      <c r="T344" s="8"/>
    </row>
    <row r="345" spans="1:20" s="2" customFormat="1">
      <c r="A345" s="8"/>
      <c r="B345" s="9"/>
      <c r="C345" s="8"/>
      <c r="D345" s="8"/>
      <c r="E345" s="8"/>
      <c r="F345" s="8"/>
      <c r="G345" s="8"/>
      <c r="H345" s="8"/>
      <c r="I345" s="8"/>
      <c r="J345" s="8"/>
      <c r="K345" s="8"/>
      <c r="L345" s="10"/>
      <c r="M345" s="8"/>
      <c r="N345" s="10"/>
      <c r="O345" s="10"/>
      <c r="Q345" s="10"/>
      <c r="R345" s="10"/>
      <c r="S345" s="8"/>
      <c r="T345" s="8"/>
    </row>
    <row r="346" spans="1:20" s="2" customFormat="1">
      <c r="A346" s="8"/>
      <c r="B346" s="9"/>
      <c r="C346" s="8"/>
      <c r="D346" s="8"/>
      <c r="E346" s="8"/>
      <c r="F346" s="8"/>
      <c r="G346" s="8"/>
      <c r="H346" s="8"/>
      <c r="I346" s="8"/>
      <c r="J346" s="8"/>
      <c r="K346" s="8"/>
      <c r="L346" s="10"/>
      <c r="M346" s="8"/>
      <c r="N346" s="10"/>
      <c r="O346" s="10"/>
      <c r="Q346" s="10"/>
      <c r="R346" s="10"/>
      <c r="S346" s="8"/>
      <c r="T346" s="8"/>
    </row>
    <row r="347" spans="1:20" s="2" customFormat="1">
      <c r="A347" s="8"/>
      <c r="B347" s="9"/>
      <c r="C347" s="8"/>
      <c r="D347" s="8"/>
      <c r="E347" s="8"/>
      <c r="F347" s="8"/>
      <c r="G347" s="8"/>
      <c r="H347" s="8"/>
      <c r="I347" s="8"/>
      <c r="J347" s="8"/>
      <c r="K347" s="8"/>
      <c r="L347" s="10"/>
      <c r="M347" s="8"/>
      <c r="N347" s="10"/>
      <c r="O347" s="10"/>
      <c r="Q347" s="10"/>
      <c r="R347" s="10"/>
      <c r="S347" s="8"/>
      <c r="T347" s="8"/>
    </row>
    <row r="348" spans="1:20" s="2" customFormat="1">
      <c r="A348" s="8"/>
      <c r="B348" s="9"/>
      <c r="C348" s="8"/>
      <c r="D348" s="8"/>
      <c r="E348" s="8"/>
      <c r="F348" s="8"/>
      <c r="G348" s="8"/>
      <c r="H348" s="8"/>
      <c r="I348" s="8"/>
      <c r="J348" s="8"/>
      <c r="K348" s="8"/>
      <c r="L348" s="10"/>
      <c r="M348" s="8"/>
      <c r="N348" s="10"/>
      <c r="O348" s="10"/>
      <c r="Q348" s="10"/>
      <c r="R348" s="10"/>
      <c r="S348" s="8"/>
      <c r="T348" s="8"/>
    </row>
    <row r="349" spans="1:20" s="2" customFormat="1">
      <c r="A349" s="8"/>
      <c r="B349" s="9"/>
      <c r="C349" s="8"/>
      <c r="D349" s="8"/>
      <c r="E349" s="8"/>
      <c r="F349" s="8"/>
      <c r="G349" s="8"/>
      <c r="H349" s="8"/>
      <c r="I349" s="8"/>
      <c r="J349" s="8"/>
      <c r="K349" s="8"/>
      <c r="L349" s="10"/>
      <c r="M349" s="8"/>
      <c r="N349" s="10"/>
      <c r="O349" s="10"/>
      <c r="Q349" s="10"/>
      <c r="R349" s="10"/>
      <c r="S349" s="8"/>
      <c r="T349" s="8"/>
    </row>
    <row r="350" spans="1:20" s="2" customFormat="1">
      <c r="A350" s="8"/>
      <c r="B350" s="9"/>
      <c r="C350" s="8"/>
      <c r="D350" s="8"/>
      <c r="E350" s="8"/>
      <c r="F350" s="8"/>
      <c r="G350" s="8"/>
      <c r="H350" s="8"/>
      <c r="I350" s="8"/>
      <c r="J350" s="8"/>
      <c r="K350" s="8"/>
      <c r="L350" s="10"/>
      <c r="M350" s="8"/>
      <c r="N350" s="10"/>
      <c r="O350" s="10"/>
      <c r="Q350" s="10"/>
      <c r="R350" s="10"/>
      <c r="S350" s="8"/>
      <c r="T350" s="8"/>
    </row>
    <row r="351" spans="1:20" s="2" customFormat="1">
      <c r="A351" s="8"/>
      <c r="B351" s="9"/>
      <c r="C351" s="8"/>
      <c r="D351" s="8"/>
      <c r="E351" s="8"/>
      <c r="F351" s="8"/>
      <c r="G351" s="8"/>
      <c r="H351" s="8"/>
      <c r="I351" s="8"/>
      <c r="J351" s="8"/>
      <c r="K351" s="8"/>
      <c r="L351" s="10"/>
      <c r="M351" s="8"/>
      <c r="N351" s="10"/>
      <c r="O351" s="10"/>
      <c r="Q351" s="10"/>
      <c r="R351" s="10"/>
      <c r="S351" s="8"/>
      <c r="T351" s="8"/>
    </row>
    <row r="352" spans="1:20" s="2" customFormat="1">
      <c r="A352" s="8"/>
      <c r="B352" s="9"/>
      <c r="C352" s="8"/>
      <c r="D352" s="8"/>
      <c r="E352" s="8"/>
      <c r="F352" s="8"/>
      <c r="G352" s="8"/>
      <c r="H352" s="8"/>
      <c r="I352" s="8"/>
      <c r="J352" s="8"/>
      <c r="K352" s="8"/>
      <c r="L352" s="10"/>
      <c r="M352" s="8"/>
      <c r="N352" s="10"/>
      <c r="O352" s="10"/>
      <c r="Q352" s="10"/>
      <c r="R352" s="10"/>
      <c r="S352" s="8"/>
      <c r="T352" s="8"/>
    </row>
    <row r="353" spans="1:20" s="2" customFormat="1">
      <c r="A353" s="8"/>
      <c r="B353" s="9"/>
      <c r="C353" s="8"/>
      <c r="D353" s="8"/>
      <c r="E353" s="8"/>
      <c r="F353" s="8"/>
      <c r="G353" s="8"/>
      <c r="H353" s="8"/>
      <c r="I353" s="8"/>
      <c r="J353" s="8"/>
      <c r="K353" s="8"/>
      <c r="L353" s="10"/>
      <c r="M353" s="8"/>
      <c r="N353" s="10"/>
      <c r="O353" s="10"/>
      <c r="Q353" s="10"/>
      <c r="R353" s="10"/>
      <c r="S353" s="8"/>
      <c r="T353" s="8"/>
    </row>
    <row r="354" spans="1:20" s="2" customFormat="1">
      <c r="A354" s="8"/>
      <c r="B354" s="9"/>
      <c r="C354" s="8"/>
      <c r="D354" s="8"/>
      <c r="E354" s="8"/>
      <c r="F354" s="8"/>
      <c r="G354" s="8"/>
      <c r="H354" s="8"/>
      <c r="I354" s="8"/>
      <c r="J354" s="8"/>
      <c r="K354" s="8"/>
      <c r="L354" s="10"/>
      <c r="M354" s="8"/>
      <c r="N354" s="10"/>
      <c r="O354" s="10"/>
      <c r="Q354" s="10"/>
      <c r="R354" s="10"/>
      <c r="S354" s="8"/>
      <c r="T354" s="8"/>
    </row>
    <row r="355" spans="1:20" s="2" customFormat="1">
      <c r="A355" s="8"/>
      <c r="B355" s="9"/>
      <c r="C355" s="8"/>
      <c r="D355" s="8"/>
      <c r="E355" s="8"/>
      <c r="F355" s="8"/>
      <c r="G355" s="8"/>
      <c r="H355" s="8"/>
      <c r="I355" s="8"/>
      <c r="J355" s="8"/>
      <c r="K355" s="8"/>
      <c r="L355" s="10"/>
      <c r="M355" s="8"/>
      <c r="N355" s="10"/>
      <c r="O355" s="10"/>
      <c r="Q355" s="10"/>
      <c r="R355" s="10"/>
      <c r="S355" s="8"/>
      <c r="T355" s="8"/>
    </row>
    <row r="356" spans="1:20" s="2" customFormat="1">
      <c r="A356" s="8"/>
      <c r="B356" s="9"/>
      <c r="C356" s="8"/>
      <c r="D356" s="8"/>
      <c r="E356" s="8"/>
      <c r="F356" s="8"/>
      <c r="G356" s="8"/>
      <c r="H356" s="8"/>
      <c r="I356" s="8"/>
      <c r="J356" s="8"/>
      <c r="K356" s="8"/>
      <c r="L356" s="10"/>
      <c r="M356" s="8"/>
      <c r="N356" s="10"/>
      <c r="O356" s="10"/>
      <c r="Q356" s="10"/>
      <c r="R356" s="10"/>
      <c r="S356" s="8"/>
      <c r="T356" s="8"/>
    </row>
    <row r="357" spans="1:20" s="2" customFormat="1">
      <c r="A357" s="8"/>
      <c r="B357" s="9"/>
      <c r="C357" s="8"/>
      <c r="D357" s="8"/>
      <c r="E357" s="8"/>
      <c r="F357" s="8"/>
      <c r="G357" s="8"/>
      <c r="H357" s="8"/>
      <c r="I357" s="8"/>
      <c r="J357" s="8"/>
      <c r="K357" s="8"/>
      <c r="L357" s="10"/>
      <c r="M357" s="8"/>
      <c r="N357" s="10"/>
      <c r="O357" s="10"/>
      <c r="Q357" s="10"/>
      <c r="R357" s="10"/>
      <c r="S357" s="8"/>
      <c r="T357" s="8"/>
    </row>
    <row r="358" spans="1:20" s="2" customFormat="1">
      <c r="A358" s="8"/>
      <c r="B358" s="9"/>
      <c r="C358" s="8"/>
      <c r="D358" s="8"/>
      <c r="E358" s="8"/>
      <c r="F358" s="8"/>
      <c r="G358" s="8"/>
      <c r="H358" s="8"/>
      <c r="I358" s="8"/>
      <c r="J358" s="8"/>
      <c r="K358" s="8"/>
      <c r="L358" s="10"/>
      <c r="M358" s="8"/>
      <c r="N358" s="10"/>
      <c r="O358" s="10"/>
      <c r="Q358" s="10"/>
      <c r="R358" s="10"/>
      <c r="S358" s="8"/>
      <c r="T358" s="8"/>
    </row>
    <row r="359" spans="1:20" s="2" customFormat="1">
      <c r="A359" s="8"/>
      <c r="B359" s="9"/>
      <c r="C359" s="8"/>
      <c r="D359" s="8"/>
      <c r="E359" s="8"/>
      <c r="F359" s="8"/>
      <c r="G359" s="8"/>
      <c r="H359" s="8"/>
      <c r="I359" s="8"/>
      <c r="J359" s="8"/>
      <c r="K359" s="8"/>
      <c r="L359" s="10"/>
      <c r="M359" s="8"/>
      <c r="N359" s="10"/>
      <c r="O359" s="10"/>
      <c r="Q359" s="10"/>
      <c r="R359" s="10"/>
      <c r="S359" s="8"/>
      <c r="T359" s="8"/>
    </row>
    <row r="360" spans="1:20" s="2" customFormat="1">
      <c r="A360" s="8"/>
      <c r="B360" s="9"/>
      <c r="C360" s="8"/>
      <c r="D360" s="8"/>
      <c r="E360" s="8"/>
      <c r="F360" s="8"/>
      <c r="G360" s="8"/>
      <c r="H360" s="8"/>
      <c r="I360" s="8"/>
      <c r="J360" s="8"/>
      <c r="K360" s="8"/>
      <c r="L360" s="10"/>
      <c r="M360" s="8"/>
      <c r="N360" s="10"/>
      <c r="O360" s="10"/>
      <c r="Q360" s="10"/>
      <c r="R360" s="10"/>
      <c r="S360" s="8"/>
      <c r="T360" s="8"/>
    </row>
    <row r="361" spans="1:20" s="2" customFormat="1">
      <c r="A361" s="8"/>
      <c r="B361" s="9"/>
      <c r="C361" s="8"/>
      <c r="D361" s="8"/>
      <c r="E361" s="8"/>
      <c r="F361" s="8"/>
      <c r="G361" s="8"/>
      <c r="H361" s="8"/>
      <c r="I361" s="8"/>
      <c r="J361" s="8"/>
      <c r="K361" s="8"/>
      <c r="L361" s="10"/>
      <c r="M361" s="8"/>
      <c r="N361" s="10"/>
      <c r="O361" s="10"/>
      <c r="Q361" s="10"/>
      <c r="R361" s="10"/>
      <c r="S361" s="8"/>
      <c r="T361" s="8"/>
    </row>
    <row r="362" spans="1:20" s="2" customFormat="1">
      <c r="A362" s="8"/>
      <c r="B362" s="9"/>
      <c r="C362" s="8"/>
      <c r="D362" s="8"/>
      <c r="E362" s="8"/>
      <c r="F362" s="8"/>
      <c r="G362" s="8"/>
      <c r="H362" s="8"/>
      <c r="I362" s="8"/>
      <c r="J362" s="8"/>
      <c r="K362" s="8"/>
      <c r="L362" s="10"/>
      <c r="M362" s="8"/>
      <c r="N362" s="10"/>
      <c r="O362" s="10"/>
      <c r="Q362" s="10"/>
      <c r="R362" s="10"/>
      <c r="S362" s="8"/>
      <c r="T362" s="8"/>
    </row>
    <row r="363" spans="1:20" s="2" customFormat="1">
      <c r="A363" s="8"/>
      <c r="B363" s="9"/>
      <c r="C363" s="8"/>
      <c r="D363" s="8"/>
      <c r="E363" s="8"/>
      <c r="F363" s="8"/>
      <c r="G363" s="8"/>
      <c r="H363" s="8"/>
      <c r="I363" s="8"/>
      <c r="J363" s="8"/>
      <c r="K363" s="8"/>
      <c r="L363" s="10"/>
      <c r="M363" s="8"/>
      <c r="N363" s="10"/>
      <c r="O363" s="10"/>
      <c r="Q363" s="10"/>
      <c r="R363" s="10"/>
      <c r="S363" s="8"/>
      <c r="T363" s="8"/>
    </row>
    <row r="364" spans="1:20" s="2" customFormat="1">
      <c r="A364" s="8"/>
      <c r="B364" s="9"/>
      <c r="C364" s="8"/>
      <c r="D364" s="8"/>
      <c r="E364" s="8"/>
      <c r="F364" s="8"/>
      <c r="G364" s="8"/>
      <c r="H364" s="8"/>
      <c r="I364" s="8"/>
      <c r="J364" s="8"/>
      <c r="K364" s="8"/>
      <c r="L364" s="10"/>
      <c r="M364" s="8"/>
      <c r="N364" s="10"/>
      <c r="O364" s="10"/>
      <c r="Q364" s="10"/>
      <c r="R364" s="10"/>
      <c r="S364" s="8"/>
      <c r="T364" s="8"/>
    </row>
    <row r="365" spans="1:20" s="2" customFormat="1">
      <c r="A365" s="8"/>
      <c r="B365" s="9"/>
      <c r="C365" s="8"/>
      <c r="D365" s="8"/>
      <c r="E365" s="8"/>
      <c r="F365" s="8"/>
      <c r="G365" s="8"/>
      <c r="H365" s="8"/>
      <c r="I365" s="8"/>
      <c r="J365" s="8"/>
      <c r="K365" s="8"/>
      <c r="L365" s="10"/>
      <c r="M365" s="8"/>
      <c r="N365" s="10"/>
      <c r="O365" s="10"/>
      <c r="Q365" s="10"/>
      <c r="R365" s="10"/>
      <c r="S365" s="8"/>
      <c r="T365" s="8"/>
    </row>
    <row r="366" spans="1:20" s="2" customFormat="1">
      <c r="A366" s="8"/>
      <c r="B366" s="9"/>
      <c r="C366" s="8"/>
      <c r="D366" s="8"/>
      <c r="E366" s="8"/>
      <c r="F366" s="8"/>
      <c r="G366" s="8"/>
      <c r="H366" s="8"/>
      <c r="I366" s="8"/>
      <c r="J366" s="8"/>
      <c r="K366" s="8"/>
      <c r="L366" s="10"/>
      <c r="M366" s="8"/>
      <c r="N366" s="10"/>
      <c r="O366" s="10"/>
      <c r="Q366" s="10"/>
      <c r="R366" s="10"/>
      <c r="S366" s="8"/>
      <c r="T366" s="8"/>
    </row>
    <row r="367" spans="1:20" s="2" customFormat="1">
      <c r="A367" s="8"/>
      <c r="B367" s="9"/>
      <c r="C367" s="8"/>
      <c r="D367" s="8"/>
      <c r="E367" s="8"/>
      <c r="F367" s="8"/>
      <c r="G367" s="8"/>
      <c r="H367" s="8"/>
      <c r="I367" s="8"/>
      <c r="J367" s="8"/>
      <c r="K367" s="8"/>
      <c r="L367" s="10"/>
      <c r="M367" s="8"/>
      <c r="N367" s="10"/>
      <c r="O367" s="10"/>
      <c r="Q367" s="10"/>
      <c r="R367" s="10"/>
      <c r="S367" s="8"/>
      <c r="T367" s="8"/>
    </row>
    <row r="368" spans="1:20" s="2" customFormat="1">
      <c r="A368" s="8"/>
      <c r="B368" s="9"/>
      <c r="C368" s="8"/>
      <c r="D368" s="8"/>
      <c r="E368" s="8"/>
      <c r="F368" s="8"/>
      <c r="G368" s="8"/>
      <c r="H368" s="8"/>
      <c r="I368" s="8"/>
      <c r="J368" s="8"/>
      <c r="K368" s="8"/>
      <c r="L368" s="10"/>
      <c r="M368" s="8"/>
      <c r="N368" s="10"/>
      <c r="O368" s="10"/>
      <c r="Q368" s="10"/>
      <c r="R368" s="10"/>
      <c r="S368" s="8"/>
      <c r="T368" s="8"/>
    </row>
    <row r="369" spans="1:20" s="2" customFormat="1">
      <c r="A369" s="8"/>
      <c r="B369" s="9"/>
      <c r="C369" s="8"/>
      <c r="D369" s="8"/>
      <c r="E369" s="8"/>
      <c r="F369" s="8"/>
      <c r="G369" s="8"/>
      <c r="H369" s="8"/>
      <c r="I369" s="8"/>
      <c r="J369" s="8"/>
      <c r="K369" s="8"/>
      <c r="L369" s="10"/>
      <c r="M369" s="8"/>
      <c r="N369" s="10"/>
      <c r="O369" s="10"/>
      <c r="Q369" s="10"/>
      <c r="R369" s="10"/>
      <c r="S369" s="8"/>
      <c r="T369" s="8"/>
    </row>
    <row r="370" spans="1:20" s="2" customFormat="1">
      <c r="A370" s="8"/>
      <c r="B370" s="9"/>
      <c r="C370" s="8"/>
      <c r="D370" s="8"/>
      <c r="E370" s="8"/>
      <c r="F370" s="8"/>
      <c r="G370" s="8"/>
      <c r="H370" s="8"/>
      <c r="I370" s="8"/>
      <c r="J370" s="8"/>
      <c r="K370" s="8"/>
      <c r="L370" s="10"/>
      <c r="M370" s="8"/>
      <c r="N370" s="10"/>
      <c r="O370" s="10"/>
      <c r="Q370" s="10"/>
      <c r="R370" s="10"/>
      <c r="S370" s="8"/>
      <c r="T370" s="8"/>
    </row>
    <row r="371" spans="1:20" s="2" customFormat="1">
      <c r="A371" s="8"/>
      <c r="B371" s="9"/>
      <c r="C371" s="8"/>
      <c r="D371" s="8"/>
      <c r="E371" s="8"/>
      <c r="F371" s="8"/>
      <c r="G371" s="8"/>
      <c r="H371" s="8"/>
      <c r="I371" s="8"/>
      <c r="J371" s="8"/>
      <c r="K371" s="8"/>
      <c r="L371" s="10"/>
      <c r="M371" s="8"/>
      <c r="N371" s="10"/>
      <c r="O371" s="10"/>
      <c r="Q371" s="10"/>
      <c r="R371" s="10"/>
      <c r="S371" s="8"/>
      <c r="T371" s="8"/>
    </row>
    <row r="372" spans="1:20" s="2" customFormat="1">
      <c r="A372" s="8"/>
      <c r="B372" s="9"/>
      <c r="C372" s="8"/>
      <c r="D372" s="8"/>
      <c r="E372" s="8"/>
      <c r="F372" s="8"/>
      <c r="G372" s="8"/>
      <c r="H372" s="8"/>
      <c r="I372" s="8"/>
      <c r="J372" s="8"/>
      <c r="K372" s="8"/>
      <c r="L372" s="10"/>
      <c r="M372" s="8"/>
      <c r="N372" s="10"/>
      <c r="O372" s="10"/>
      <c r="Q372" s="10"/>
      <c r="R372" s="10"/>
      <c r="S372" s="8"/>
      <c r="T372" s="8"/>
    </row>
    <row r="373" spans="1:20" s="2" customFormat="1">
      <c r="A373" s="8"/>
      <c r="B373" s="9"/>
      <c r="C373" s="8"/>
      <c r="D373" s="8"/>
      <c r="E373" s="8"/>
      <c r="F373" s="8"/>
      <c r="G373" s="8"/>
      <c r="H373" s="8"/>
      <c r="I373" s="8"/>
      <c r="J373" s="8"/>
      <c r="K373" s="8"/>
      <c r="L373" s="10"/>
      <c r="M373" s="8"/>
      <c r="N373" s="10"/>
      <c r="O373" s="10"/>
      <c r="Q373" s="10"/>
      <c r="R373" s="10"/>
      <c r="S373" s="8"/>
      <c r="T373" s="8"/>
    </row>
    <row r="374" spans="1:20" s="2" customFormat="1">
      <c r="A374" s="8"/>
      <c r="B374" s="9"/>
      <c r="C374" s="8"/>
      <c r="D374" s="8"/>
      <c r="E374" s="8"/>
      <c r="F374" s="8"/>
      <c r="G374" s="8"/>
      <c r="H374" s="8"/>
      <c r="I374" s="8"/>
      <c r="J374" s="8"/>
      <c r="K374" s="8"/>
      <c r="L374" s="10"/>
      <c r="M374" s="8"/>
      <c r="N374" s="10"/>
      <c r="O374" s="10"/>
      <c r="Q374" s="10"/>
      <c r="R374" s="10"/>
      <c r="S374" s="8"/>
      <c r="T374" s="8"/>
    </row>
    <row r="375" spans="1:20" s="2" customFormat="1">
      <c r="A375" s="8"/>
      <c r="B375" s="9"/>
      <c r="C375" s="8"/>
      <c r="D375" s="8"/>
      <c r="E375" s="8"/>
      <c r="F375" s="8"/>
      <c r="G375" s="8"/>
      <c r="H375" s="8"/>
      <c r="I375" s="8"/>
      <c r="J375" s="8"/>
      <c r="K375" s="8"/>
      <c r="L375" s="10"/>
      <c r="M375" s="8"/>
      <c r="N375" s="10"/>
      <c r="O375" s="10"/>
      <c r="Q375" s="10"/>
      <c r="R375" s="10"/>
      <c r="S375" s="8"/>
      <c r="T375" s="8"/>
    </row>
    <row r="376" spans="1:20" s="2" customFormat="1">
      <c r="A376" s="8"/>
      <c r="B376" s="9"/>
      <c r="C376" s="8"/>
      <c r="D376" s="8"/>
      <c r="E376" s="8"/>
      <c r="F376" s="8"/>
      <c r="G376" s="8"/>
      <c r="H376" s="8"/>
      <c r="I376" s="8"/>
      <c r="J376" s="8"/>
      <c r="K376" s="8"/>
      <c r="L376" s="10"/>
      <c r="M376" s="8"/>
      <c r="N376" s="10"/>
      <c r="O376" s="10"/>
      <c r="Q376" s="10"/>
      <c r="R376" s="10"/>
      <c r="S376" s="8"/>
      <c r="T376" s="8"/>
    </row>
    <row r="377" spans="1:20" s="2" customFormat="1">
      <c r="A377" s="8"/>
      <c r="B377" s="9"/>
      <c r="C377" s="8"/>
      <c r="D377" s="8"/>
      <c r="E377" s="8"/>
      <c r="F377" s="8"/>
      <c r="G377" s="8"/>
      <c r="H377" s="8"/>
      <c r="I377" s="8"/>
      <c r="J377" s="8"/>
      <c r="K377" s="8"/>
      <c r="L377" s="10"/>
      <c r="M377" s="8"/>
      <c r="N377" s="10"/>
      <c r="O377" s="10"/>
      <c r="Q377" s="10"/>
      <c r="R377" s="10"/>
      <c r="S377" s="8"/>
      <c r="T377" s="8"/>
    </row>
    <row r="378" spans="1:20" s="2" customFormat="1">
      <c r="A378" s="8"/>
      <c r="B378" s="9"/>
      <c r="C378" s="8"/>
      <c r="D378" s="8"/>
      <c r="E378" s="8"/>
      <c r="F378" s="8"/>
      <c r="G378" s="8"/>
      <c r="H378" s="8"/>
      <c r="I378" s="8"/>
      <c r="J378" s="8"/>
      <c r="K378" s="8"/>
      <c r="L378" s="10"/>
      <c r="M378" s="8"/>
      <c r="N378" s="10"/>
      <c r="O378" s="10"/>
      <c r="Q378" s="10"/>
      <c r="R378" s="10"/>
      <c r="S378" s="8"/>
      <c r="T378" s="8"/>
    </row>
    <row r="379" spans="1:20" s="2" customFormat="1">
      <c r="A379" s="8"/>
      <c r="B379" s="9"/>
      <c r="C379" s="8"/>
      <c r="D379" s="8"/>
      <c r="E379" s="8"/>
      <c r="F379" s="8"/>
      <c r="G379" s="8"/>
      <c r="H379" s="8"/>
      <c r="I379" s="8"/>
      <c r="J379" s="8"/>
      <c r="K379" s="8"/>
      <c r="L379" s="10"/>
      <c r="M379" s="8"/>
      <c r="N379" s="10"/>
      <c r="O379" s="10"/>
      <c r="Q379" s="10"/>
      <c r="R379" s="10"/>
      <c r="S379" s="8"/>
      <c r="T379" s="8"/>
    </row>
    <row r="380" spans="1:20" s="2" customFormat="1">
      <c r="A380" s="8"/>
      <c r="B380" s="9"/>
      <c r="C380" s="8"/>
      <c r="D380" s="8"/>
      <c r="E380" s="8"/>
      <c r="F380" s="8"/>
      <c r="G380" s="8"/>
      <c r="H380" s="8"/>
      <c r="I380" s="8"/>
      <c r="J380" s="8"/>
      <c r="K380" s="8"/>
      <c r="L380" s="10"/>
      <c r="M380" s="8"/>
      <c r="N380" s="10"/>
      <c r="O380" s="10"/>
      <c r="Q380" s="10"/>
      <c r="R380" s="10"/>
      <c r="S380" s="8"/>
      <c r="T380" s="8"/>
    </row>
    <row r="381" spans="1:20" s="2" customFormat="1">
      <c r="A381" s="8"/>
      <c r="B381" s="9"/>
      <c r="C381" s="8"/>
      <c r="D381" s="8"/>
      <c r="E381" s="8"/>
      <c r="F381" s="8"/>
      <c r="G381" s="8"/>
      <c r="H381" s="8"/>
      <c r="I381" s="8"/>
      <c r="J381" s="8"/>
      <c r="K381" s="8"/>
      <c r="L381" s="10"/>
      <c r="M381" s="8"/>
      <c r="N381" s="10"/>
      <c r="O381" s="10"/>
      <c r="Q381" s="10"/>
      <c r="R381" s="10"/>
      <c r="S381" s="8"/>
      <c r="T381" s="8"/>
    </row>
    <row r="382" spans="1:20" s="2" customFormat="1">
      <c r="A382" s="8"/>
      <c r="B382" s="9"/>
      <c r="C382" s="8"/>
      <c r="D382" s="8"/>
      <c r="E382" s="8"/>
      <c r="F382" s="8"/>
      <c r="G382" s="8"/>
      <c r="H382" s="8"/>
      <c r="I382" s="8"/>
      <c r="J382" s="8"/>
      <c r="K382" s="8"/>
      <c r="L382" s="10"/>
      <c r="M382" s="8"/>
      <c r="N382" s="10"/>
      <c r="O382" s="10"/>
      <c r="Q382" s="10"/>
      <c r="R382" s="10"/>
      <c r="S382" s="8"/>
      <c r="T382" s="8"/>
    </row>
    <row r="383" spans="1:20" s="2" customFormat="1">
      <c r="A383" s="8"/>
      <c r="B383" s="9"/>
      <c r="C383" s="8"/>
      <c r="D383" s="8"/>
      <c r="E383" s="8"/>
      <c r="F383" s="8"/>
      <c r="G383" s="8"/>
      <c r="H383" s="8"/>
      <c r="I383" s="8"/>
      <c r="J383" s="8"/>
      <c r="K383" s="8"/>
      <c r="L383" s="10"/>
      <c r="M383" s="8"/>
      <c r="N383" s="10"/>
      <c r="O383" s="10"/>
      <c r="Q383" s="10"/>
      <c r="R383" s="10"/>
      <c r="S383" s="8"/>
      <c r="T383" s="8"/>
    </row>
    <row r="384" spans="1:20" s="2" customFormat="1">
      <c r="A384" s="8"/>
      <c r="B384" s="9"/>
      <c r="C384" s="8"/>
      <c r="D384" s="8"/>
      <c r="E384" s="8"/>
      <c r="F384" s="8"/>
      <c r="G384" s="8"/>
      <c r="H384" s="8"/>
      <c r="I384" s="8"/>
      <c r="J384" s="8"/>
      <c r="K384" s="8"/>
      <c r="L384" s="10"/>
      <c r="M384" s="8"/>
      <c r="N384" s="10"/>
      <c r="O384" s="10"/>
      <c r="Q384" s="10"/>
      <c r="R384" s="10"/>
      <c r="S384" s="8"/>
      <c r="T384" s="8"/>
    </row>
    <row r="385" spans="1:20" s="2" customFormat="1">
      <c r="A385" s="8"/>
      <c r="B385" s="9"/>
      <c r="C385" s="8"/>
      <c r="D385" s="8"/>
      <c r="E385" s="8"/>
      <c r="F385" s="8"/>
      <c r="G385" s="8"/>
      <c r="H385" s="8"/>
      <c r="I385" s="8"/>
      <c r="J385" s="8"/>
      <c r="K385" s="8"/>
      <c r="L385" s="10"/>
      <c r="M385" s="8"/>
      <c r="N385" s="10"/>
      <c r="O385" s="10"/>
      <c r="Q385" s="10"/>
      <c r="R385" s="10"/>
      <c r="S385" s="8"/>
      <c r="T385" s="8"/>
    </row>
    <row r="386" spans="1:20" s="2" customFormat="1">
      <c r="A386" s="8"/>
      <c r="B386" s="9"/>
      <c r="C386" s="8"/>
      <c r="D386" s="8"/>
      <c r="E386" s="8"/>
      <c r="F386" s="8"/>
      <c r="G386" s="8"/>
      <c r="H386" s="8"/>
      <c r="I386" s="8"/>
      <c r="J386" s="8"/>
      <c r="K386" s="8"/>
      <c r="L386" s="10"/>
      <c r="M386" s="8"/>
      <c r="N386" s="10"/>
      <c r="O386" s="10"/>
      <c r="Q386" s="10"/>
      <c r="R386" s="10"/>
      <c r="S386" s="8"/>
      <c r="T386" s="8"/>
    </row>
    <row r="387" spans="1:20" s="2" customFormat="1">
      <c r="A387" s="8"/>
      <c r="B387" s="9"/>
      <c r="C387" s="8"/>
      <c r="D387" s="8"/>
      <c r="E387" s="8"/>
      <c r="F387" s="8"/>
      <c r="G387" s="8"/>
      <c r="H387" s="8"/>
      <c r="I387" s="8"/>
      <c r="J387" s="8"/>
      <c r="K387" s="8"/>
      <c r="L387" s="10"/>
      <c r="M387" s="8"/>
      <c r="N387" s="10"/>
      <c r="O387" s="10"/>
      <c r="Q387" s="10"/>
      <c r="R387" s="10"/>
      <c r="S387" s="8"/>
      <c r="T387" s="8"/>
    </row>
    <row r="388" spans="1:20" s="2" customFormat="1">
      <c r="A388" s="8"/>
      <c r="B388" s="9"/>
      <c r="C388" s="8"/>
      <c r="D388" s="8"/>
      <c r="E388" s="8"/>
      <c r="F388" s="8"/>
      <c r="G388" s="8"/>
      <c r="H388" s="8"/>
      <c r="I388" s="8"/>
      <c r="J388" s="8"/>
      <c r="K388" s="8"/>
      <c r="L388" s="10"/>
      <c r="M388" s="8"/>
      <c r="N388" s="10"/>
      <c r="O388" s="10"/>
      <c r="Q388" s="10"/>
      <c r="R388" s="10"/>
      <c r="S388" s="8"/>
      <c r="T388" s="8"/>
    </row>
    <row r="389" spans="1:20" s="2" customFormat="1">
      <c r="A389" s="8"/>
      <c r="B389" s="9"/>
      <c r="C389" s="8"/>
      <c r="D389" s="8"/>
      <c r="E389" s="8"/>
      <c r="F389" s="8"/>
      <c r="G389" s="8"/>
      <c r="H389" s="8"/>
      <c r="I389" s="8"/>
      <c r="J389" s="8"/>
      <c r="K389" s="8"/>
      <c r="L389" s="10"/>
      <c r="M389" s="8"/>
      <c r="N389" s="10"/>
      <c r="O389" s="10"/>
      <c r="Q389" s="10"/>
      <c r="R389" s="10"/>
      <c r="S389" s="8"/>
      <c r="T389" s="8"/>
    </row>
    <row r="390" spans="1:20" s="2" customFormat="1">
      <c r="A390" s="8"/>
      <c r="B390" s="9"/>
      <c r="C390" s="8"/>
      <c r="D390" s="8"/>
      <c r="E390" s="8"/>
      <c r="F390" s="8"/>
      <c r="G390" s="8"/>
      <c r="H390" s="8"/>
      <c r="I390" s="8"/>
      <c r="J390" s="8"/>
      <c r="K390" s="8"/>
      <c r="L390" s="10"/>
      <c r="M390" s="8"/>
      <c r="N390" s="10"/>
      <c r="O390" s="10"/>
      <c r="Q390" s="10"/>
      <c r="R390" s="10"/>
      <c r="S390" s="8"/>
      <c r="T390" s="8"/>
    </row>
    <row r="391" spans="1:20" s="2" customFormat="1">
      <c r="A391" s="8"/>
      <c r="B391" s="9"/>
      <c r="C391" s="8"/>
      <c r="D391" s="8"/>
      <c r="E391" s="8"/>
      <c r="F391" s="8"/>
      <c r="G391" s="8"/>
      <c r="H391" s="8"/>
      <c r="I391" s="8"/>
      <c r="J391" s="8"/>
      <c r="K391" s="8"/>
      <c r="L391" s="10"/>
      <c r="M391" s="8"/>
      <c r="N391" s="10"/>
      <c r="O391" s="10"/>
      <c r="Q391" s="10"/>
      <c r="R391" s="10"/>
      <c r="S391" s="8"/>
      <c r="T391" s="8"/>
    </row>
    <row r="392" spans="1:20" s="2" customFormat="1">
      <c r="A392" s="8"/>
      <c r="B392" s="9"/>
      <c r="C392" s="8"/>
      <c r="D392" s="8"/>
      <c r="E392" s="8"/>
      <c r="F392" s="8"/>
      <c r="G392" s="8"/>
      <c r="H392" s="8"/>
      <c r="I392" s="8"/>
      <c r="J392" s="8"/>
      <c r="K392" s="8"/>
      <c r="L392" s="10"/>
      <c r="M392" s="8"/>
      <c r="N392" s="10"/>
      <c r="O392" s="10"/>
      <c r="Q392" s="10"/>
      <c r="R392" s="10"/>
      <c r="S392" s="8"/>
      <c r="T392" s="8"/>
    </row>
    <row r="393" spans="1:20" s="2" customFormat="1">
      <c r="A393" s="8"/>
      <c r="B393" s="9"/>
      <c r="C393" s="8"/>
      <c r="D393" s="8"/>
      <c r="E393" s="8"/>
      <c r="F393" s="8"/>
      <c r="G393" s="8"/>
      <c r="H393" s="8"/>
      <c r="I393" s="8"/>
      <c r="J393" s="8"/>
      <c r="K393" s="8"/>
      <c r="L393" s="10"/>
      <c r="M393" s="8"/>
      <c r="N393" s="10"/>
      <c r="O393" s="10"/>
      <c r="Q393" s="10"/>
      <c r="R393" s="10"/>
      <c r="S393" s="8"/>
      <c r="T393" s="8"/>
    </row>
    <row r="394" spans="1:20" s="2" customFormat="1">
      <c r="A394" s="8"/>
      <c r="B394" s="9"/>
      <c r="C394" s="8"/>
      <c r="D394" s="8"/>
      <c r="E394" s="8"/>
      <c r="F394" s="8"/>
      <c r="G394" s="8"/>
      <c r="H394" s="8"/>
      <c r="I394" s="8"/>
      <c r="J394" s="8"/>
      <c r="K394" s="8"/>
      <c r="L394" s="10"/>
      <c r="M394" s="8"/>
      <c r="N394" s="10"/>
      <c r="O394" s="10"/>
      <c r="Q394" s="10"/>
      <c r="R394" s="10"/>
      <c r="S394" s="8"/>
      <c r="T394" s="8"/>
    </row>
    <row r="395" spans="1:20" s="2" customFormat="1">
      <c r="A395" s="8"/>
      <c r="B395" s="9"/>
      <c r="C395" s="8"/>
      <c r="D395" s="8"/>
      <c r="E395" s="8"/>
      <c r="F395" s="8"/>
      <c r="G395" s="8"/>
      <c r="H395" s="8"/>
      <c r="I395" s="8"/>
      <c r="J395" s="8"/>
      <c r="K395" s="8"/>
      <c r="L395" s="10"/>
      <c r="M395" s="8"/>
      <c r="N395" s="10"/>
      <c r="O395" s="10"/>
      <c r="Q395" s="10"/>
      <c r="R395" s="10"/>
      <c r="S395" s="8"/>
      <c r="T395" s="8"/>
    </row>
    <row r="396" spans="1:20" s="2" customFormat="1">
      <c r="A396" s="8"/>
      <c r="B396" s="9"/>
      <c r="C396" s="8"/>
      <c r="D396" s="8"/>
      <c r="E396" s="8"/>
      <c r="F396" s="8"/>
      <c r="G396" s="8"/>
      <c r="H396" s="8"/>
      <c r="I396" s="8"/>
      <c r="J396" s="8"/>
      <c r="K396" s="8"/>
      <c r="L396" s="10"/>
      <c r="M396" s="8"/>
      <c r="N396" s="10"/>
      <c r="O396" s="10"/>
      <c r="Q396" s="10"/>
      <c r="R396" s="10"/>
      <c r="S396" s="8"/>
      <c r="T396" s="8"/>
    </row>
    <row r="397" spans="1:20" s="2" customFormat="1">
      <c r="A397" s="8"/>
      <c r="B397" s="9"/>
      <c r="C397" s="8"/>
      <c r="D397" s="8"/>
      <c r="E397" s="8"/>
      <c r="F397" s="8"/>
      <c r="G397" s="8"/>
      <c r="H397" s="8"/>
      <c r="I397" s="8"/>
      <c r="J397" s="8"/>
      <c r="K397" s="8"/>
      <c r="L397" s="10"/>
      <c r="M397" s="8"/>
      <c r="N397" s="10"/>
      <c r="O397" s="10"/>
      <c r="Q397" s="10"/>
      <c r="R397" s="10"/>
      <c r="S397" s="8"/>
      <c r="T397" s="8"/>
    </row>
    <row r="398" spans="1:20" s="2" customFormat="1">
      <c r="A398" s="8"/>
      <c r="B398" s="9"/>
      <c r="C398" s="8"/>
      <c r="D398" s="8"/>
      <c r="E398" s="8"/>
      <c r="F398" s="8"/>
      <c r="G398" s="8"/>
      <c r="H398" s="8"/>
      <c r="I398" s="8"/>
      <c r="J398" s="8"/>
      <c r="K398" s="8"/>
      <c r="L398" s="10"/>
      <c r="M398" s="8"/>
      <c r="N398" s="10"/>
      <c r="O398" s="10"/>
      <c r="Q398" s="10"/>
      <c r="R398" s="10"/>
      <c r="S398" s="8"/>
      <c r="T398" s="8"/>
    </row>
    <row r="399" spans="1:20" s="2" customFormat="1">
      <c r="A399" s="8"/>
      <c r="B399" s="9"/>
      <c r="C399" s="8"/>
      <c r="D399" s="8"/>
      <c r="E399" s="8"/>
      <c r="F399" s="8"/>
      <c r="G399" s="8"/>
      <c r="H399" s="8"/>
      <c r="I399" s="8"/>
      <c r="J399" s="8"/>
      <c r="K399" s="8"/>
      <c r="L399" s="10"/>
      <c r="M399" s="8"/>
      <c r="N399" s="10"/>
      <c r="O399" s="10"/>
      <c r="Q399" s="10"/>
      <c r="R399" s="10"/>
      <c r="S399" s="8"/>
      <c r="T399" s="8"/>
    </row>
    <row r="400" spans="1:20" s="2" customFormat="1">
      <c r="A400" s="8"/>
      <c r="B400" s="9"/>
      <c r="C400" s="8"/>
      <c r="D400" s="8"/>
      <c r="E400" s="8"/>
      <c r="F400" s="8"/>
      <c r="G400" s="8"/>
      <c r="H400" s="8"/>
      <c r="I400" s="8"/>
      <c r="J400" s="8"/>
      <c r="K400" s="8"/>
      <c r="L400" s="10"/>
      <c r="M400" s="8"/>
      <c r="N400" s="10"/>
      <c r="O400" s="10"/>
      <c r="Q400" s="10"/>
      <c r="R400" s="10"/>
      <c r="S400" s="8"/>
      <c r="T400" s="8"/>
    </row>
    <row r="401" spans="1:20" s="2" customFormat="1">
      <c r="A401" s="8"/>
      <c r="B401" s="9"/>
      <c r="C401" s="8"/>
      <c r="D401" s="8"/>
      <c r="E401" s="8"/>
      <c r="F401" s="8"/>
      <c r="G401" s="8"/>
      <c r="H401" s="8"/>
      <c r="I401" s="8"/>
      <c r="J401" s="8"/>
      <c r="K401" s="8"/>
      <c r="L401" s="10"/>
      <c r="M401" s="8"/>
      <c r="N401" s="10"/>
      <c r="O401" s="10"/>
      <c r="Q401" s="10"/>
      <c r="R401" s="10"/>
      <c r="S401" s="8"/>
      <c r="T401" s="8"/>
    </row>
    <row r="402" spans="1:20" s="2" customFormat="1">
      <c r="A402" s="8"/>
      <c r="B402" s="9"/>
      <c r="C402" s="8"/>
      <c r="D402" s="8"/>
      <c r="E402" s="8"/>
      <c r="F402" s="8"/>
      <c r="G402" s="8"/>
      <c r="H402" s="8"/>
      <c r="I402" s="8"/>
      <c r="J402" s="8"/>
      <c r="K402" s="8"/>
      <c r="L402" s="10"/>
      <c r="M402" s="8"/>
      <c r="N402" s="10"/>
      <c r="O402" s="10"/>
      <c r="Q402" s="10"/>
      <c r="R402" s="10"/>
      <c r="S402" s="8"/>
      <c r="T402" s="8"/>
    </row>
    <row r="403" spans="1:20" s="2" customFormat="1">
      <c r="A403" s="8"/>
      <c r="B403" s="9"/>
      <c r="C403" s="8"/>
      <c r="D403" s="8"/>
      <c r="E403" s="8"/>
      <c r="F403" s="8"/>
      <c r="G403" s="8"/>
      <c r="H403" s="8"/>
      <c r="I403" s="8"/>
      <c r="J403" s="8"/>
      <c r="K403" s="8"/>
      <c r="L403" s="10"/>
      <c r="M403" s="8"/>
      <c r="N403" s="10"/>
      <c r="O403" s="10"/>
      <c r="Q403" s="10"/>
      <c r="R403" s="10"/>
      <c r="S403" s="8"/>
      <c r="T403" s="8"/>
    </row>
    <row r="404" spans="1:20" s="2" customFormat="1">
      <c r="A404" s="8"/>
      <c r="B404" s="9"/>
      <c r="C404" s="8"/>
      <c r="D404" s="8"/>
      <c r="E404" s="8"/>
      <c r="F404" s="8"/>
      <c r="G404" s="8"/>
      <c r="H404" s="8"/>
      <c r="I404" s="8"/>
      <c r="J404" s="8"/>
      <c r="K404" s="8"/>
      <c r="L404" s="10"/>
      <c r="M404" s="8"/>
      <c r="N404" s="10"/>
      <c r="O404" s="10"/>
      <c r="Q404" s="10"/>
      <c r="R404" s="10"/>
      <c r="S404" s="8"/>
      <c r="T404" s="8"/>
    </row>
    <row r="405" spans="1:20" s="2" customFormat="1">
      <c r="A405" s="8"/>
      <c r="B405" s="9"/>
      <c r="C405" s="8"/>
      <c r="D405" s="8"/>
      <c r="E405" s="8"/>
      <c r="F405" s="8"/>
      <c r="G405" s="8"/>
      <c r="H405" s="8"/>
      <c r="I405" s="8"/>
      <c r="J405" s="8"/>
      <c r="K405" s="8"/>
      <c r="L405" s="10"/>
      <c r="M405" s="8"/>
      <c r="N405" s="10"/>
      <c r="O405" s="10"/>
      <c r="Q405" s="10"/>
      <c r="R405" s="10"/>
      <c r="S405" s="8"/>
      <c r="T405" s="8"/>
    </row>
    <row r="406" spans="1:20" s="2" customFormat="1">
      <c r="A406" s="8"/>
      <c r="B406" s="9"/>
      <c r="C406" s="8"/>
      <c r="D406" s="8"/>
      <c r="E406" s="8"/>
      <c r="F406" s="8"/>
      <c r="G406" s="8"/>
      <c r="H406" s="8"/>
      <c r="I406" s="8"/>
      <c r="J406" s="8"/>
      <c r="K406" s="8"/>
      <c r="L406" s="10"/>
      <c r="M406" s="8"/>
      <c r="N406" s="10"/>
      <c r="O406" s="10"/>
      <c r="Q406" s="10"/>
      <c r="R406" s="10"/>
      <c r="S406" s="8"/>
      <c r="T406" s="8"/>
    </row>
    <row r="407" spans="1:20" s="2" customFormat="1">
      <c r="A407" s="8"/>
      <c r="B407" s="9"/>
      <c r="C407" s="8"/>
      <c r="D407" s="8"/>
      <c r="E407" s="8"/>
      <c r="F407" s="8"/>
      <c r="G407" s="8"/>
      <c r="H407" s="8"/>
      <c r="I407" s="8"/>
      <c r="J407" s="8"/>
      <c r="K407" s="8"/>
      <c r="L407" s="10"/>
      <c r="M407" s="8"/>
      <c r="N407" s="10"/>
      <c r="O407" s="10"/>
      <c r="Q407" s="10"/>
      <c r="R407" s="10"/>
      <c r="S407" s="8"/>
      <c r="T407" s="8"/>
    </row>
    <row r="408" spans="1:20" s="2" customFormat="1">
      <c r="A408" s="8"/>
      <c r="B408" s="9"/>
      <c r="C408" s="8"/>
      <c r="D408" s="8"/>
      <c r="E408" s="8"/>
      <c r="F408" s="8"/>
      <c r="G408" s="8"/>
      <c r="H408" s="8"/>
      <c r="I408" s="8"/>
      <c r="J408" s="8"/>
      <c r="K408" s="8"/>
      <c r="L408" s="10"/>
      <c r="M408" s="8"/>
      <c r="N408" s="10"/>
      <c r="O408" s="10"/>
      <c r="Q408" s="10"/>
      <c r="R408" s="10"/>
      <c r="S408" s="8"/>
      <c r="T408" s="8"/>
    </row>
    <row r="409" spans="1:20" s="2" customFormat="1">
      <c r="A409" s="8"/>
      <c r="B409" s="9"/>
      <c r="C409" s="8"/>
      <c r="D409" s="8"/>
      <c r="E409" s="8"/>
      <c r="F409" s="8"/>
      <c r="G409" s="8"/>
      <c r="H409" s="8"/>
      <c r="I409" s="8"/>
      <c r="J409" s="8"/>
      <c r="K409" s="8"/>
      <c r="L409" s="10"/>
      <c r="M409" s="8"/>
      <c r="N409" s="10"/>
      <c r="O409" s="10"/>
      <c r="Q409" s="10"/>
      <c r="R409" s="10"/>
      <c r="S409" s="8"/>
      <c r="T409" s="8"/>
    </row>
    <row r="410" spans="1:20" s="2" customFormat="1">
      <c r="A410" s="8"/>
      <c r="B410" s="9"/>
      <c r="C410" s="8"/>
      <c r="D410" s="8"/>
      <c r="E410" s="8"/>
      <c r="F410" s="8"/>
      <c r="G410" s="8"/>
      <c r="H410" s="8"/>
      <c r="I410" s="8"/>
      <c r="J410" s="8"/>
      <c r="K410" s="8"/>
      <c r="L410" s="10"/>
      <c r="M410" s="8"/>
      <c r="N410" s="10"/>
      <c r="O410" s="10"/>
      <c r="Q410" s="10"/>
      <c r="R410" s="10"/>
      <c r="S410" s="8"/>
      <c r="T410" s="8"/>
    </row>
    <row r="411" spans="1:20" s="2" customFormat="1">
      <c r="A411" s="8"/>
      <c r="B411" s="9"/>
      <c r="C411" s="8"/>
      <c r="D411" s="8"/>
      <c r="E411" s="8"/>
      <c r="F411" s="8"/>
      <c r="G411" s="8"/>
      <c r="H411" s="8"/>
      <c r="I411" s="8"/>
      <c r="J411" s="8"/>
      <c r="K411" s="8"/>
      <c r="L411" s="10"/>
      <c r="M411" s="8"/>
      <c r="N411" s="10"/>
      <c r="O411" s="10"/>
      <c r="Q411" s="10"/>
      <c r="R411" s="10"/>
      <c r="S411" s="8"/>
      <c r="T411" s="8"/>
    </row>
    <row r="412" spans="1:20" s="2" customFormat="1">
      <c r="A412" s="8"/>
      <c r="B412" s="9"/>
      <c r="C412" s="8"/>
      <c r="D412" s="8"/>
      <c r="E412" s="8"/>
      <c r="F412" s="8"/>
      <c r="G412" s="8"/>
      <c r="H412" s="8"/>
      <c r="I412" s="8"/>
      <c r="J412" s="8"/>
      <c r="K412" s="8"/>
      <c r="L412" s="10"/>
      <c r="M412" s="8"/>
      <c r="N412" s="10"/>
      <c r="O412" s="10"/>
      <c r="Q412" s="10"/>
      <c r="R412" s="10"/>
      <c r="S412" s="8"/>
      <c r="T412" s="8"/>
    </row>
    <row r="413" spans="1:20" s="2" customFormat="1">
      <c r="A413" s="8"/>
      <c r="B413" s="9"/>
      <c r="C413" s="8"/>
      <c r="D413" s="8"/>
      <c r="E413" s="8"/>
      <c r="F413" s="8"/>
      <c r="G413" s="8"/>
      <c r="H413" s="8"/>
      <c r="I413" s="8"/>
      <c r="J413" s="8"/>
      <c r="K413" s="8"/>
      <c r="L413" s="10"/>
      <c r="M413" s="8"/>
      <c r="N413" s="10"/>
      <c r="O413" s="10"/>
      <c r="Q413" s="10"/>
      <c r="R413" s="10"/>
      <c r="S413" s="8"/>
      <c r="T413" s="8"/>
    </row>
    <row r="414" spans="1:20" s="2" customFormat="1">
      <c r="A414" s="8"/>
      <c r="B414" s="9"/>
      <c r="C414" s="8"/>
      <c r="D414" s="8"/>
      <c r="E414" s="8"/>
      <c r="F414" s="8"/>
      <c r="G414" s="8"/>
      <c r="H414" s="8"/>
      <c r="I414" s="8"/>
      <c r="J414" s="8"/>
      <c r="K414" s="8"/>
      <c r="L414" s="10"/>
      <c r="M414" s="8"/>
      <c r="N414" s="10"/>
      <c r="O414" s="10"/>
      <c r="Q414" s="10"/>
      <c r="R414" s="10"/>
      <c r="S414" s="8"/>
      <c r="T414" s="8"/>
    </row>
    <row r="415" spans="1:20" s="2" customFormat="1">
      <c r="A415" s="8"/>
      <c r="B415" s="9"/>
      <c r="C415" s="8"/>
      <c r="D415" s="8"/>
      <c r="E415" s="8"/>
      <c r="F415" s="8"/>
      <c r="G415" s="8"/>
      <c r="H415" s="8"/>
      <c r="I415" s="8"/>
      <c r="J415" s="8"/>
      <c r="K415" s="8"/>
      <c r="L415" s="10"/>
      <c r="M415" s="8"/>
      <c r="N415" s="10"/>
      <c r="O415" s="10"/>
      <c r="Q415" s="10"/>
      <c r="R415" s="10"/>
      <c r="S415" s="8"/>
      <c r="T415" s="8"/>
    </row>
    <row r="416" spans="1:20" s="2" customFormat="1">
      <c r="A416" s="8"/>
      <c r="B416" s="9"/>
      <c r="C416" s="8"/>
      <c r="D416" s="8"/>
      <c r="E416" s="8"/>
      <c r="F416" s="8"/>
      <c r="G416" s="8"/>
      <c r="H416" s="8"/>
      <c r="I416" s="8"/>
      <c r="J416" s="8"/>
      <c r="K416" s="8"/>
      <c r="L416" s="10"/>
      <c r="M416" s="8"/>
      <c r="N416" s="10"/>
      <c r="O416" s="10"/>
      <c r="Q416" s="10"/>
      <c r="R416" s="10"/>
      <c r="S416" s="8"/>
      <c r="T416" s="8"/>
    </row>
    <row r="417" spans="1:20" s="2" customFormat="1">
      <c r="A417" s="8"/>
      <c r="B417" s="9"/>
      <c r="C417" s="8"/>
      <c r="D417" s="8"/>
      <c r="E417" s="8"/>
      <c r="F417" s="8"/>
      <c r="G417" s="8"/>
      <c r="H417" s="8"/>
      <c r="I417" s="8"/>
      <c r="J417" s="8"/>
      <c r="K417" s="8"/>
      <c r="L417" s="10"/>
      <c r="M417" s="8"/>
      <c r="N417" s="10"/>
      <c r="O417" s="10"/>
      <c r="Q417" s="10"/>
      <c r="R417" s="10"/>
      <c r="S417" s="8"/>
      <c r="T417" s="8"/>
    </row>
    <row r="418" spans="1:20" s="2" customFormat="1">
      <c r="A418" s="8"/>
      <c r="B418" s="9"/>
      <c r="C418" s="8"/>
      <c r="D418" s="8"/>
      <c r="E418" s="8"/>
      <c r="F418" s="8"/>
      <c r="G418" s="8"/>
      <c r="H418" s="8"/>
      <c r="I418" s="8"/>
      <c r="J418" s="8"/>
      <c r="K418" s="8"/>
      <c r="L418" s="10"/>
      <c r="M418" s="8"/>
      <c r="N418" s="10"/>
      <c r="O418" s="10"/>
      <c r="Q418" s="10"/>
      <c r="R418" s="10"/>
      <c r="S418" s="8"/>
      <c r="T418" s="8"/>
    </row>
    <row r="419" spans="1:20" s="2" customFormat="1">
      <c r="A419" s="8"/>
      <c r="B419" s="9"/>
      <c r="C419" s="8"/>
      <c r="D419" s="8"/>
      <c r="E419" s="8"/>
      <c r="F419" s="8"/>
      <c r="G419" s="8"/>
      <c r="H419" s="8"/>
      <c r="I419" s="8"/>
      <c r="J419" s="8"/>
      <c r="K419" s="8"/>
      <c r="L419" s="10"/>
      <c r="M419" s="8"/>
      <c r="N419" s="10"/>
      <c r="O419" s="10"/>
      <c r="Q419" s="10"/>
      <c r="R419" s="10"/>
      <c r="S419" s="8"/>
      <c r="T419" s="8"/>
    </row>
    <row r="420" spans="1:20" s="2" customFormat="1">
      <c r="A420" s="8"/>
      <c r="B420" s="9"/>
      <c r="C420" s="8"/>
      <c r="D420" s="8"/>
      <c r="E420" s="8"/>
      <c r="F420" s="8"/>
      <c r="G420" s="8"/>
      <c r="H420" s="8"/>
      <c r="I420" s="8"/>
      <c r="J420" s="8"/>
      <c r="K420" s="8"/>
      <c r="L420" s="10"/>
      <c r="M420" s="8"/>
      <c r="N420" s="10"/>
      <c r="O420" s="10"/>
      <c r="Q420" s="10"/>
      <c r="R420" s="10"/>
      <c r="S420" s="8"/>
      <c r="T420" s="8"/>
    </row>
    <row r="421" spans="1:20" s="2" customFormat="1">
      <c r="A421" s="8"/>
      <c r="B421" s="9"/>
      <c r="C421" s="8"/>
      <c r="D421" s="8"/>
      <c r="E421" s="8"/>
      <c r="F421" s="8"/>
      <c r="G421" s="8"/>
      <c r="H421" s="8"/>
      <c r="I421" s="8"/>
      <c r="J421" s="8"/>
      <c r="K421" s="8"/>
      <c r="L421" s="10"/>
      <c r="M421" s="8"/>
      <c r="N421" s="10"/>
      <c r="O421" s="10"/>
      <c r="Q421" s="10"/>
      <c r="R421" s="10"/>
      <c r="S421" s="8"/>
      <c r="T421" s="8"/>
    </row>
    <row r="422" spans="1:20" s="2" customFormat="1">
      <c r="A422" s="8"/>
      <c r="B422" s="9"/>
      <c r="C422" s="8"/>
      <c r="D422" s="8"/>
      <c r="E422" s="8"/>
      <c r="F422" s="8"/>
      <c r="G422" s="8"/>
      <c r="H422" s="8"/>
      <c r="I422" s="8"/>
      <c r="J422" s="8"/>
      <c r="K422" s="8"/>
      <c r="L422" s="10"/>
      <c r="M422" s="8"/>
      <c r="N422" s="10"/>
      <c r="O422" s="10"/>
      <c r="Q422" s="10"/>
      <c r="R422" s="10"/>
      <c r="S422" s="8"/>
      <c r="T422" s="8"/>
    </row>
    <row r="423" spans="1:20" s="2" customFormat="1">
      <c r="A423" s="8"/>
      <c r="B423" s="9"/>
      <c r="C423" s="8"/>
      <c r="D423" s="8"/>
      <c r="E423" s="8"/>
      <c r="F423" s="8"/>
      <c r="G423" s="8"/>
      <c r="H423" s="8"/>
      <c r="I423" s="8"/>
      <c r="J423" s="8"/>
      <c r="K423" s="8"/>
      <c r="L423" s="10"/>
      <c r="M423" s="8"/>
      <c r="N423" s="10"/>
      <c r="O423" s="10"/>
      <c r="Q423" s="10"/>
      <c r="R423" s="10"/>
      <c r="S423" s="8"/>
      <c r="T423" s="8"/>
    </row>
    <row r="424" spans="1:20" s="2" customFormat="1">
      <c r="A424" s="8"/>
      <c r="B424" s="9"/>
      <c r="C424" s="8"/>
      <c r="D424" s="8"/>
      <c r="E424" s="8"/>
      <c r="F424" s="8"/>
      <c r="G424" s="8"/>
      <c r="H424" s="8"/>
      <c r="I424" s="8"/>
      <c r="J424" s="8"/>
      <c r="K424" s="8"/>
      <c r="L424" s="10"/>
      <c r="M424" s="8"/>
      <c r="N424" s="10"/>
      <c r="O424" s="10"/>
      <c r="Q424" s="10"/>
      <c r="R424" s="10"/>
      <c r="S424" s="8"/>
      <c r="T424" s="8"/>
    </row>
    <row r="425" spans="1:20" s="2" customFormat="1">
      <c r="A425" s="8"/>
      <c r="B425" s="9"/>
      <c r="C425" s="8"/>
      <c r="D425" s="8"/>
      <c r="E425" s="8"/>
      <c r="F425" s="8"/>
      <c r="G425" s="8"/>
      <c r="H425" s="8"/>
      <c r="I425" s="8"/>
      <c r="J425" s="8"/>
      <c r="K425" s="8"/>
      <c r="L425" s="10"/>
      <c r="M425" s="8"/>
      <c r="N425" s="10"/>
      <c r="O425" s="10"/>
      <c r="Q425" s="10"/>
      <c r="R425" s="10"/>
      <c r="S425" s="8"/>
      <c r="T425" s="8"/>
    </row>
    <row r="426" spans="1:20" s="2" customFormat="1">
      <c r="A426" s="8"/>
      <c r="B426" s="9"/>
      <c r="C426" s="8"/>
      <c r="D426" s="8"/>
      <c r="E426" s="8"/>
      <c r="F426" s="8"/>
      <c r="G426" s="8"/>
      <c r="H426" s="8"/>
      <c r="I426" s="8"/>
      <c r="J426" s="8"/>
      <c r="K426" s="8"/>
      <c r="L426" s="10"/>
      <c r="M426" s="8"/>
      <c r="N426" s="10"/>
      <c r="O426" s="10"/>
      <c r="Q426" s="10"/>
      <c r="R426" s="10"/>
      <c r="S426" s="8"/>
      <c r="T426" s="8"/>
    </row>
    <row r="427" spans="1:20" s="2" customFormat="1">
      <c r="A427" s="8"/>
      <c r="B427" s="9"/>
      <c r="C427" s="8"/>
      <c r="D427" s="8"/>
      <c r="E427" s="8"/>
      <c r="F427" s="8"/>
      <c r="G427" s="8"/>
      <c r="H427" s="8"/>
      <c r="I427" s="8"/>
      <c r="J427" s="8"/>
      <c r="K427" s="8"/>
      <c r="L427" s="10"/>
      <c r="M427" s="8"/>
      <c r="N427" s="10"/>
      <c r="O427" s="10"/>
      <c r="Q427" s="10"/>
      <c r="R427" s="10"/>
      <c r="S427" s="8"/>
      <c r="T427" s="8"/>
    </row>
    <row r="428" spans="1:20" s="2" customFormat="1">
      <c r="A428" s="8"/>
      <c r="B428" s="9"/>
      <c r="C428" s="8"/>
      <c r="D428" s="8"/>
      <c r="E428" s="8"/>
      <c r="F428" s="8"/>
      <c r="G428" s="8"/>
      <c r="H428" s="8"/>
      <c r="I428" s="8"/>
      <c r="J428" s="8"/>
      <c r="K428" s="8"/>
      <c r="L428" s="10"/>
      <c r="M428" s="8"/>
      <c r="N428" s="10"/>
      <c r="O428" s="10"/>
      <c r="Q428" s="10"/>
      <c r="R428" s="10"/>
      <c r="S428" s="8"/>
      <c r="T428" s="8"/>
    </row>
    <row r="429" spans="1:20" s="2" customFormat="1">
      <c r="A429" s="8"/>
      <c r="B429" s="9"/>
      <c r="C429" s="8"/>
      <c r="D429" s="8"/>
      <c r="E429" s="8"/>
      <c r="F429" s="8"/>
      <c r="G429" s="8"/>
      <c r="H429" s="8"/>
      <c r="I429" s="8"/>
      <c r="J429" s="8"/>
      <c r="K429" s="8"/>
      <c r="L429" s="10"/>
      <c r="M429" s="8"/>
      <c r="N429" s="10"/>
      <c r="O429" s="10"/>
      <c r="Q429" s="10"/>
      <c r="R429" s="10"/>
      <c r="S429" s="8"/>
      <c r="T429" s="8"/>
    </row>
    <row r="430" spans="1:20" s="2" customFormat="1">
      <c r="A430" s="8"/>
      <c r="B430" s="9"/>
      <c r="C430" s="8"/>
      <c r="D430" s="8"/>
      <c r="E430" s="8"/>
      <c r="F430" s="8"/>
      <c r="G430" s="8"/>
      <c r="H430" s="8"/>
      <c r="I430" s="8"/>
      <c r="J430" s="8"/>
      <c r="K430" s="8"/>
      <c r="L430" s="10"/>
      <c r="M430" s="8"/>
      <c r="N430" s="10"/>
      <c r="O430" s="10"/>
      <c r="Q430" s="10"/>
      <c r="R430" s="10"/>
      <c r="S430" s="8"/>
      <c r="T430" s="8"/>
    </row>
    <row r="431" spans="1:20" s="2" customFormat="1">
      <c r="A431" s="8"/>
      <c r="B431" s="9"/>
      <c r="C431" s="8"/>
      <c r="D431" s="8"/>
      <c r="E431" s="8"/>
      <c r="F431" s="8"/>
      <c r="G431" s="8"/>
      <c r="H431" s="8"/>
      <c r="I431" s="8"/>
      <c r="J431" s="8"/>
      <c r="K431" s="8"/>
      <c r="L431" s="10"/>
      <c r="M431" s="8"/>
      <c r="N431" s="10"/>
      <c r="O431" s="10"/>
      <c r="Q431" s="10"/>
      <c r="R431" s="10"/>
      <c r="S431" s="8"/>
      <c r="T431" s="8"/>
    </row>
    <row r="432" spans="1:20" s="2" customFormat="1">
      <c r="A432" s="8"/>
      <c r="B432" s="9"/>
      <c r="C432" s="8"/>
      <c r="D432" s="8"/>
      <c r="E432" s="8"/>
      <c r="F432" s="8"/>
      <c r="G432" s="8"/>
      <c r="H432" s="8"/>
      <c r="I432" s="8"/>
      <c r="J432" s="8"/>
      <c r="K432" s="8"/>
      <c r="L432" s="10"/>
      <c r="M432" s="8"/>
      <c r="N432" s="10"/>
      <c r="O432" s="10"/>
      <c r="Q432" s="10"/>
      <c r="R432" s="10"/>
      <c r="S432" s="8"/>
      <c r="T432" s="8"/>
    </row>
    <row r="433" spans="1:20" s="2" customFormat="1">
      <c r="A433" s="8"/>
      <c r="B433" s="9"/>
      <c r="C433" s="8"/>
      <c r="D433" s="8"/>
      <c r="E433" s="8"/>
      <c r="F433" s="8"/>
      <c r="G433" s="8"/>
      <c r="H433" s="8"/>
      <c r="I433" s="8"/>
      <c r="J433" s="8"/>
      <c r="K433" s="8"/>
      <c r="L433" s="10"/>
      <c r="M433" s="8"/>
      <c r="N433" s="10"/>
      <c r="O433" s="10"/>
      <c r="Q433" s="10"/>
      <c r="R433" s="10"/>
      <c r="S433" s="8"/>
      <c r="T433" s="8"/>
    </row>
    <row r="434" spans="1:20" s="2" customFormat="1">
      <c r="A434" s="8"/>
      <c r="B434" s="9"/>
      <c r="C434" s="8"/>
      <c r="D434" s="8"/>
      <c r="E434" s="8"/>
      <c r="F434" s="8"/>
      <c r="G434" s="8"/>
      <c r="H434" s="8"/>
      <c r="I434" s="8"/>
      <c r="J434" s="8"/>
      <c r="K434" s="8"/>
      <c r="L434" s="10"/>
      <c r="M434" s="8"/>
      <c r="N434" s="10"/>
      <c r="O434" s="10"/>
      <c r="Q434" s="10"/>
      <c r="R434" s="10"/>
      <c r="S434" s="8"/>
      <c r="T434" s="8"/>
    </row>
    <row r="435" spans="1:20" s="2" customFormat="1">
      <c r="A435" s="8"/>
      <c r="B435" s="9"/>
      <c r="C435" s="8"/>
      <c r="D435" s="8"/>
      <c r="E435" s="8"/>
      <c r="F435" s="8"/>
      <c r="G435" s="8"/>
      <c r="H435" s="8"/>
      <c r="I435" s="8"/>
      <c r="J435" s="8"/>
      <c r="K435" s="8"/>
      <c r="L435" s="10"/>
      <c r="M435" s="8"/>
      <c r="N435" s="10"/>
      <c r="O435" s="10"/>
      <c r="Q435" s="10"/>
      <c r="R435" s="10"/>
      <c r="S435" s="8"/>
      <c r="T435" s="8"/>
    </row>
    <row r="436" spans="1:20" s="2" customFormat="1">
      <c r="A436" s="8"/>
      <c r="B436" s="9"/>
      <c r="C436" s="8"/>
      <c r="D436" s="8"/>
      <c r="E436" s="8"/>
      <c r="F436" s="8"/>
      <c r="G436" s="8"/>
      <c r="H436" s="8"/>
      <c r="I436" s="8"/>
      <c r="J436" s="8"/>
      <c r="K436" s="8"/>
      <c r="L436" s="10"/>
      <c r="M436" s="8"/>
      <c r="N436" s="10"/>
      <c r="O436" s="10"/>
      <c r="Q436" s="10"/>
      <c r="R436" s="10"/>
      <c r="S436" s="8"/>
      <c r="T436" s="8"/>
    </row>
    <row r="437" spans="1:20" s="2" customFormat="1">
      <c r="A437" s="8"/>
      <c r="B437" s="9"/>
      <c r="C437" s="8"/>
      <c r="D437" s="8"/>
      <c r="E437" s="8"/>
      <c r="F437" s="8"/>
      <c r="G437" s="8"/>
      <c r="H437" s="8"/>
      <c r="I437" s="8"/>
      <c r="J437" s="8"/>
      <c r="K437" s="8"/>
      <c r="L437" s="10"/>
      <c r="M437" s="8"/>
      <c r="N437" s="10"/>
      <c r="O437" s="10"/>
      <c r="Q437" s="10"/>
      <c r="R437" s="10"/>
      <c r="S437" s="8"/>
      <c r="T437" s="8"/>
    </row>
    <row r="438" spans="1:20" s="2" customFormat="1">
      <c r="A438" s="8"/>
      <c r="B438" s="9"/>
      <c r="C438" s="8"/>
      <c r="D438" s="8"/>
      <c r="E438" s="8"/>
      <c r="F438" s="8"/>
      <c r="G438" s="8"/>
      <c r="H438" s="8"/>
      <c r="I438" s="8"/>
      <c r="J438" s="8"/>
      <c r="K438" s="8"/>
      <c r="L438" s="10"/>
      <c r="M438" s="8"/>
      <c r="N438" s="10"/>
      <c r="O438" s="10"/>
      <c r="Q438" s="10"/>
      <c r="R438" s="10"/>
      <c r="S438" s="8"/>
      <c r="T438" s="8"/>
    </row>
    <row r="439" spans="1:20" s="2" customFormat="1">
      <c r="A439" s="8"/>
      <c r="B439" s="9"/>
      <c r="C439" s="8"/>
      <c r="D439" s="8"/>
      <c r="E439" s="8"/>
      <c r="F439" s="8"/>
      <c r="G439" s="8"/>
      <c r="H439" s="8"/>
      <c r="I439" s="8"/>
      <c r="J439" s="8"/>
      <c r="K439" s="8"/>
      <c r="L439" s="10"/>
      <c r="M439" s="8"/>
      <c r="N439" s="10"/>
      <c r="O439" s="10"/>
      <c r="Q439" s="10"/>
      <c r="R439" s="10"/>
      <c r="S439" s="8"/>
      <c r="T439" s="8"/>
    </row>
    <row r="440" spans="1:20" s="2" customFormat="1">
      <c r="A440" s="8"/>
      <c r="B440" s="9"/>
      <c r="C440" s="8"/>
      <c r="D440" s="8"/>
      <c r="E440" s="8"/>
      <c r="F440" s="8"/>
      <c r="G440" s="8"/>
      <c r="H440" s="8"/>
      <c r="I440" s="8"/>
      <c r="J440" s="8"/>
      <c r="K440" s="8"/>
      <c r="L440" s="10"/>
      <c r="M440" s="8"/>
      <c r="N440" s="10"/>
      <c r="O440" s="10"/>
      <c r="Q440" s="10"/>
      <c r="R440" s="10"/>
      <c r="S440" s="8"/>
      <c r="T440" s="8"/>
    </row>
    <row r="441" spans="1:20" s="2" customFormat="1">
      <c r="A441" s="8"/>
      <c r="B441" s="9"/>
      <c r="C441" s="8"/>
      <c r="D441" s="8"/>
      <c r="E441" s="8"/>
      <c r="F441" s="8"/>
      <c r="G441" s="8"/>
      <c r="H441" s="8"/>
      <c r="I441" s="8"/>
      <c r="J441" s="8"/>
      <c r="K441" s="8"/>
      <c r="L441" s="10"/>
      <c r="M441" s="8"/>
      <c r="N441" s="10"/>
      <c r="O441" s="10"/>
      <c r="Q441" s="10"/>
      <c r="R441" s="10"/>
      <c r="S441" s="8"/>
      <c r="T441" s="8"/>
    </row>
    <row r="442" spans="1:20" s="2" customFormat="1">
      <c r="A442" s="8"/>
      <c r="B442" s="9"/>
      <c r="C442" s="8"/>
      <c r="D442" s="8"/>
      <c r="E442" s="8"/>
      <c r="F442" s="8"/>
      <c r="G442" s="8"/>
      <c r="H442" s="8"/>
      <c r="I442" s="8"/>
      <c r="J442" s="8"/>
      <c r="K442" s="8"/>
      <c r="L442" s="10"/>
      <c r="M442" s="8"/>
      <c r="N442" s="10"/>
      <c r="O442" s="10"/>
      <c r="Q442" s="10"/>
      <c r="R442" s="10"/>
      <c r="S442" s="8"/>
      <c r="T442" s="8"/>
    </row>
    <row r="443" spans="1:20" s="2" customFormat="1">
      <c r="A443" s="8"/>
      <c r="B443" s="9"/>
      <c r="C443" s="8"/>
      <c r="D443" s="8"/>
      <c r="E443" s="8"/>
      <c r="F443" s="8"/>
      <c r="G443" s="8"/>
      <c r="H443" s="8"/>
      <c r="I443" s="8"/>
      <c r="J443" s="8"/>
      <c r="K443" s="8"/>
      <c r="L443" s="10"/>
      <c r="M443" s="8"/>
      <c r="N443" s="10"/>
      <c r="O443" s="10"/>
      <c r="Q443" s="10"/>
      <c r="R443" s="10"/>
      <c r="S443" s="8"/>
      <c r="T443" s="8"/>
    </row>
    <row r="444" spans="1:20" s="2" customFormat="1">
      <c r="A444" s="8"/>
      <c r="B444" s="9"/>
      <c r="C444" s="8"/>
      <c r="D444" s="8"/>
      <c r="E444" s="8"/>
      <c r="F444" s="8"/>
      <c r="G444" s="8"/>
      <c r="H444" s="8"/>
      <c r="I444" s="8"/>
      <c r="J444" s="8"/>
      <c r="K444" s="8"/>
      <c r="L444" s="10"/>
      <c r="M444" s="8"/>
      <c r="N444" s="10"/>
      <c r="O444" s="10"/>
      <c r="Q444" s="10"/>
      <c r="R444" s="10"/>
      <c r="S444" s="8"/>
      <c r="T444" s="8"/>
    </row>
    <row r="445" spans="1:20" s="2" customFormat="1">
      <c r="B445" s="7"/>
      <c r="J445" s="8"/>
      <c r="L445" s="4"/>
      <c r="N445" s="4"/>
      <c r="O445" s="4"/>
      <c r="Q445" s="4"/>
      <c r="R445" s="4"/>
    </row>
    <row r="446" spans="1:20" s="2" customFormat="1">
      <c r="B446" s="7"/>
      <c r="J446" s="8"/>
      <c r="L446" s="4"/>
      <c r="N446" s="4"/>
      <c r="O446" s="4"/>
      <c r="Q446" s="4"/>
      <c r="R446" s="4"/>
    </row>
    <row r="447" spans="1:20" s="2" customFormat="1">
      <c r="B447" s="7"/>
      <c r="J447" s="8"/>
      <c r="L447" s="4"/>
      <c r="N447" s="4"/>
      <c r="O447" s="4"/>
      <c r="Q447" s="4"/>
      <c r="R447" s="4"/>
    </row>
    <row r="448" spans="1:20" s="2" customFormat="1">
      <c r="B448" s="7"/>
      <c r="J448" s="8"/>
      <c r="L448" s="4"/>
      <c r="N448" s="4"/>
      <c r="O448" s="4"/>
      <c r="Q448" s="4"/>
      <c r="R448" s="4"/>
    </row>
    <row r="449" spans="2:18" s="2" customFormat="1">
      <c r="B449" s="7"/>
      <c r="J449" s="8"/>
      <c r="L449" s="4"/>
      <c r="N449" s="4"/>
      <c r="O449" s="4"/>
      <c r="Q449" s="4"/>
      <c r="R449" s="4"/>
    </row>
    <row r="450" spans="2:18" s="2" customFormat="1">
      <c r="B450" s="7"/>
      <c r="J450" s="8"/>
      <c r="L450" s="4"/>
      <c r="N450" s="4"/>
      <c r="O450" s="4"/>
      <c r="Q450" s="4"/>
      <c r="R450" s="4"/>
    </row>
    <row r="451" spans="2:18" s="2" customFormat="1">
      <c r="B451" s="7"/>
      <c r="J451" s="8"/>
      <c r="L451" s="4"/>
      <c r="N451" s="4"/>
      <c r="O451" s="4"/>
      <c r="Q451" s="4"/>
      <c r="R451" s="4"/>
    </row>
    <row r="452" spans="2:18" s="2" customFormat="1">
      <c r="B452" s="7"/>
      <c r="J452" s="8"/>
      <c r="L452" s="4"/>
      <c r="N452" s="4"/>
      <c r="O452" s="4"/>
      <c r="Q452" s="4"/>
      <c r="R452" s="4"/>
    </row>
    <row r="453" spans="2:18" s="2" customFormat="1">
      <c r="B453" s="7"/>
      <c r="J453" s="8"/>
      <c r="L453" s="4"/>
      <c r="N453" s="4"/>
      <c r="O453" s="4"/>
      <c r="Q453" s="4"/>
      <c r="R453" s="4"/>
    </row>
    <row r="454" spans="2:18" s="2" customFormat="1">
      <c r="B454" s="7"/>
      <c r="J454" s="8"/>
      <c r="L454" s="4"/>
      <c r="N454" s="4"/>
      <c r="O454" s="4"/>
      <c r="Q454" s="4"/>
      <c r="R454" s="4"/>
    </row>
    <row r="455" spans="2:18" s="2" customFormat="1">
      <c r="B455" s="7"/>
      <c r="J455" s="8"/>
      <c r="L455" s="4"/>
      <c r="N455" s="4"/>
      <c r="O455" s="4"/>
      <c r="Q455" s="4"/>
      <c r="R455" s="4"/>
    </row>
    <row r="456" spans="2:18" s="2" customFormat="1">
      <c r="B456" s="7"/>
      <c r="J456" s="8"/>
      <c r="L456" s="4"/>
      <c r="N456" s="4"/>
      <c r="O456" s="4"/>
      <c r="Q456" s="4"/>
      <c r="R456" s="4"/>
    </row>
    <row r="457" spans="2:18" s="2" customFormat="1">
      <c r="B457" s="7"/>
      <c r="J457" s="8"/>
      <c r="L457" s="4"/>
      <c r="N457" s="4"/>
      <c r="O457" s="4"/>
      <c r="Q457" s="4"/>
      <c r="R457" s="4"/>
    </row>
    <row r="458" spans="2:18" s="2" customFormat="1">
      <c r="B458" s="7"/>
      <c r="J458" s="8"/>
      <c r="L458" s="4"/>
      <c r="N458" s="4"/>
      <c r="O458" s="4"/>
      <c r="Q458" s="4"/>
      <c r="R458" s="4"/>
    </row>
    <row r="459" spans="2:18" s="2" customFormat="1">
      <c r="B459" s="7"/>
      <c r="J459" s="8"/>
      <c r="L459" s="4"/>
      <c r="N459" s="4"/>
      <c r="O459" s="4"/>
      <c r="Q459" s="4"/>
      <c r="R459" s="4"/>
    </row>
    <row r="460" spans="2:18" s="2" customFormat="1">
      <c r="B460" s="7"/>
      <c r="J460" s="8"/>
      <c r="L460" s="4"/>
      <c r="N460" s="4"/>
      <c r="O460" s="4"/>
      <c r="Q460" s="4"/>
      <c r="R460" s="4"/>
    </row>
    <row r="461" spans="2:18" s="2" customFormat="1">
      <c r="B461" s="7"/>
      <c r="J461" s="8"/>
      <c r="L461" s="4"/>
      <c r="N461" s="4"/>
      <c r="O461" s="4"/>
      <c r="Q461" s="4"/>
      <c r="R461" s="4"/>
    </row>
    <row r="462" spans="2:18" s="2" customFormat="1">
      <c r="B462" s="7"/>
      <c r="J462" s="8"/>
      <c r="L462" s="4"/>
      <c r="N462" s="4"/>
      <c r="O462" s="4"/>
      <c r="Q462" s="4"/>
      <c r="R462" s="4"/>
    </row>
    <row r="463" spans="2:18" s="2" customFormat="1">
      <c r="B463" s="7"/>
      <c r="J463" s="8"/>
      <c r="L463" s="4"/>
      <c r="N463" s="4"/>
      <c r="O463" s="4"/>
      <c r="Q463" s="4"/>
      <c r="R463" s="4"/>
    </row>
    <row r="464" spans="2:18" s="2" customFormat="1">
      <c r="B464" s="7"/>
      <c r="J464" s="8"/>
      <c r="L464" s="4"/>
      <c r="N464" s="4"/>
      <c r="O464" s="4"/>
      <c r="Q464" s="4"/>
      <c r="R464" s="4"/>
    </row>
    <row r="465" spans="2:18" s="2" customFormat="1">
      <c r="B465" s="7"/>
      <c r="J465" s="8"/>
      <c r="L465" s="4"/>
      <c r="N465" s="4"/>
      <c r="O465" s="4"/>
      <c r="Q465" s="4"/>
      <c r="R465" s="4"/>
    </row>
    <row r="466" spans="2:18" s="2" customFormat="1">
      <c r="B466" s="7"/>
      <c r="J466" s="8"/>
      <c r="L466" s="4"/>
      <c r="N466" s="4"/>
      <c r="O466" s="4"/>
      <c r="Q466" s="4"/>
      <c r="R466" s="4"/>
    </row>
    <row r="467" spans="2:18" s="2" customFormat="1">
      <c r="B467" s="7"/>
      <c r="J467" s="8"/>
      <c r="L467" s="4"/>
      <c r="N467" s="4"/>
      <c r="O467" s="4"/>
      <c r="Q467" s="4"/>
      <c r="R467" s="4"/>
    </row>
    <row r="468" spans="2:18" s="2" customFormat="1">
      <c r="B468" s="7"/>
      <c r="J468" s="8"/>
      <c r="L468" s="4"/>
      <c r="N468" s="4"/>
      <c r="O468" s="4"/>
      <c r="Q468" s="4"/>
      <c r="R468" s="4"/>
    </row>
    <row r="469" spans="2:18" s="2" customFormat="1">
      <c r="B469" s="7"/>
      <c r="J469" s="8"/>
      <c r="L469" s="4"/>
      <c r="N469" s="4"/>
      <c r="O469" s="4"/>
      <c r="Q469" s="4"/>
      <c r="R469" s="4"/>
    </row>
    <row r="470" spans="2:18" s="2" customFormat="1">
      <c r="B470" s="7"/>
      <c r="J470" s="8"/>
      <c r="L470" s="4"/>
      <c r="N470" s="4"/>
      <c r="O470" s="4"/>
      <c r="Q470" s="4"/>
      <c r="R470" s="4"/>
    </row>
    <row r="471" spans="2:18" s="2" customFormat="1">
      <c r="B471" s="7"/>
      <c r="J471" s="8"/>
      <c r="L471" s="4"/>
      <c r="N471" s="4"/>
      <c r="O471" s="4"/>
      <c r="Q471" s="4"/>
      <c r="R471" s="4"/>
    </row>
    <row r="472" spans="2:18" s="2" customFormat="1">
      <c r="B472" s="7"/>
      <c r="J472" s="8"/>
      <c r="L472" s="4"/>
      <c r="N472" s="4"/>
      <c r="O472" s="4"/>
      <c r="Q472" s="4"/>
      <c r="R472" s="4"/>
    </row>
    <row r="473" spans="2:18" s="2" customFormat="1">
      <c r="B473" s="7"/>
      <c r="J473" s="8"/>
      <c r="L473" s="4"/>
      <c r="N473" s="4"/>
      <c r="O473" s="4"/>
      <c r="Q473" s="4"/>
      <c r="R473" s="4"/>
    </row>
    <row r="474" spans="2:18" s="2" customFormat="1">
      <c r="B474" s="7"/>
      <c r="J474" s="8"/>
      <c r="L474" s="4"/>
      <c r="N474" s="4"/>
      <c r="O474" s="4"/>
      <c r="Q474" s="4"/>
      <c r="R474" s="4"/>
    </row>
    <row r="475" spans="2:18" s="2" customFormat="1">
      <c r="B475" s="7"/>
      <c r="J475" s="8"/>
      <c r="L475" s="4"/>
      <c r="N475" s="4"/>
      <c r="O475" s="4"/>
      <c r="Q475" s="4"/>
      <c r="R475" s="4"/>
    </row>
    <row r="476" spans="2:18" s="2" customFormat="1">
      <c r="B476" s="7"/>
      <c r="J476" s="8"/>
      <c r="L476" s="4"/>
      <c r="N476" s="4"/>
      <c r="O476" s="4"/>
      <c r="Q476" s="4"/>
      <c r="R476" s="4"/>
    </row>
    <row r="477" spans="2:18" s="2" customFormat="1">
      <c r="B477" s="7"/>
      <c r="J477" s="8"/>
      <c r="L477" s="4"/>
      <c r="N477" s="4"/>
      <c r="O477" s="4"/>
      <c r="Q477" s="4"/>
      <c r="R477" s="4"/>
    </row>
    <row r="478" spans="2:18" s="2" customFormat="1">
      <c r="B478" s="7"/>
      <c r="J478" s="8"/>
      <c r="L478" s="4"/>
      <c r="N478" s="4"/>
      <c r="O478" s="4"/>
      <c r="Q478" s="4"/>
      <c r="R478" s="4"/>
    </row>
    <row r="479" spans="2:18" s="2" customFormat="1">
      <c r="B479" s="7"/>
      <c r="J479" s="8"/>
      <c r="L479" s="4"/>
      <c r="N479" s="4"/>
      <c r="O479" s="4"/>
      <c r="Q479" s="4"/>
      <c r="R479" s="4"/>
    </row>
    <row r="480" spans="2:18" s="2" customFormat="1">
      <c r="B480" s="7"/>
      <c r="J480" s="8"/>
      <c r="L480" s="4"/>
      <c r="N480" s="4"/>
      <c r="O480" s="4"/>
      <c r="Q480" s="4"/>
      <c r="R480" s="4"/>
    </row>
    <row r="481" spans="2:18" s="2" customFormat="1">
      <c r="B481" s="7"/>
      <c r="J481" s="8"/>
      <c r="L481" s="4"/>
      <c r="N481" s="4"/>
      <c r="O481" s="4"/>
      <c r="Q481" s="4"/>
      <c r="R481" s="4"/>
    </row>
    <row r="482" spans="2:18" s="2" customFormat="1">
      <c r="B482" s="7"/>
      <c r="J482" s="8"/>
      <c r="L482" s="4"/>
      <c r="N482" s="4"/>
      <c r="O482" s="4"/>
      <c r="Q482" s="4"/>
      <c r="R482" s="4"/>
    </row>
    <row r="483" spans="2:18" s="2" customFormat="1">
      <c r="B483" s="7"/>
      <c r="J483" s="8"/>
      <c r="L483" s="4"/>
      <c r="N483" s="4"/>
      <c r="O483" s="4"/>
      <c r="Q483" s="4"/>
      <c r="R483" s="4"/>
    </row>
    <row r="484" spans="2:18" s="2" customFormat="1">
      <c r="B484" s="7"/>
      <c r="J484" s="8"/>
      <c r="L484" s="4"/>
      <c r="N484" s="4"/>
      <c r="O484" s="4"/>
      <c r="Q484" s="4"/>
      <c r="R484" s="4"/>
    </row>
    <row r="485" spans="2:18" s="2" customFormat="1">
      <c r="B485" s="7"/>
      <c r="J485" s="8"/>
      <c r="L485" s="4"/>
      <c r="N485" s="4"/>
      <c r="O485" s="4"/>
      <c r="Q485" s="4"/>
      <c r="R485" s="4"/>
    </row>
    <row r="486" spans="2:18" s="2" customFormat="1">
      <c r="B486" s="7"/>
      <c r="J486" s="8"/>
      <c r="L486" s="4"/>
      <c r="N486" s="4"/>
      <c r="O486" s="4"/>
      <c r="Q486" s="4"/>
      <c r="R486" s="4"/>
    </row>
    <row r="487" spans="2:18" s="2" customFormat="1">
      <c r="B487" s="7"/>
      <c r="J487" s="8"/>
      <c r="L487" s="4"/>
      <c r="N487" s="4"/>
      <c r="O487" s="4"/>
      <c r="Q487" s="4"/>
      <c r="R487" s="4"/>
    </row>
    <row r="488" spans="2:18" s="2" customFormat="1">
      <c r="B488" s="7"/>
      <c r="J488" s="8"/>
      <c r="L488" s="4"/>
      <c r="N488" s="4"/>
      <c r="O488" s="4"/>
      <c r="Q488" s="4"/>
      <c r="R488" s="4"/>
    </row>
    <row r="489" spans="2:18" s="2" customFormat="1">
      <c r="B489" s="7"/>
      <c r="J489" s="8"/>
      <c r="L489" s="4"/>
      <c r="N489" s="4"/>
      <c r="O489" s="4"/>
      <c r="Q489" s="4"/>
      <c r="R489" s="4"/>
    </row>
    <row r="490" spans="2:18" s="2" customFormat="1">
      <c r="B490" s="7"/>
      <c r="J490" s="8"/>
      <c r="L490" s="4"/>
      <c r="N490" s="4"/>
      <c r="O490" s="4"/>
      <c r="Q490" s="4"/>
      <c r="R490" s="4"/>
    </row>
    <row r="491" spans="2:18" s="2" customFormat="1">
      <c r="B491" s="7"/>
      <c r="J491" s="8"/>
      <c r="L491" s="4"/>
      <c r="N491" s="4"/>
      <c r="O491" s="4"/>
      <c r="Q491" s="4"/>
      <c r="R491" s="4"/>
    </row>
    <row r="492" spans="2:18" s="2" customFormat="1">
      <c r="B492" s="7"/>
      <c r="J492" s="8"/>
      <c r="L492" s="4"/>
      <c r="N492" s="4"/>
      <c r="O492" s="4"/>
      <c r="Q492" s="4"/>
      <c r="R492" s="4"/>
    </row>
    <row r="493" spans="2:18" s="2" customFormat="1">
      <c r="B493" s="7"/>
      <c r="J493" s="8"/>
      <c r="L493" s="4"/>
      <c r="N493" s="4"/>
      <c r="O493" s="4"/>
      <c r="Q493" s="4"/>
      <c r="R493" s="4"/>
    </row>
    <row r="494" spans="2:18" s="2" customFormat="1">
      <c r="B494" s="7"/>
      <c r="J494" s="8"/>
      <c r="L494" s="4"/>
      <c r="N494" s="4"/>
      <c r="O494" s="4"/>
      <c r="Q494" s="4"/>
      <c r="R494" s="4"/>
    </row>
    <row r="495" spans="2:18" s="2" customFormat="1">
      <c r="B495" s="7"/>
      <c r="J495" s="8"/>
      <c r="L495" s="4"/>
      <c r="N495" s="4"/>
      <c r="O495" s="4"/>
      <c r="Q495" s="4"/>
      <c r="R495" s="4"/>
    </row>
    <row r="496" spans="2:18" s="2" customFormat="1">
      <c r="B496" s="7"/>
      <c r="J496" s="8"/>
      <c r="L496" s="4"/>
      <c r="N496" s="4"/>
      <c r="O496" s="4"/>
      <c r="Q496" s="4"/>
      <c r="R496" s="4"/>
    </row>
    <row r="497" spans="2:18" s="2" customFormat="1">
      <c r="B497" s="7"/>
      <c r="J497" s="8"/>
      <c r="L497" s="4"/>
      <c r="N497" s="4"/>
      <c r="O497" s="4"/>
      <c r="Q497" s="4"/>
      <c r="R497" s="4"/>
    </row>
    <row r="498" spans="2:18" s="2" customFormat="1">
      <c r="B498" s="7"/>
      <c r="J498" s="8"/>
      <c r="L498" s="4"/>
      <c r="N498" s="4"/>
      <c r="O498" s="4"/>
      <c r="Q498" s="4"/>
      <c r="R498" s="4"/>
    </row>
    <row r="499" spans="2:18" s="2" customFormat="1">
      <c r="B499" s="7"/>
      <c r="J499" s="8"/>
      <c r="L499" s="4"/>
      <c r="N499" s="4"/>
      <c r="O499" s="4"/>
      <c r="Q499" s="4"/>
      <c r="R499" s="4"/>
    </row>
    <row r="500" spans="2:18" s="2" customFormat="1">
      <c r="B500" s="7"/>
      <c r="J500" s="8"/>
      <c r="L500" s="4"/>
      <c r="N500" s="4"/>
      <c r="O500" s="4"/>
      <c r="Q500" s="4"/>
      <c r="R500" s="4"/>
    </row>
    <row r="501" spans="2:18" s="2" customFormat="1">
      <c r="B501" s="7"/>
      <c r="J501" s="8"/>
      <c r="L501" s="4"/>
      <c r="N501" s="4"/>
      <c r="O501" s="4"/>
      <c r="Q501" s="4"/>
      <c r="R501" s="4"/>
    </row>
    <row r="502" spans="2:18" s="2" customFormat="1">
      <c r="B502" s="7"/>
      <c r="J502" s="8"/>
      <c r="L502" s="4"/>
      <c r="N502" s="4"/>
      <c r="O502" s="4"/>
      <c r="Q502" s="4"/>
      <c r="R502" s="4"/>
    </row>
    <row r="503" spans="2:18" s="2" customFormat="1">
      <c r="B503" s="7"/>
      <c r="J503" s="8"/>
      <c r="L503" s="4"/>
      <c r="N503" s="4"/>
      <c r="O503" s="4"/>
      <c r="Q503" s="4"/>
      <c r="R503" s="4"/>
    </row>
    <row r="504" spans="2:18" s="2" customFormat="1">
      <c r="B504" s="7"/>
      <c r="J504" s="8"/>
      <c r="L504" s="4"/>
      <c r="N504" s="4"/>
      <c r="O504" s="4"/>
      <c r="Q504" s="4"/>
      <c r="R504" s="4"/>
    </row>
    <row r="505" spans="2:18" s="2" customFormat="1">
      <c r="B505" s="7"/>
      <c r="J505" s="8"/>
      <c r="L505" s="4"/>
      <c r="N505" s="4"/>
      <c r="O505" s="4"/>
      <c r="Q505" s="4"/>
      <c r="R505" s="4"/>
    </row>
    <row r="506" spans="2:18" s="2" customFormat="1">
      <c r="B506" s="7"/>
      <c r="J506" s="8"/>
      <c r="L506" s="4"/>
      <c r="N506" s="4"/>
      <c r="O506" s="4"/>
      <c r="Q506" s="4"/>
      <c r="R506" s="4"/>
    </row>
    <row r="507" spans="2:18" s="2" customFormat="1">
      <c r="B507" s="7"/>
      <c r="J507" s="8"/>
      <c r="L507" s="4"/>
      <c r="N507" s="4"/>
      <c r="O507" s="4"/>
      <c r="Q507" s="4"/>
      <c r="R507" s="4"/>
    </row>
    <row r="508" spans="2:18" s="2" customFormat="1">
      <c r="B508" s="7"/>
      <c r="J508" s="8"/>
      <c r="L508" s="4"/>
      <c r="N508" s="4"/>
      <c r="O508" s="4"/>
      <c r="Q508" s="4"/>
      <c r="R508" s="4"/>
    </row>
    <row r="509" spans="2:18" s="2" customFormat="1">
      <c r="B509" s="7"/>
      <c r="J509" s="8"/>
      <c r="L509" s="4"/>
      <c r="N509" s="4"/>
      <c r="O509" s="4"/>
      <c r="Q509" s="4"/>
      <c r="R509" s="4"/>
    </row>
    <row r="510" spans="2:18" s="2" customFormat="1">
      <c r="B510" s="7"/>
      <c r="J510" s="8"/>
      <c r="L510" s="4"/>
      <c r="N510" s="4"/>
      <c r="O510" s="4"/>
      <c r="Q510" s="4"/>
      <c r="R510" s="4"/>
    </row>
    <row r="511" spans="2:18" s="2" customFormat="1">
      <c r="B511" s="7"/>
      <c r="J511" s="8"/>
      <c r="L511" s="4"/>
      <c r="N511" s="4"/>
      <c r="O511" s="4"/>
      <c r="Q511" s="4"/>
      <c r="R511" s="4"/>
    </row>
    <row r="512" spans="2:18" s="2" customFormat="1">
      <c r="B512" s="7"/>
      <c r="J512" s="8"/>
      <c r="L512" s="4"/>
      <c r="N512" s="4"/>
      <c r="O512" s="4"/>
      <c r="Q512" s="4"/>
      <c r="R512" s="4"/>
    </row>
    <row r="513" spans="2:18" s="2" customFormat="1">
      <c r="B513" s="7"/>
      <c r="J513" s="8"/>
      <c r="L513" s="4"/>
      <c r="N513" s="4"/>
      <c r="O513" s="4"/>
      <c r="Q513" s="4"/>
      <c r="R513" s="4"/>
    </row>
    <row r="514" spans="2:18" s="2" customFormat="1">
      <c r="B514" s="7"/>
      <c r="J514" s="8"/>
      <c r="L514" s="4"/>
      <c r="N514" s="4"/>
      <c r="O514" s="4"/>
      <c r="Q514" s="4"/>
      <c r="R514" s="4"/>
    </row>
    <row r="515" spans="2:18" s="2" customFormat="1">
      <c r="B515" s="7"/>
      <c r="J515" s="8"/>
      <c r="L515" s="4"/>
      <c r="N515" s="4"/>
      <c r="O515" s="4"/>
      <c r="Q515" s="4"/>
      <c r="R515" s="4"/>
    </row>
    <row r="516" spans="2:18" s="2" customFormat="1">
      <c r="B516" s="7"/>
      <c r="J516" s="8"/>
      <c r="L516" s="4"/>
      <c r="N516" s="4"/>
      <c r="O516" s="4"/>
      <c r="Q516" s="4"/>
      <c r="R516" s="4"/>
    </row>
    <row r="517" spans="2:18" s="2" customFormat="1">
      <c r="B517" s="7"/>
      <c r="J517" s="8"/>
      <c r="L517" s="4"/>
      <c r="N517" s="4"/>
      <c r="O517" s="4"/>
      <c r="Q517" s="4"/>
      <c r="R517" s="4"/>
    </row>
    <row r="518" spans="2:18" s="2" customFormat="1">
      <c r="B518" s="7"/>
      <c r="J518" s="8"/>
      <c r="L518" s="4"/>
      <c r="N518" s="4"/>
      <c r="O518" s="4"/>
      <c r="Q518" s="4"/>
      <c r="R518" s="4"/>
    </row>
    <row r="519" spans="2:18" s="2" customFormat="1">
      <c r="B519" s="7"/>
      <c r="J519" s="8"/>
      <c r="L519" s="4"/>
      <c r="N519" s="4"/>
      <c r="O519" s="4"/>
      <c r="Q519" s="4"/>
      <c r="R519" s="4"/>
    </row>
    <row r="520" spans="2:18" s="2" customFormat="1">
      <c r="B520" s="7"/>
      <c r="J520" s="8"/>
      <c r="L520" s="4"/>
      <c r="N520" s="4"/>
      <c r="O520" s="4"/>
      <c r="Q520" s="4"/>
      <c r="R520" s="4"/>
    </row>
    <row r="521" spans="2:18" s="2" customFormat="1">
      <c r="B521" s="7"/>
      <c r="J521" s="8"/>
      <c r="L521" s="4"/>
      <c r="N521" s="4"/>
      <c r="O521" s="4"/>
      <c r="Q521" s="4"/>
      <c r="R521" s="4"/>
    </row>
    <row r="522" spans="2:18" s="2" customFormat="1">
      <c r="B522" s="7"/>
      <c r="J522" s="8"/>
      <c r="L522" s="4"/>
      <c r="N522" s="4"/>
      <c r="O522" s="4"/>
      <c r="Q522" s="4"/>
      <c r="R522" s="4"/>
    </row>
    <row r="523" spans="2:18" s="2" customFormat="1">
      <c r="B523" s="7"/>
      <c r="J523" s="8"/>
      <c r="L523" s="4"/>
      <c r="N523" s="4"/>
      <c r="O523" s="4"/>
      <c r="Q523" s="4"/>
      <c r="R523" s="4"/>
    </row>
    <row r="524" spans="2:18" s="2" customFormat="1">
      <c r="B524" s="7"/>
      <c r="J524" s="8"/>
      <c r="L524" s="4"/>
      <c r="N524" s="4"/>
      <c r="O524" s="4"/>
      <c r="Q524" s="4"/>
      <c r="R524" s="4"/>
    </row>
    <row r="525" spans="2:18" s="2" customFormat="1">
      <c r="B525" s="7"/>
      <c r="J525" s="8"/>
      <c r="L525" s="4"/>
      <c r="N525" s="4"/>
      <c r="O525" s="4"/>
      <c r="Q525" s="4"/>
      <c r="R525" s="4"/>
    </row>
    <row r="526" spans="2:18" s="2" customFormat="1">
      <c r="B526" s="7"/>
      <c r="J526" s="8"/>
      <c r="L526" s="4"/>
      <c r="N526" s="4"/>
      <c r="O526" s="4"/>
      <c r="Q526" s="4"/>
      <c r="R526" s="4"/>
    </row>
    <row r="527" spans="2:18" s="2" customFormat="1">
      <c r="B527" s="7"/>
      <c r="J527" s="8"/>
      <c r="L527" s="4"/>
      <c r="N527" s="4"/>
      <c r="O527" s="4"/>
      <c r="Q527" s="4"/>
      <c r="R527" s="4"/>
    </row>
    <row r="528" spans="2:18" s="2" customFormat="1">
      <c r="B528" s="7"/>
      <c r="J528" s="8"/>
      <c r="L528" s="4"/>
      <c r="N528" s="4"/>
      <c r="O528" s="4"/>
      <c r="Q528" s="4"/>
      <c r="R528" s="4"/>
    </row>
    <row r="529" spans="2:18" s="2" customFormat="1">
      <c r="B529" s="7"/>
      <c r="J529" s="8"/>
      <c r="L529" s="4"/>
      <c r="N529" s="4"/>
      <c r="O529" s="4"/>
      <c r="Q529" s="4"/>
      <c r="R529" s="4"/>
    </row>
    <row r="530" spans="2:18" s="2" customFormat="1">
      <c r="B530" s="7"/>
      <c r="J530" s="8"/>
      <c r="L530" s="4"/>
      <c r="N530" s="4"/>
      <c r="O530" s="4"/>
      <c r="Q530" s="4"/>
      <c r="R530" s="4"/>
    </row>
    <row r="531" spans="2:18" s="2" customFormat="1">
      <c r="B531" s="7"/>
      <c r="J531" s="8"/>
      <c r="L531" s="4"/>
      <c r="N531" s="4"/>
      <c r="O531" s="4"/>
      <c r="Q531" s="4"/>
      <c r="R531" s="4"/>
    </row>
    <row r="532" spans="2:18" s="2" customFormat="1">
      <c r="B532" s="7"/>
      <c r="J532" s="8"/>
      <c r="L532" s="4"/>
      <c r="N532" s="4"/>
      <c r="O532" s="4"/>
      <c r="Q532" s="4"/>
      <c r="R532" s="4"/>
    </row>
    <row r="533" spans="2:18" s="2" customFormat="1">
      <c r="B533" s="7"/>
      <c r="J533" s="8"/>
      <c r="L533" s="4"/>
      <c r="N533" s="4"/>
      <c r="O533" s="4"/>
      <c r="Q533" s="4"/>
      <c r="R533" s="4"/>
    </row>
    <row r="534" spans="2:18" s="2" customFormat="1">
      <c r="B534" s="7"/>
      <c r="J534" s="8"/>
      <c r="L534" s="4"/>
      <c r="N534" s="4"/>
      <c r="O534" s="4"/>
      <c r="Q534" s="4"/>
      <c r="R534" s="4"/>
    </row>
    <row r="535" spans="2:18" s="2" customFormat="1">
      <c r="B535" s="7"/>
      <c r="J535" s="8"/>
      <c r="L535" s="4"/>
      <c r="N535" s="4"/>
      <c r="O535" s="4"/>
      <c r="Q535" s="4"/>
      <c r="R535" s="4"/>
    </row>
    <row r="536" spans="2:18" s="2" customFormat="1">
      <c r="B536" s="7"/>
      <c r="J536" s="8"/>
      <c r="L536" s="4"/>
      <c r="N536" s="4"/>
      <c r="O536" s="4"/>
      <c r="Q536" s="4"/>
      <c r="R536" s="4"/>
    </row>
    <row r="537" spans="2:18" s="2" customFormat="1">
      <c r="B537" s="7"/>
      <c r="J537" s="8"/>
      <c r="L537" s="4"/>
      <c r="N537" s="4"/>
      <c r="O537" s="4"/>
      <c r="Q537" s="4"/>
      <c r="R537" s="4"/>
    </row>
    <row r="538" spans="2:18" s="2" customFormat="1">
      <c r="B538" s="7"/>
      <c r="J538" s="8"/>
      <c r="L538" s="4"/>
      <c r="N538" s="4"/>
      <c r="O538" s="4"/>
      <c r="Q538" s="4"/>
      <c r="R538" s="4"/>
    </row>
    <row r="539" spans="2:18" s="2" customFormat="1">
      <c r="B539" s="7"/>
      <c r="J539" s="8"/>
      <c r="L539" s="4"/>
      <c r="N539" s="4"/>
      <c r="O539" s="4"/>
      <c r="Q539" s="4"/>
      <c r="R539" s="4"/>
    </row>
    <row r="540" spans="2:18" s="2" customFormat="1">
      <c r="B540" s="7"/>
      <c r="J540" s="8"/>
      <c r="L540" s="4"/>
      <c r="N540" s="4"/>
      <c r="O540" s="4"/>
      <c r="Q540" s="4"/>
      <c r="R540" s="4"/>
    </row>
    <row r="541" spans="2:18" s="2" customFormat="1">
      <c r="B541" s="7"/>
      <c r="J541" s="8"/>
      <c r="L541" s="4"/>
      <c r="N541" s="4"/>
      <c r="O541" s="4"/>
      <c r="Q541" s="4"/>
      <c r="R541" s="4"/>
    </row>
    <row r="542" spans="2:18" s="2" customFormat="1">
      <c r="B542" s="7"/>
      <c r="J542" s="8"/>
      <c r="L542" s="4"/>
      <c r="N542" s="4"/>
      <c r="O542" s="4"/>
      <c r="Q542" s="4"/>
      <c r="R542" s="4"/>
    </row>
    <row r="543" spans="2:18" s="2" customFormat="1">
      <c r="B543" s="7"/>
      <c r="J543" s="8"/>
      <c r="L543" s="4"/>
      <c r="N543" s="4"/>
      <c r="O543" s="4"/>
      <c r="Q543" s="4"/>
      <c r="R543" s="4"/>
    </row>
    <row r="544" spans="2:18" s="2" customFormat="1">
      <c r="B544" s="7"/>
      <c r="J544" s="8"/>
      <c r="L544" s="4"/>
      <c r="N544" s="4"/>
      <c r="O544" s="4"/>
      <c r="Q544" s="4"/>
      <c r="R544" s="4"/>
    </row>
    <row r="545" spans="2:18" s="2" customFormat="1">
      <c r="B545" s="7"/>
      <c r="J545" s="8"/>
      <c r="L545" s="4"/>
      <c r="N545" s="4"/>
      <c r="O545" s="4"/>
      <c r="Q545" s="4"/>
      <c r="R545" s="4"/>
    </row>
    <row r="546" spans="2:18" s="2" customFormat="1">
      <c r="B546" s="7"/>
      <c r="J546" s="8"/>
      <c r="L546" s="4"/>
      <c r="N546" s="4"/>
      <c r="O546" s="4"/>
      <c r="Q546" s="4"/>
      <c r="R546" s="4"/>
    </row>
    <row r="547" spans="2:18" s="2" customFormat="1">
      <c r="B547" s="7"/>
      <c r="J547" s="8"/>
      <c r="L547" s="4"/>
      <c r="N547" s="4"/>
      <c r="O547" s="4"/>
      <c r="Q547" s="4"/>
      <c r="R547" s="4"/>
    </row>
    <row r="548" spans="2:18" s="2" customFormat="1">
      <c r="B548" s="7"/>
      <c r="J548" s="8"/>
      <c r="L548" s="4"/>
      <c r="N548" s="4"/>
      <c r="O548" s="4"/>
      <c r="Q548" s="4"/>
      <c r="R548" s="4"/>
    </row>
    <row r="549" spans="2:18" s="2" customFormat="1">
      <c r="B549" s="7"/>
      <c r="J549" s="8"/>
      <c r="L549" s="4"/>
      <c r="N549" s="4"/>
      <c r="O549" s="4"/>
      <c r="Q549" s="4"/>
      <c r="R549" s="4"/>
    </row>
    <row r="550" spans="2:18" s="2" customFormat="1">
      <c r="B550" s="7"/>
      <c r="J550" s="8"/>
      <c r="L550" s="4"/>
      <c r="N550" s="4"/>
      <c r="O550" s="4"/>
      <c r="Q550" s="4"/>
      <c r="R550" s="4"/>
    </row>
    <row r="551" spans="2:18" s="2" customFormat="1">
      <c r="B551" s="7"/>
      <c r="J551" s="8"/>
      <c r="L551" s="4"/>
      <c r="N551" s="4"/>
      <c r="O551" s="4"/>
      <c r="Q551" s="4"/>
      <c r="R551" s="4"/>
    </row>
    <row r="552" spans="2:18" s="2" customFormat="1">
      <c r="B552" s="7"/>
      <c r="J552" s="8"/>
      <c r="L552" s="4"/>
      <c r="N552" s="4"/>
      <c r="O552" s="4"/>
      <c r="Q552" s="4"/>
      <c r="R552" s="4"/>
    </row>
    <row r="553" spans="2:18" s="2" customFormat="1">
      <c r="B553" s="7"/>
      <c r="J553" s="8"/>
      <c r="L553" s="4"/>
      <c r="N553" s="4"/>
      <c r="O553" s="4"/>
      <c r="Q553" s="4"/>
      <c r="R553" s="4"/>
    </row>
    <row r="554" spans="2:18" s="2" customFormat="1">
      <c r="B554" s="7"/>
      <c r="J554" s="8"/>
      <c r="L554" s="4"/>
      <c r="N554" s="4"/>
      <c r="O554" s="4"/>
      <c r="Q554" s="4"/>
      <c r="R554" s="4"/>
    </row>
    <row r="555" spans="2:18" s="2" customFormat="1">
      <c r="B555" s="7"/>
      <c r="J555" s="8"/>
      <c r="L555" s="4"/>
      <c r="N555" s="4"/>
      <c r="O555" s="4"/>
      <c r="Q555" s="4"/>
      <c r="R555" s="4"/>
    </row>
    <row r="556" spans="2:18" s="2" customFormat="1">
      <c r="B556" s="7"/>
      <c r="J556" s="8"/>
      <c r="L556" s="4"/>
      <c r="N556" s="4"/>
      <c r="O556" s="4"/>
      <c r="Q556" s="4"/>
      <c r="R556" s="4"/>
    </row>
    <row r="557" spans="2:18" s="2" customFormat="1">
      <c r="B557" s="7"/>
      <c r="J557" s="8"/>
      <c r="L557" s="4"/>
      <c r="N557" s="4"/>
      <c r="O557" s="4"/>
      <c r="Q557" s="4"/>
      <c r="R557" s="4"/>
    </row>
    <row r="558" spans="2:18" s="2" customFormat="1">
      <c r="B558" s="7"/>
      <c r="J558" s="8"/>
      <c r="L558" s="4"/>
      <c r="N558" s="4"/>
      <c r="O558" s="4"/>
      <c r="Q558" s="4"/>
      <c r="R558" s="4"/>
    </row>
    <row r="559" spans="2:18" s="2" customFormat="1">
      <c r="B559" s="7"/>
      <c r="J559" s="8"/>
      <c r="L559" s="4"/>
      <c r="N559" s="4"/>
      <c r="O559" s="4"/>
      <c r="Q559" s="4"/>
      <c r="R559" s="4"/>
    </row>
    <row r="560" spans="2:18" s="2" customFormat="1">
      <c r="B560" s="7"/>
      <c r="J560" s="8"/>
      <c r="L560" s="4"/>
      <c r="N560" s="4"/>
      <c r="O560" s="4"/>
      <c r="Q560" s="4"/>
      <c r="R560" s="4"/>
    </row>
    <row r="561" spans="2:18" s="2" customFormat="1">
      <c r="B561" s="7"/>
      <c r="J561" s="8"/>
      <c r="L561" s="4"/>
      <c r="N561" s="4"/>
      <c r="O561" s="4"/>
      <c r="Q561" s="4"/>
      <c r="R561" s="4"/>
    </row>
    <row r="562" spans="2:18" s="2" customFormat="1">
      <c r="B562" s="7"/>
      <c r="J562" s="8"/>
      <c r="L562" s="4"/>
      <c r="N562" s="4"/>
      <c r="O562" s="4"/>
      <c r="Q562" s="4"/>
      <c r="R562" s="4"/>
    </row>
    <row r="563" spans="2:18" s="2" customFormat="1">
      <c r="B563" s="7"/>
      <c r="J563" s="8"/>
      <c r="L563" s="4"/>
      <c r="N563" s="4"/>
      <c r="O563" s="4"/>
      <c r="Q563" s="4"/>
      <c r="R563" s="4"/>
    </row>
    <row r="564" spans="2:18" s="2" customFormat="1">
      <c r="B564" s="7"/>
      <c r="J564" s="8"/>
      <c r="L564" s="4"/>
      <c r="N564" s="4"/>
      <c r="O564" s="4"/>
      <c r="Q564" s="4"/>
      <c r="R564" s="4"/>
    </row>
    <row r="565" spans="2:18" s="2" customFormat="1">
      <c r="B565" s="7"/>
      <c r="J565" s="8"/>
      <c r="L565" s="4"/>
      <c r="N565" s="4"/>
      <c r="O565" s="4"/>
      <c r="Q565" s="4"/>
      <c r="R565" s="4"/>
    </row>
    <row r="566" spans="2:18" s="2" customFormat="1">
      <c r="B566" s="7"/>
      <c r="J566" s="8"/>
      <c r="L566" s="4"/>
      <c r="N566" s="4"/>
      <c r="O566" s="4"/>
      <c r="Q566" s="4"/>
      <c r="R566" s="4"/>
    </row>
    <row r="567" spans="2:18" s="2" customFormat="1">
      <c r="B567" s="7"/>
      <c r="J567" s="8"/>
      <c r="L567" s="4"/>
      <c r="N567" s="4"/>
      <c r="O567" s="4"/>
      <c r="Q567" s="4"/>
      <c r="R567" s="4"/>
    </row>
    <row r="568" spans="2:18" s="2" customFormat="1">
      <c r="B568" s="7"/>
      <c r="J568" s="8"/>
      <c r="L568" s="4"/>
      <c r="N568" s="4"/>
      <c r="O568" s="4"/>
      <c r="Q568" s="4"/>
      <c r="R568" s="4"/>
    </row>
    <row r="569" spans="2:18" s="2" customFormat="1">
      <c r="B569" s="7"/>
      <c r="J569" s="8"/>
      <c r="L569" s="4"/>
      <c r="N569" s="4"/>
      <c r="O569" s="4"/>
      <c r="Q569" s="4"/>
      <c r="R569" s="4"/>
    </row>
    <row r="570" spans="2:18" s="2" customFormat="1">
      <c r="B570" s="7"/>
      <c r="J570" s="8"/>
      <c r="L570" s="4"/>
      <c r="N570" s="4"/>
      <c r="O570" s="4"/>
      <c r="Q570" s="4"/>
      <c r="R570" s="4"/>
    </row>
    <row r="571" spans="2:18" s="2" customFormat="1">
      <c r="B571" s="7"/>
      <c r="J571" s="8"/>
      <c r="L571" s="4"/>
      <c r="N571" s="4"/>
      <c r="O571" s="4"/>
      <c r="Q571" s="4"/>
      <c r="R571" s="4"/>
    </row>
    <row r="572" spans="2:18" s="2" customFormat="1">
      <c r="B572" s="7"/>
      <c r="J572" s="8"/>
      <c r="L572" s="4"/>
      <c r="N572" s="4"/>
      <c r="O572" s="4"/>
      <c r="Q572" s="4"/>
      <c r="R572" s="4"/>
    </row>
    <row r="573" spans="2:18" s="2" customFormat="1">
      <c r="B573" s="7"/>
      <c r="J573" s="8"/>
      <c r="L573" s="4"/>
      <c r="N573" s="4"/>
      <c r="O573" s="4"/>
      <c r="Q573" s="4"/>
      <c r="R573" s="4"/>
    </row>
    <row r="574" spans="2:18" s="2" customFormat="1">
      <c r="B574" s="7"/>
      <c r="J574" s="8"/>
      <c r="L574" s="4"/>
      <c r="N574" s="4"/>
      <c r="O574" s="4"/>
      <c r="Q574" s="4"/>
      <c r="R574" s="4"/>
    </row>
    <row r="575" spans="2:18" s="2" customFormat="1">
      <c r="B575" s="7"/>
      <c r="J575" s="8"/>
      <c r="L575" s="4"/>
      <c r="N575" s="4"/>
      <c r="O575" s="4"/>
      <c r="Q575" s="4"/>
      <c r="R575" s="4"/>
    </row>
    <row r="576" spans="2:18" s="2" customFormat="1">
      <c r="B576" s="7"/>
      <c r="J576" s="8"/>
      <c r="L576" s="4"/>
      <c r="N576" s="4"/>
      <c r="O576" s="4"/>
      <c r="Q576" s="4"/>
      <c r="R576" s="4"/>
    </row>
    <row r="577" spans="2:18" s="2" customFormat="1">
      <c r="B577" s="7"/>
      <c r="J577" s="8"/>
      <c r="L577" s="4"/>
      <c r="N577" s="4"/>
      <c r="O577" s="4"/>
      <c r="Q577" s="4"/>
      <c r="R577" s="4"/>
    </row>
    <row r="578" spans="2:18" s="2" customFormat="1">
      <c r="B578" s="7"/>
      <c r="J578" s="8"/>
      <c r="L578" s="4"/>
      <c r="N578" s="4"/>
      <c r="O578" s="4"/>
      <c r="Q578" s="4"/>
      <c r="R578" s="4"/>
    </row>
    <row r="579" spans="2:18" s="2" customFormat="1">
      <c r="B579" s="7"/>
      <c r="J579" s="8"/>
      <c r="L579" s="4"/>
      <c r="N579" s="4"/>
      <c r="O579" s="4"/>
      <c r="Q579" s="4"/>
      <c r="R579" s="4"/>
    </row>
    <row r="580" spans="2:18" s="2" customFormat="1">
      <c r="B580" s="7"/>
      <c r="J580" s="8"/>
      <c r="L580" s="4"/>
      <c r="N580" s="4"/>
      <c r="O580" s="4"/>
      <c r="Q580" s="4"/>
      <c r="R580" s="4"/>
    </row>
    <row r="581" spans="2:18" s="2" customFormat="1">
      <c r="B581" s="7"/>
      <c r="J581" s="8"/>
      <c r="L581" s="4"/>
      <c r="N581" s="4"/>
      <c r="O581" s="4"/>
      <c r="Q581" s="4"/>
      <c r="R581" s="4"/>
    </row>
    <row r="582" spans="2:18" s="2" customFormat="1">
      <c r="B582" s="7"/>
      <c r="J582" s="8"/>
      <c r="L582" s="4"/>
      <c r="N582" s="4"/>
      <c r="O582" s="4"/>
      <c r="Q582" s="4"/>
      <c r="R582" s="4"/>
    </row>
    <row r="583" spans="2:18" s="2" customFormat="1">
      <c r="B583" s="7"/>
      <c r="J583" s="8"/>
      <c r="L583" s="4"/>
      <c r="N583" s="4"/>
      <c r="O583" s="4"/>
      <c r="Q583" s="4"/>
      <c r="R583" s="4"/>
    </row>
    <row r="584" spans="2:18" s="2" customFormat="1">
      <c r="B584" s="7"/>
      <c r="J584" s="8"/>
      <c r="L584" s="4"/>
      <c r="N584" s="4"/>
      <c r="O584" s="4"/>
      <c r="Q584" s="4"/>
      <c r="R584" s="4"/>
    </row>
    <row r="585" spans="2:18" s="2" customFormat="1">
      <c r="B585" s="7"/>
      <c r="J585" s="8"/>
      <c r="L585" s="4"/>
      <c r="N585" s="4"/>
      <c r="O585" s="4"/>
      <c r="Q585" s="4"/>
      <c r="R585" s="4"/>
    </row>
    <row r="586" spans="2:18" s="2" customFormat="1">
      <c r="B586" s="7"/>
      <c r="J586" s="8"/>
      <c r="L586" s="4"/>
      <c r="N586" s="4"/>
      <c r="O586" s="4"/>
      <c r="Q586" s="4"/>
      <c r="R586" s="4"/>
    </row>
    <row r="587" spans="2:18" s="2" customFormat="1">
      <c r="B587" s="7"/>
      <c r="J587" s="8"/>
      <c r="L587" s="4"/>
      <c r="N587" s="4"/>
      <c r="O587" s="4"/>
      <c r="Q587" s="4"/>
      <c r="R587" s="4"/>
    </row>
    <row r="588" spans="2:18" s="2" customFormat="1">
      <c r="B588" s="7"/>
      <c r="J588" s="8"/>
      <c r="L588" s="4"/>
      <c r="N588" s="4"/>
      <c r="O588" s="4"/>
      <c r="Q588" s="4"/>
      <c r="R588" s="4"/>
    </row>
    <row r="589" spans="2:18" s="2" customFormat="1">
      <c r="B589" s="7"/>
      <c r="J589" s="8"/>
      <c r="L589" s="4"/>
      <c r="N589" s="4"/>
      <c r="O589" s="4"/>
      <c r="Q589" s="4"/>
      <c r="R589" s="4"/>
    </row>
    <row r="590" spans="2:18" s="2" customFormat="1">
      <c r="B590" s="7"/>
      <c r="J590" s="8"/>
      <c r="L590" s="4"/>
      <c r="N590" s="4"/>
      <c r="O590" s="4"/>
      <c r="Q590" s="4"/>
      <c r="R590" s="4"/>
    </row>
    <row r="591" spans="2:18" s="2" customFormat="1">
      <c r="B591" s="7"/>
      <c r="J591" s="8"/>
      <c r="L591" s="4"/>
      <c r="N591" s="4"/>
      <c r="O591" s="4"/>
      <c r="Q591" s="4"/>
      <c r="R591" s="4"/>
    </row>
    <row r="592" spans="2:18" s="2" customFormat="1">
      <c r="B592" s="7"/>
      <c r="J592" s="8"/>
      <c r="L592" s="4"/>
      <c r="N592" s="4"/>
      <c r="O592" s="4"/>
      <c r="Q592" s="4"/>
      <c r="R592" s="4"/>
    </row>
    <row r="593" spans="2:18" s="2" customFormat="1">
      <c r="B593" s="7"/>
      <c r="J593" s="8"/>
      <c r="L593" s="4"/>
      <c r="N593" s="4"/>
      <c r="O593" s="4"/>
      <c r="Q593" s="4"/>
      <c r="R593" s="4"/>
    </row>
    <row r="594" spans="2:18" s="2" customFormat="1">
      <c r="B594" s="7"/>
      <c r="J594" s="8"/>
      <c r="L594" s="4"/>
      <c r="N594" s="4"/>
      <c r="O594" s="4"/>
      <c r="Q594" s="4"/>
      <c r="R594" s="4"/>
    </row>
    <row r="595" spans="2:18" s="2" customFormat="1">
      <c r="B595" s="7"/>
      <c r="J595" s="8"/>
      <c r="L595" s="4"/>
      <c r="N595" s="4"/>
      <c r="O595" s="4"/>
      <c r="Q595" s="4"/>
      <c r="R595" s="4"/>
    </row>
    <row r="596" spans="2:18" s="2" customFormat="1">
      <c r="B596" s="7"/>
      <c r="J596" s="8"/>
      <c r="L596" s="4"/>
      <c r="N596" s="4"/>
      <c r="O596" s="4"/>
      <c r="Q596" s="4"/>
      <c r="R596" s="4"/>
    </row>
    <row r="597" spans="2:18" s="2" customFormat="1">
      <c r="B597" s="7"/>
      <c r="J597" s="8"/>
      <c r="L597" s="4"/>
      <c r="N597" s="4"/>
      <c r="O597" s="4"/>
      <c r="Q597" s="4"/>
      <c r="R597" s="4"/>
    </row>
    <row r="598" spans="2:18" s="2" customFormat="1">
      <c r="B598" s="7"/>
      <c r="J598" s="8"/>
      <c r="L598" s="4"/>
      <c r="N598" s="4"/>
      <c r="O598" s="4"/>
      <c r="Q598" s="4"/>
      <c r="R598" s="4"/>
    </row>
    <row r="599" spans="2:18" s="2" customFormat="1">
      <c r="B599" s="7"/>
      <c r="J599" s="8"/>
      <c r="L599" s="4"/>
      <c r="N599" s="4"/>
      <c r="O599" s="4"/>
      <c r="Q599" s="4"/>
      <c r="R599" s="4"/>
    </row>
    <row r="600" spans="2:18" s="2" customFormat="1">
      <c r="B600" s="7"/>
      <c r="J600" s="8"/>
      <c r="L600" s="4"/>
      <c r="N600" s="4"/>
      <c r="O600" s="4"/>
      <c r="Q600" s="4"/>
      <c r="R600" s="4"/>
    </row>
    <row r="601" spans="2:18" s="2" customFormat="1">
      <c r="B601" s="7"/>
      <c r="J601" s="8"/>
      <c r="L601" s="4"/>
      <c r="N601" s="4"/>
      <c r="O601" s="4"/>
      <c r="Q601" s="4"/>
      <c r="R601" s="4"/>
    </row>
    <row r="602" spans="2:18" s="2" customFormat="1">
      <c r="B602" s="7"/>
      <c r="J602" s="8"/>
      <c r="L602" s="4"/>
      <c r="N602" s="4"/>
      <c r="O602" s="4"/>
      <c r="Q602" s="4"/>
      <c r="R602" s="4"/>
    </row>
    <row r="603" spans="2:18" s="2" customFormat="1">
      <c r="B603" s="7"/>
      <c r="J603" s="8"/>
      <c r="L603" s="4"/>
      <c r="N603" s="4"/>
      <c r="O603" s="4"/>
      <c r="Q603" s="4"/>
      <c r="R603" s="4"/>
    </row>
    <row r="604" spans="2:18" s="2" customFormat="1">
      <c r="B604" s="7"/>
      <c r="J604" s="8"/>
      <c r="L604" s="4"/>
      <c r="N604" s="4"/>
      <c r="O604" s="4"/>
      <c r="Q604" s="4"/>
      <c r="R604" s="4"/>
    </row>
    <row r="605" spans="2:18" s="2" customFormat="1">
      <c r="B605" s="7"/>
      <c r="J605" s="8"/>
      <c r="L605" s="4"/>
      <c r="N605" s="4"/>
      <c r="O605" s="4"/>
      <c r="Q605" s="4"/>
      <c r="R605" s="4"/>
    </row>
    <row r="606" spans="2:18" s="2" customFormat="1">
      <c r="B606" s="7"/>
      <c r="J606" s="8"/>
      <c r="L606" s="4"/>
      <c r="N606" s="4"/>
      <c r="O606" s="4"/>
      <c r="Q606" s="4"/>
      <c r="R606" s="4"/>
    </row>
    <row r="607" spans="2:18" s="2" customFormat="1">
      <c r="B607" s="7"/>
      <c r="J607" s="8"/>
      <c r="L607" s="4"/>
      <c r="N607" s="4"/>
      <c r="O607" s="4"/>
      <c r="Q607" s="4"/>
      <c r="R607" s="4"/>
    </row>
    <row r="608" spans="2:18" s="2" customFormat="1">
      <c r="B608" s="7"/>
      <c r="J608" s="8"/>
      <c r="L608" s="4"/>
      <c r="N608" s="4"/>
      <c r="O608" s="4"/>
      <c r="Q608" s="4"/>
      <c r="R608" s="4"/>
    </row>
    <row r="609" spans="2:18" s="2" customFormat="1">
      <c r="B609" s="7"/>
      <c r="J609" s="8"/>
      <c r="L609" s="4"/>
      <c r="N609" s="4"/>
      <c r="O609" s="4"/>
      <c r="Q609" s="4"/>
      <c r="R609" s="4"/>
    </row>
    <row r="610" spans="2:18" s="2" customFormat="1">
      <c r="B610" s="7"/>
      <c r="J610" s="8"/>
      <c r="L610" s="4"/>
      <c r="N610" s="4"/>
      <c r="O610" s="4"/>
      <c r="Q610" s="4"/>
      <c r="R610" s="4"/>
    </row>
    <row r="611" spans="2:18" s="2" customFormat="1">
      <c r="B611" s="7"/>
      <c r="J611" s="8"/>
      <c r="L611" s="4"/>
      <c r="N611" s="4"/>
      <c r="O611" s="4"/>
      <c r="Q611" s="4"/>
      <c r="R611" s="4"/>
    </row>
    <row r="612" spans="2:18" s="2" customFormat="1">
      <c r="B612" s="7"/>
      <c r="J612" s="8"/>
      <c r="L612" s="4"/>
      <c r="N612" s="4"/>
      <c r="O612" s="4"/>
      <c r="Q612" s="4"/>
      <c r="R612" s="4"/>
    </row>
    <row r="613" spans="2:18" s="2" customFormat="1">
      <c r="B613" s="7"/>
      <c r="J613" s="8"/>
      <c r="L613" s="4"/>
      <c r="N613" s="4"/>
      <c r="O613" s="4"/>
      <c r="Q613" s="4"/>
      <c r="R613" s="4"/>
    </row>
    <row r="614" spans="2:18" s="2" customFormat="1">
      <c r="B614" s="7"/>
      <c r="J614" s="8"/>
      <c r="L614" s="4"/>
      <c r="N614" s="4"/>
      <c r="O614" s="4"/>
      <c r="Q614" s="4"/>
      <c r="R614" s="4"/>
    </row>
    <row r="615" spans="2:18" s="2" customFormat="1">
      <c r="B615" s="7"/>
      <c r="J615" s="8"/>
      <c r="L615" s="4"/>
      <c r="N615" s="4"/>
      <c r="O615" s="4"/>
      <c r="Q615" s="4"/>
      <c r="R615" s="4"/>
    </row>
    <row r="616" spans="2:18" s="2" customFormat="1">
      <c r="B616" s="7"/>
      <c r="J616" s="8"/>
      <c r="L616" s="4"/>
      <c r="N616" s="4"/>
      <c r="O616" s="4"/>
      <c r="Q616" s="4"/>
      <c r="R616" s="4"/>
    </row>
    <row r="617" spans="2:18" s="2" customFormat="1">
      <c r="B617" s="7"/>
      <c r="J617" s="8"/>
      <c r="L617" s="4"/>
      <c r="N617" s="4"/>
      <c r="O617" s="4"/>
      <c r="Q617" s="4"/>
      <c r="R617" s="4"/>
    </row>
    <row r="618" spans="2:18" s="2" customFormat="1">
      <c r="B618" s="7"/>
      <c r="J618" s="8"/>
      <c r="L618" s="4"/>
      <c r="N618" s="4"/>
      <c r="O618" s="4"/>
      <c r="Q618" s="4"/>
      <c r="R618" s="4"/>
    </row>
    <row r="619" spans="2:18" s="2" customFormat="1">
      <c r="B619" s="7"/>
      <c r="J619" s="8"/>
      <c r="L619" s="4"/>
      <c r="N619" s="4"/>
      <c r="O619" s="4"/>
      <c r="Q619" s="4"/>
      <c r="R619" s="4"/>
    </row>
    <row r="620" spans="2:18" s="2" customFormat="1">
      <c r="B620" s="7"/>
      <c r="J620" s="8"/>
      <c r="L620" s="4"/>
      <c r="N620" s="4"/>
      <c r="O620" s="4"/>
      <c r="Q620" s="4"/>
      <c r="R620" s="4"/>
    </row>
    <row r="621" spans="2:18" s="2" customFormat="1">
      <c r="B621" s="7"/>
      <c r="J621" s="8"/>
      <c r="L621" s="4"/>
      <c r="N621" s="4"/>
      <c r="O621" s="4"/>
      <c r="Q621" s="4"/>
      <c r="R621" s="4"/>
    </row>
    <row r="622" spans="2:18" s="2" customFormat="1">
      <c r="B622" s="7"/>
      <c r="J622" s="8"/>
      <c r="L622" s="4"/>
      <c r="N622" s="4"/>
      <c r="O622" s="4"/>
      <c r="Q622" s="4"/>
      <c r="R622" s="4"/>
    </row>
    <row r="623" spans="2:18" s="2" customFormat="1">
      <c r="B623" s="7"/>
      <c r="J623" s="8"/>
      <c r="L623" s="4"/>
      <c r="N623" s="4"/>
      <c r="O623" s="4"/>
      <c r="Q623" s="4"/>
      <c r="R623" s="4"/>
    </row>
    <row r="624" spans="2:18" s="2" customFormat="1">
      <c r="B624" s="7"/>
      <c r="J624" s="8"/>
      <c r="L624" s="4"/>
      <c r="N624" s="4"/>
      <c r="O624" s="4"/>
      <c r="Q624" s="4"/>
      <c r="R624" s="4"/>
    </row>
    <row r="625" spans="2:18" s="2" customFormat="1">
      <c r="B625" s="7"/>
      <c r="J625" s="8"/>
      <c r="L625" s="4"/>
      <c r="N625" s="4"/>
      <c r="O625" s="4"/>
      <c r="Q625" s="4"/>
      <c r="R625" s="4"/>
    </row>
    <row r="626" spans="2:18" s="2" customFormat="1">
      <c r="B626" s="7"/>
      <c r="J626" s="8"/>
      <c r="L626" s="4"/>
      <c r="N626" s="4"/>
      <c r="O626" s="4"/>
      <c r="Q626" s="4"/>
      <c r="R626" s="4"/>
    </row>
    <row r="627" spans="2:18" s="2" customFormat="1">
      <c r="B627" s="7"/>
      <c r="J627" s="8"/>
      <c r="L627" s="4"/>
      <c r="N627" s="4"/>
      <c r="O627" s="4"/>
      <c r="Q627" s="4"/>
      <c r="R627" s="4"/>
    </row>
    <row r="628" spans="2:18" s="2" customFormat="1">
      <c r="B628" s="7"/>
      <c r="J628" s="8"/>
      <c r="L628" s="4"/>
      <c r="N628" s="4"/>
      <c r="O628" s="4"/>
      <c r="Q628" s="4"/>
      <c r="R628" s="4"/>
    </row>
    <row r="629" spans="2:18" s="2" customFormat="1">
      <c r="B629" s="7"/>
      <c r="J629" s="8"/>
      <c r="L629" s="4"/>
      <c r="N629" s="4"/>
      <c r="O629" s="4"/>
      <c r="Q629" s="4"/>
      <c r="R629" s="4"/>
    </row>
    <row r="630" spans="2:18" s="2" customFormat="1">
      <c r="B630" s="7"/>
      <c r="J630" s="8"/>
      <c r="L630" s="4"/>
      <c r="N630" s="4"/>
      <c r="O630" s="4"/>
      <c r="Q630" s="4"/>
      <c r="R630" s="4"/>
    </row>
    <row r="631" spans="2:18" s="2" customFormat="1">
      <c r="B631" s="7"/>
      <c r="J631" s="8"/>
      <c r="L631" s="4"/>
      <c r="N631" s="4"/>
      <c r="O631" s="4"/>
      <c r="Q631" s="4"/>
      <c r="R631" s="4"/>
    </row>
    <row r="632" spans="2:18" s="2" customFormat="1">
      <c r="B632" s="7"/>
      <c r="J632" s="8"/>
      <c r="L632" s="4"/>
      <c r="N632" s="4"/>
      <c r="O632" s="4"/>
      <c r="Q632" s="4"/>
      <c r="R632" s="4"/>
    </row>
    <row r="633" spans="2:18" s="2" customFormat="1">
      <c r="B633" s="7"/>
      <c r="J633" s="8"/>
      <c r="L633" s="4"/>
      <c r="N633" s="4"/>
      <c r="O633" s="4"/>
      <c r="Q633" s="4"/>
      <c r="R633" s="4"/>
    </row>
    <row r="634" spans="2:18" s="2" customFormat="1">
      <c r="B634" s="7"/>
      <c r="J634" s="8"/>
      <c r="L634" s="4"/>
      <c r="N634" s="4"/>
      <c r="O634" s="4"/>
      <c r="Q634" s="4"/>
      <c r="R634" s="4"/>
    </row>
    <row r="635" spans="2:18" s="2" customFormat="1">
      <c r="B635" s="7"/>
      <c r="J635" s="8"/>
      <c r="L635" s="4"/>
      <c r="N635" s="4"/>
      <c r="O635" s="4"/>
      <c r="Q635" s="4"/>
      <c r="R635" s="4"/>
    </row>
    <row r="636" spans="2:18" s="2" customFormat="1">
      <c r="B636" s="7"/>
      <c r="J636" s="8"/>
      <c r="L636" s="4"/>
      <c r="N636" s="4"/>
      <c r="O636" s="4"/>
      <c r="Q636" s="4"/>
      <c r="R636" s="4"/>
    </row>
    <row r="637" spans="2:18" s="2" customFormat="1">
      <c r="B637" s="7"/>
      <c r="J637" s="8"/>
      <c r="L637" s="4"/>
      <c r="N637" s="4"/>
      <c r="O637" s="4"/>
      <c r="Q637" s="4"/>
      <c r="R637" s="4"/>
    </row>
    <row r="638" spans="2:18" s="2" customFormat="1">
      <c r="B638" s="7"/>
      <c r="J638" s="8"/>
      <c r="L638" s="4"/>
      <c r="N638" s="4"/>
      <c r="O638" s="4"/>
      <c r="Q638" s="4"/>
      <c r="R638" s="4"/>
    </row>
    <row r="639" spans="2:18" s="2" customFormat="1">
      <c r="B639" s="7"/>
      <c r="J639" s="8"/>
      <c r="L639" s="4"/>
      <c r="N639" s="4"/>
      <c r="O639" s="4"/>
      <c r="Q639" s="4"/>
      <c r="R639" s="4"/>
    </row>
    <row r="640" spans="2:18" s="2" customFormat="1">
      <c r="B640" s="7"/>
      <c r="J640" s="8"/>
      <c r="L640" s="4"/>
      <c r="N640" s="4"/>
      <c r="O640" s="4"/>
      <c r="Q640" s="4"/>
      <c r="R640" s="4"/>
    </row>
    <row r="641" spans="2:18" s="2" customFormat="1">
      <c r="B641" s="7"/>
      <c r="J641" s="8"/>
      <c r="L641" s="4"/>
      <c r="N641" s="4"/>
      <c r="O641" s="4"/>
      <c r="Q641" s="4"/>
      <c r="R641" s="4"/>
    </row>
    <row r="642" spans="2:18" s="2" customFormat="1">
      <c r="B642" s="7"/>
      <c r="J642" s="8"/>
      <c r="L642" s="4"/>
      <c r="N642" s="4"/>
      <c r="O642" s="4"/>
      <c r="Q642" s="4"/>
      <c r="R642" s="4"/>
    </row>
    <row r="643" spans="2:18" s="2" customFormat="1">
      <c r="B643" s="7"/>
      <c r="J643" s="8"/>
      <c r="L643" s="4"/>
      <c r="N643" s="4"/>
      <c r="O643" s="4"/>
      <c r="Q643" s="4"/>
      <c r="R643" s="4"/>
    </row>
    <row r="644" spans="2:18" s="2" customFormat="1">
      <c r="B644" s="7"/>
      <c r="J644" s="8"/>
      <c r="L644" s="4"/>
      <c r="N644" s="4"/>
      <c r="O644" s="4"/>
      <c r="Q644" s="4"/>
      <c r="R644" s="4"/>
    </row>
    <row r="645" spans="2:18" s="2" customFormat="1">
      <c r="B645" s="7"/>
      <c r="J645" s="8"/>
      <c r="L645" s="4"/>
      <c r="N645" s="4"/>
      <c r="O645" s="4"/>
      <c r="Q645" s="4"/>
      <c r="R645" s="4"/>
    </row>
    <row r="646" spans="2:18" s="2" customFormat="1">
      <c r="B646" s="7"/>
      <c r="J646" s="8"/>
      <c r="L646" s="4"/>
      <c r="N646" s="4"/>
      <c r="O646" s="4"/>
      <c r="Q646" s="4"/>
      <c r="R646" s="4"/>
    </row>
    <row r="647" spans="2:18" s="2" customFormat="1">
      <c r="B647" s="7"/>
      <c r="J647" s="8"/>
      <c r="L647" s="4"/>
      <c r="N647" s="4"/>
      <c r="O647" s="4"/>
      <c r="Q647" s="4"/>
      <c r="R647" s="4"/>
    </row>
    <row r="648" spans="2:18" s="2" customFormat="1">
      <c r="B648" s="7"/>
      <c r="J648" s="8"/>
      <c r="L648" s="4"/>
      <c r="N648" s="4"/>
      <c r="O648" s="4"/>
      <c r="Q648" s="4"/>
      <c r="R648" s="4"/>
    </row>
    <row r="649" spans="2:18" s="2" customFormat="1">
      <c r="B649" s="7"/>
      <c r="J649" s="8"/>
      <c r="L649" s="4"/>
      <c r="N649" s="4"/>
      <c r="O649" s="4"/>
      <c r="Q649" s="4"/>
      <c r="R649" s="4"/>
    </row>
    <row r="650" spans="2:18" s="2" customFormat="1">
      <c r="B650" s="7"/>
      <c r="J650" s="8"/>
      <c r="L650" s="4"/>
      <c r="N650" s="4"/>
      <c r="O650" s="4"/>
      <c r="Q650" s="4"/>
      <c r="R650" s="4"/>
    </row>
    <row r="651" spans="2:18" s="2" customFormat="1">
      <c r="B651" s="7"/>
      <c r="J651" s="8"/>
      <c r="L651" s="4"/>
      <c r="N651" s="4"/>
      <c r="O651" s="4"/>
      <c r="Q651" s="4"/>
      <c r="R651" s="4"/>
    </row>
    <row r="652" spans="2:18" s="2" customFormat="1">
      <c r="B652" s="7"/>
      <c r="J652" s="8"/>
      <c r="L652" s="4"/>
      <c r="N652" s="4"/>
      <c r="O652" s="4"/>
      <c r="Q652" s="4"/>
      <c r="R652" s="4"/>
    </row>
    <row r="653" spans="2:18" s="2" customFormat="1">
      <c r="B653" s="7"/>
      <c r="J653" s="8"/>
      <c r="L653" s="4"/>
      <c r="N653" s="4"/>
      <c r="O653" s="4"/>
      <c r="Q653" s="4"/>
      <c r="R653" s="4"/>
    </row>
    <row r="654" spans="2:18" s="2" customFormat="1">
      <c r="B654" s="7"/>
      <c r="J654" s="8"/>
      <c r="L654" s="4"/>
      <c r="N654" s="4"/>
      <c r="O654" s="4"/>
      <c r="Q654" s="4"/>
      <c r="R654" s="4"/>
    </row>
    <row r="655" spans="2:18" s="2" customFormat="1">
      <c r="B655" s="7"/>
      <c r="J655" s="8"/>
      <c r="L655" s="4"/>
      <c r="N655" s="4"/>
      <c r="O655" s="4"/>
      <c r="Q655" s="4"/>
      <c r="R655" s="4"/>
    </row>
    <row r="656" spans="2:18" s="2" customFormat="1">
      <c r="B656" s="7"/>
      <c r="J656" s="8"/>
      <c r="L656" s="4"/>
      <c r="N656" s="4"/>
      <c r="O656" s="4"/>
      <c r="Q656" s="4"/>
      <c r="R656" s="4"/>
    </row>
    <row r="657" spans="2:18" s="2" customFormat="1">
      <c r="B657" s="7"/>
      <c r="J657" s="8"/>
      <c r="L657" s="4"/>
      <c r="N657" s="4"/>
      <c r="O657" s="4"/>
      <c r="Q657" s="4"/>
      <c r="R657" s="4"/>
    </row>
    <row r="658" spans="2:18" s="2" customFormat="1">
      <c r="B658" s="7"/>
      <c r="J658" s="8"/>
      <c r="L658" s="4"/>
      <c r="N658" s="4"/>
      <c r="O658" s="4"/>
      <c r="Q658" s="4"/>
      <c r="R658" s="4"/>
    </row>
    <row r="659" spans="2:18" s="2" customFormat="1">
      <c r="B659" s="7"/>
      <c r="J659" s="8"/>
      <c r="L659" s="4"/>
      <c r="N659" s="4"/>
      <c r="O659" s="4"/>
      <c r="Q659" s="4"/>
      <c r="R659" s="4"/>
    </row>
    <row r="660" spans="2:18" s="2" customFormat="1">
      <c r="B660" s="7"/>
      <c r="J660" s="8"/>
      <c r="L660" s="4"/>
      <c r="N660" s="4"/>
      <c r="O660" s="4"/>
      <c r="Q660" s="4"/>
      <c r="R660" s="4"/>
    </row>
    <row r="661" spans="2:18" s="2" customFormat="1">
      <c r="B661" s="7"/>
      <c r="J661" s="8"/>
      <c r="L661" s="4"/>
      <c r="N661" s="4"/>
      <c r="O661" s="4"/>
      <c r="Q661" s="4"/>
      <c r="R661" s="4"/>
    </row>
    <row r="662" spans="2:18" s="2" customFormat="1">
      <c r="B662" s="7"/>
      <c r="J662" s="8"/>
      <c r="L662" s="4"/>
      <c r="N662" s="4"/>
      <c r="O662" s="4"/>
      <c r="Q662" s="4"/>
      <c r="R662" s="4"/>
    </row>
    <row r="663" spans="2:18" s="2" customFormat="1">
      <c r="B663" s="7"/>
      <c r="J663" s="8"/>
      <c r="L663" s="4"/>
      <c r="N663" s="4"/>
      <c r="O663" s="4"/>
      <c r="Q663" s="4"/>
      <c r="R663" s="4"/>
    </row>
    <row r="664" spans="2:18" s="2" customFormat="1">
      <c r="B664" s="7"/>
      <c r="J664" s="8"/>
      <c r="L664" s="4"/>
      <c r="N664" s="4"/>
      <c r="O664" s="4"/>
      <c r="Q664" s="4"/>
      <c r="R664" s="4"/>
    </row>
    <row r="665" spans="2:18" s="2" customFormat="1">
      <c r="B665" s="7"/>
      <c r="J665" s="8"/>
      <c r="L665" s="4"/>
      <c r="N665" s="4"/>
      <c r="O665" s="4"/>
      <c r="Q665" s="4"/>
      <c r="R665" s="4"/>
    </row>
    <row r="666" spans="2:18" s="2" customFormat="1">
      <c r="B666" s="7"/>
      <c r="J666" s="8"/>
      <c r="L666" s="4"/>
      <c r="N666" s="4"/>
      <c r="O666" s="4"/>
      <c r="Q666" s="4"/>
      <c r="R666" s="4"/>
    </row>
    <row r="667" spans="2:18" s="2" customFormat="1">
      <c r="B667" s="7"/>
      <c r="J667" s="8"/>
      <c r="L667" s="4"/>
      <c r="N667" s="4"/>
      <c r="O667" s="4"/>
      <c r="Q667" s="4"/>
      <c r="R667" s="4"/>
    </row>
    <row r="668" spans="2:18" s="2" customFormat="1">
      <c r="B668" s="7"/>
      <c r="J668" s="8"/>
      <c r="L668" s="4"/>
      <c r="N668" s="4"/>
      <c r="O668" s="4"/>
      <c r="Q668" s="4"/>
      <c r="R668" s="4"/>
    </row>
    <row r="669" spans="2:18" s="2" customFormat="1">
      <c r="B669" s="7"/>
      <c r="J669" s="8"/>
      <c r="L669" s="4"/>
      <c r="N669" s="4"/>
      <c r="O669" s="4"/>
      <c r="Q669" s="4"/>
      <c r="R669" s="4"/>
    </row>
    <row r="670" spans="2:18" s="2" customFormat="1">
      <c r="B670" s="7"/>
      <c r="J670" s="8"/>
      <c r="L670" s="4"/>
      <c r="N670" s="4"/>
      <c r="O670" s="4"/>
      <c r="Q670" s="4"/>
      <c r="R670" s="4"/>
    </row>
    <row r="671" spans="2:18" s="2" customFormat="1">
      <c r="B671" s="7"/>
      <c r="J671" s="8"/>
      <c r="L671" s="4"/>
      <c r="N671" s="4"/>
      <c r="O671" s="4"/>
      <c r="Q671" s="4"/>
      <c r="R671" s="4"/>
    </row>
    <row r="672" spans="2:18" s="2" customFormat="1">
      <c r="B672" s="7"/>
      <c r="J672" s="8"/>
      <c r="L672" s="4"/>
      <c r="N672" s="4"/>
      <c r="O672" s="4"/>
      <c r="Q672" s="4"/>
      <c r="R672" s="4"/>
    </row>
    <row r="673" spans="2:18" s="2" customFormat="1">
      <c r="B673" s="7"/>
      <c r="J673" s="8"/>
      <c r="L673" s="4"/>
      <c r="N673" s="4"/>
      <c r="O673" s="4"/>
      <c r="Q673" s="4"/>
      <c r="R673" s="4"/>
    </row>
    <row r="674" spans="2:18" s="2" customFormat="1">
      <c r="B674" s="7"/>
      <c r="J674" s="8"/>
      <c r="L674" s="4"/>
      <c r="N674" s="4"/>
      <c r="O674" s="4"/>
      <c r="Q674" s="4"/>
      <c r="R674" s="4"/>
    </row>
    <row r="675" spans="2:18" s="2" customFormat="1">
      <c r="B675" s="7"/>
      <c r="J675" s="8"/>
      <c r="L675" s="4"/>
      <c r="N675" s="4"/>
      <c r="O675" s="4"/>
      <c r="Q675" s="4"/>
      <c r="R675" s="4"/>
    </row>
    <row r="676" spans="2:18" s="2" customFormat="1">
      <c r="B676" s="7"/>
      <c r="J676" s="8"/>
      <c r="L676" s="4"/>
      <c r="N676" s="4"/>
      <c r="O676" s="4"/>
      <c r="Q676" s="4"/>
      <c r="R676" s="4"/>
    </row>
    <row r="677" spans="2:18" s="2" customFormat="1">
      <c r="B677" s="7"/>
      <c r="J677" s="8"/>
      <c r="L677" s="4"/>
      <c r="N677" s="4"/>
      <c r="O677" s="4"/>
      <c r="Q677" s="4"/>
      <c r="R677" s="4"/>
    </row>
    <row r="678" spans="2:18" s="2" customFormat="1">
      <c r="B678" s="7"/>
      <c r="J678" s="8"/>
      <c r="L678" s="4"/>
      <c r="N678" s="4"/>
      <c r="O678" s="4"/>
      <c r="Q678" s="4"/>
      <c r="R678" s="4"/>
    </row>
    <row r="679" spans="2:18" s="2" customFormat="1">
      <c r="B679" s="7"/>
      <c r="J679" s="8"/>
      <c r="L679" s="4"/>
      <c r="N679" s="4"/>
      <c r="O679" s="4"/>
      <c r="Q679" s="4"/>
      <c r="R679" s="4"/>
    </row>
    <row r="680" spans="2:18" s="2" customFormat="1">
      <c r="B680" s="7"/>
      <c r="J680" s="8"/>
      <c r="L680" s="4"/>
      <c r="N680" s="4"/>
      <c r="O680" s="4"/>
      <c r="Q680" s="4"/>
      <c r="R680" s="4"/>
    </row>
    <row r="681" spans="2:18" s="2" customFormat="1">
      <c r="B681" s="7"/>
      <c r="J681" s="8"/>
      <c r="L681" s="4"/>
      <c r="N681" s="4"/>
      <c r="O681" s="4"/>
      <c r="Q681" s="4"/>
      <c r="R681" s="4"/>
    </row>
    <row r="682" spans="2:18" s="2" customFormat="1">
      <c r="B682" s="7"/>
      <c r="J682" s="8"/>
      <c r="L682" s="4"/>
      <c r="N682" s="4"/>
      <c r="O682" s="4"/>
      <c r="Q682" s="4"/>
      <c r="R682" s="4"/>
    </row>
    <row r="683" spans="2:18" s="2" customFormat="1">
      <c r="B683" s="7"/>
      <c r="J683" s="8"/>
      <c r="L683" s="4"/>
      <c r="N683" s="4"/>
      <c r="O683" s="4"/>
      <c r="Q683" s="4"/>
      <c r="R683" s="4"/>
    </row>
    <row r="684" spans="2:18" s="2" customFormat="1">
      <c r="B684" s="7"/>
      <c r="J684" s="8"/>
      <c r="L684" s="4"/>
      <c r="N684" s="4"/>
      <c r="O684" s="4"/>
      <c r="Q684" s="4"/>
      <c r="R684" s="4"/>
    </row>
    <row r="685" spans="2:18" s="2" customFormat="1">
      <c r="B685" s="7"/>
      <c r="J685" s="8"/>
      <c r="L685" s="4"/>
      <c r="N685" s="4"/>
      <c r="O685" s="4"/>
      <c r="Q685" s="4"/>
      <c r="R685" s="4"/>
    </row>
    <row r="686" spans="2:18" s="2" customFormat="1">
      <c r="B686" s="7"/>
      <c r="J686" s="8"/>
      <c r="L686" s="4"/>
      <c r="N686" s="4"/>
      <c r="O686" s="4"/>
      <c r="Q686" s="4"/>
      <c r="R686" s="4"/>
    </row>
    <row r="687" spans="2:18" s="2" customFormat="1">
      <c r="B687" s="7"/>
      <c r="J687" s="8"/>
      <c r="L687" s="4"/>
      <c r="N687" s="4"/>
      <c r="O687" s="4"/>
      <c r="Q687" s="4"/>
      <c r="R687" s="4"/>
    </row>
    <row r="688" spans="2:18" s="2" customFormat="1">
      <c r="B688" s="7"/>
      <c r="J688" s="8"/>
      <c r="L688" s="4"/>
      <c r="N688" s="4"/>
      <c r="O688" s="4"/>
      <c r="Q688" s="4"/>
      <c r="R688" s="4"/>
    </row>
    <row r="689" spans="2:18" s="2" customFormat="1">
      <c r="B689" s="7"/>
      <c r="J689" s="8"/>
      <c r="L689" s="4"/>
      <c r="N689" s="4"/>
      <c r="O689" s="4"/>
      <c r="Q689" s="4"/>
      <c r="R689" s="4"/>
    </row>
    <row r="690" spans="2:18" s="2" customFormat="1">
      <c r="B690" s="7"/>
      <c r="J690" s="8"/>
      <c r="L690" s="4"/>
      <c r="N690" s="4"/>
      <c r="O690" s="4"/>
      <c r="Q690" s="4"/>
      <c r="R690" s="4"/>
    </row>
    <row r="691" spans="2:18" s="2" customFormat="1">
      <c r="B691" s="7"/>
      <c r="J691" s="8"/>
      <c r="L691" s="4"/>
      <c r="N691" s="4"/>
      <c r="O691" s="4"/>
      <c r="Q691" s="4"/>
      <c r="R691" s="4"/>
    </row>
    <row r="692" spans="2:18" s="2" customFormat="1">
      <c r="B692" s="7"/>
      <c r="J692" s="8"/>
      <c r="L692" s="4"/>
      <c r="N692" s="4"/>
      <c r="O692" s="4"/>
      <c r="Q692" s="4"/>
      <c r="R692" s="4"/>
    </row>
    <row r="693" spans="2:18" s="2" customFormat="1">
      <c r="B693" s="7"/>
      <c r="J693" s="8"/>
      <c r="L693" s="4"/>
      <c r="N693" s="4"/>
      <c r="O693" s="4"/>
      <c r="Q693" s="4"/>
      <c r="R693" s="4"/>
    </row>
    <row r="694" spans="2:18" s="2" customFormat="1">
      <c r="B694" s="7"/>
      <c r="J694" s="8"/>
      <c r="L694" s="4"/>
      <c r="N694" s="4"/>
      <c r="O694" s="4"/>
      <c r="Q694" s="4"/>
      <c r="R694" s="4"/>
    </row>
    <row r="695" spans="2:18" s="2" customFormat="1">
      <c r="B695" s="7"/>
      <c r="J695" s="8"/>
      <c r="L695" s="4"/>
      <c r="N695" s="4"/>
      <c r="O695" s="4"/>
      <c r="Q695" s="4"/>
      <c r="R695" s="4"/>
    </row>
    <row r="696" spans="2:18" s="2" customFormat="1">
      <c r="B696" s="7"/>
      <c r="J696" s="8"/>
      <c r="L696" s="4"/>
      <c r="N696" s="4"/>
      <c r="O696" s="4"/>
      <c r="Q696" s="4"/>
      <c r="R696" s="4"/>
    </row>
    <row r="697" spans="2:18" s="2" customFormat="1">
      <c r="B697" s="7"/>
      <c r="J697" s="8"/>
      <c r="L697" s="4"/>
      <c r="N697" s="4"/>
      <c r="O697" s="4"/>
      <c r="Q697" s="4"/>
      <c r="R697" s="4"/>
    </row>
    <row r="698" spans="2:18" s="2" customFormat="1">
      <c r="B698" s="7"/>
      <c r="J698" s="8"/>
      <c r="L698" s="4"/>
      <c r="N698" s="4"/>
      <c r="O698" s="4"/>
      <c r="Q698" s="4"/>
      <c r="R698" s="4"/>
    </row>
    <row r="699" spans="2:18" s="2" customFormat="1">
      <c r="B699" s="7"/>
      <c r="J699" s="8"/>
      <c r="L699" s="4"/>
      <c r="N699" s="4"/>
      <c r="O699" s="4"/>
      <c r="Q699" s="4"/>
      <c r="R699" s="4"/>
    </row>
    <row r="700" spans="2:18" s="2" customFormat="1">
      <c r="B700" s="7"/>
      <c r="J700" s="8"/>
      <c r="L700" s="4"/>
      <c r="N700" s="4"/>
      <c r="O700" s="4"/>
      <c r="Q700" s="4"/>
      <c r="R700" s="4"/>
    </row>
    <row r="701" spans="2:18" s="2" customFormat="1">
      <c r="B701" s="7"/>
      <c r="J701" s="8"/>
      <c r="L701" s="4"/>
      <c r="N701" s="4"/>
      <c r="O701" s="4"/>
      <c r="Q701" s="4"/>
      <c r="R701" s="4"/>
    </row>
    <row r="702" spans="2:18" s="2" customFormat="1">
      <c r="B702" s="7"/>
      <c r="J702" s="8"/>
      <c r="L702" s="4"/>
      <c r="N702" s="4"/>
      <c r="O702" s="4"/>
      <c r="Q702" s="4"/>
      <c r="R702" s="4"/>
    </row>
    <row r="703" spans="2:18" s="2" customFormat="1">
      <c r="B703" s="7"/>
      <c r="J703" s="8"/>
      <c r="L703" s="4"/>
      <c r="N703" s="4"/>
      <c r="O703" s="4"/>
      <c r="Q703" s="4"/>
      <c r="R703" s="4"/>
    </row>
    <row r="704" spans="2:18" s="2" customFormat="1">
      <c r="B704" s="7"/>
      <c r="J704" s="8"/>
      <c r="L704" s="4"/>
      <c r="N704" s="4"/>
      <c r="O704" s="4"/>
      <c r="Q704" s="4"/>
      <c r="R704" s="4"/>
    </row>
    <row r="705" spans="2:18" s="2" customFormat="1">
      <c r="B705" s="7"/>
      <c r="J705" s="8"/>
      <c r="L705" s="4"/>
      <c r="N705" s="4"/>
      <c r="O705" s="4"/>
      <c r="Q705" s="4"/>
      <c r="R705" s="4"/>
    </row>
    <row r="706" spans="2:18" s="2" customFormat="1">
      <c r="B706" s="7"/>
      <c r="J706" s="8"/>
      <c r="L706" s="4"/>
      <c r="N706" s="4"/>
      <c r="O706" s="4"/>
      <c r="Q706" s="4"/>
      <c r="R706" s="4"/>
    </row>
    <row r="707" spans="2:18" s="2" customFormat="1">
      <c r="B707" s="7"/>
      <c r="J707" s="8"/>
      <c r="L707" s="4"/>
      <c r="N707" s="4"/>
      <c r="O707" s="4"/>
      <c r="Q707" s="4"/>
      <c r="R707" s="4"/>
    </row>
    <row r="708" spans="2:18" s="2" customFormat="1">
      <c r="B708" s="7"/>
      <c r="J708" s="8"/>
      <c r="L708" s="4"/>
      <c r="N708" s="4"/>
      <c r="O708" s="4"/>
      <c r="Q708" s="4"/>
      <c r="R708" s="4"/>
    </row>
    <row r="709" spans="2:18" s="2" customFormat="1">
      <c r="B709" s="7"/>
      <c r="J709" s="8"/>
      <c r="L709" s="4"/>
      <c r="N709" s="4"/>
      <c r="O709" s="4"/>
      <c r="Q709" s="4"/>
      <c r="R709" s="4"/>
    </row>
  </sheetData>
  <customSheetViews>
    <customSheetView guid="{32AAAF0A-123E-4325-9966-5C2F7612E5DF}" scale="80" showPageBreaks="1" printArea="1" hiddenRows="1" view="pageBreakPreview">
      <pane xSplit="6" ySplit="8" topLeftCell="G9" activePane="bottomRight" state="frozen"/>
      <selection pane="bottomRight" activeCell="M5" sqref="M5:O6"/>
      <colBreaks count="3" manualBreakCount="3">
        <brk id="9" max="284" man="1"/>
        <brk id="12" max="284" man="1"/>
        <brk id="15" max="284" man="1"/>
      </colBreaks>
      <pageMargins left="0.23622047244094491" right="0.23622047244094491" top="0.74803149606299213" bottom="0.74803149606299213" header="0.31496062992125984" footer="0.31496062992125984"/>
      <pageSetup paperSize="9" scale="50" fitToHeight="0" orientation="portrait" r:id="rId1"/>
    </customSheetView>
    <customSheetView guid="{DEC7EF9F-79FC-4F5C-A9F4-5511C75973A4}" showPageBreaks="1" printArea="1" hiddenRows="1" view="pageBreakPreview" topLeftCell="F1">
      <selection activeCell="L1" sqref="L1"/>
      <pageMargins left="0.43307086614173229" right="0.23622047244094491" top="0.74803149606299213" bottom="0.74803149606299213" header="0.31496062992125984" footer="0.31496062992125984"/>
      <pageSetup paperSize="8" scale="60" fitToHeight="0" orientation="landscape" r:id="rId2"/>
    </customSheetView>
    <customSheetView guid="{D701594E-858F-4201-855B-25962822B48B}" scale="74" showPageBreaks="1" printArea="1" hiddenRows="1" hiddenColumns="1">
      <pane xSplit="6" ySplit="9" topLeftCell="G166" activePane="bottomRight" state="frozen"/>
      <selection pane="bottomRight" activeCell="A169" sqref="A169:T169"/>
      <colBreaks count="1" manualBreakCount="1">
        <brk id="15" max="242" man="1"/>
      </colBreaks>
      <pageMargins left="0.23622047244094491" right="0.23622047244094491" top="0.74803149606299213" bottom="0.74803149606299213" header="0.31496062992125984" footer="0.31496062992125984"/>
      <pageSetup paperSize="9" scale="60" fitToHeight="0" orientation="landscape" r:id="rId3"/>
    </customSheetView>
  </customSheetViews>
  <mergeCells count="107">
    <mergeCell ref="B5:B8"/>
    <mergeCell ref="C5:C8"/>
    <mergeCell ref="F5:F8"/>
    <mergeCell ref="A222:F222"/>
    <mergeCell ref="A181:F181"/>
    <mergeCell ref="A211:F211"/>
    <mergeCell ref="A212:F212"/>
    <mergeCell ref="A221:F221"/>
    <mergeCell ref="A171:F171"/>
    <mergeCell ref="A172:F172"/>
    <mergeCell ref="A153:F153"/>
    <mergeCell ref="A154:F154"/>
    <mergeCell ref="A162:F162"/>
    <mergeCell ref="A163:F163"/>
    <mergeCell ref="A164:F164"/>
    <mergeCell ref="A266:F266"/>
    <mergeCell ref="A263:F263"/>
    <mergeCell ref="A264:F264"/>
    <mergeCell ref="A261:F261"/>
    <mergeCell ref="A156:F156"/>
    <mergeCell ref="A157:F157"/>
    <mergeCell ref="A158:F158"/>
    <mergeCell ref="A159:F159"/>
    <mergeCell ref="A160:F160"/>
    <mergeCell ref="A165:F165"/>
    <mergeCell ref="A182:F182"/>
    <mergeCell ref="A183:F183"/>
    <mergeCell ref="A184:F184"/>
    <mergeCell ref="A185:F185"/>
    <mergeCell ref="A208:F208"/>
    <mergeCell ref="A179:F179"/>
    <mergeCell ref="A166:F166"/>
    <mergeCell ref="A175:F175"/>
    <mergeCell ref="A176:F176"/>
    <mergeCell ref="A248:F248"/>
    <mergeCell ref="A249:F249"/>
    <mergeCell ref="A257:F257"/>
    <mergeCell ref="A227:F227"/>
    <mergeCell ref="A228:F228"/>
    <mergeCell ref="A95:F95"/>
    <mergeCell ref="A13:F13"/>
    <mergeCell ref="A177:F177"/>
    <mergeCell ref="A178:F178"/>
    <mergeCell ref="A14:F14"/>
    <mergeCell ref="A15:F15"/>
    <mergeCell ref="A16:F16"/>
    <mergeCell ref="A17:F17"/>
    <mergeCell ref="A265:F265"/>
    <mergeCell ref="A55:F55"/>
    <mergeCell ref="A56:F56"/>
    <mergeCell ref="A57:F57"/>
    <mergeCell ref="A53:F53"/>
    <mergeCell ref="A54:F54"/>
    <mergeCell ref="A229:F229"/>
    <mergeCell ref="A230:F230"/>
    <mergeCell ref="A237:F237"/>
    <mergeCell ref="A238:F238"/>
    <mergeCell ref="A241:F241"/>
    <mergeCell ref="A245:F245"/>
    <mergeCell ref="A239:F239"/>
    <mergeCell ref="A240:F240"/>
    <mergeCell ref="A209:F209"/>
    <mergeCell ref="A210:F210"/>
    <mergeCell ref="A103:F103"/>
    <mergeCell ref="A104:F104"/>
    <mergeCell ref="A105:F105"/>
    <mergeCell ref="A106:F106"/>
    <mergeCell ref="A123:F123"/>
    <mergeCell ref="A150:F150"/>
    <mergeCell ref="A151:F151"/>
    <mergeCell ref="A97:F97"/>
    <mergeCell ref="A120:F120"/>
    <mergeCell ref="P5:R6"/>
    <mergeCell ref="P7:P8"/>
    <mergeCell ref="Q7:R7"/>
    <mergeCell ref="S5:T5"/>
    <mergeCell ref="S6:S8"/>
    <mergeCell ref="T6:T8"/>
    <mergeCell ref="J7:J8"/>
    <mergeCell ref="K7:L7"/>
    <mergeCell ref="G5:I6"/>
    <mergeCell ref="M5:O6"/>
    <mergeCell ref="M7:M8"/>
    <mergeCell ref="N7:O7"/>
    <mergeCell ref="A280:F280"/>
    <mergeCell ref="A281:F281"/>
    <mergeCell ref="A283:F283"/>
    <mergeCell ref="A282:F282"/>
    <mergeCell ref="F1:I1"/>
    <mergeCell ref="N4:O4"/>
    <mergeCell ref="D5:D8"/>
    <mergeCell ref="E5:E8"/>
    <mergeCell ref="G7:G8"/>
    <mergeCell ref="H7:I7"/>
    <mergeCell ref="J5:L6"/>
    <mergeCell ref="A92:F92"/>
    <mergeCell ref="A5:A8"/>
    <mergeCell ref="A12:F12"/>
    <mergeCell ref="A279:F279"/>
    <mergeCell ref="A10:F10"/>
    <mergeCell ref="A11:F11"/>
    <mergeCell ref="A51:F51"/>
    <mergeCell ref="A152:F152"/>
    <mergeCell ref="A93:F93"/>
    <mergeCell ref="A94:F94"/>
    <mergeCell ref="A99:F99"/>
    <mergeCell ref="A102:F102"/>
  </mergeCells>
  <pageMargins left="0.23622047244094491" right="0.23622047244094491" top="0.74803149606299213" bottom="0.74803149606299213" header="0.31496062992125984" footer="0.31496062992125984"/>
  <pageSetup paperSize="9" scale="50" fitToHeight="0" orientation="portrait" r:id="rId4"/>
  <colBreaks count="3" manualBreakCount="3">
    <brk id="9" max="284" man="1"/>
    <brk id="12" max="284" man="1"/>
    <brk id="15" max="2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32AAAF0A-123E-4325-9966-5C2F7612E5DF}">
      <pageMargins left="0.7" right="0.7" top="0.75" bottom="0.75" header="0.3" footer="0.3"/>
    </customSheetView>
    <customSheetView guid="{DEC7EF9F-79FC-4F5C-A9F4-5511C75973A4}" showPageBreaks="1" state="hidden">
      <pageMargins left="0.7" right="0.7" top="0.75" bottom="0.75" header="0.3" footer="0.3"/>
      <pageSetup paperSize="9" orientation="portrait" r:id="rId1"/>
    </customSheetView>
    <customSheetView guid="{D701594E-858F-4201-855B-25962822B48B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32AAAF0A-123E-4325-9966-5C2F7612E5DF}">
      <pageMargins left="0.7" right="0.7" top="0.75" bottom="0.75" header="0.3" footer="0.3"/>
    </customSheetView>
    <customSheetView guid="{DEC7EF9F-79FC-4F5C-A9F4-5511C75973A4}" showPageBreaks="1" state="hidden">
      <pageMargins left="0.7" right="0.7" top="0.75" bottom="0.75" header="0.3" footer="0.3"/>
      <pageSetup paperSize="9" orientation="portrait" r:id="rId1"/>
    </customSheetView>
    <customSheetView guid="{D701594E-858F-4201-855B-25962822B48B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2022-05-13T11:01:13Z</cp:lastPrinted>
  <dcterms:created xsi:type="dcterms:W3CDTF">2021-04-14T13:41:03Z</dcterms:created>
  <dcterms:modified xsi:type="dcterms:W3CDTF">2022-05-13T11:02:01Z</dcterms:modified>
</cp:coreProperties>
</file>