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5 часть" sheetId="3" r:id="rId1"/>
  </sheets>
  <definedNames>
    <definedName name="_xlnm.Print_Titles" localSheetId="0">'5 часть'!$A:$A</definedName>
    <definedName name="_xlnm.Print_Area" localSheetId="0">'5 часть'!$A$1:$O$37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3"/>
  <c r="O14"/>
  <c r="O15"/>
  <c r="O16"/>
  <c r="O17"/>
  <c r="O18"/>
  <c r="O19"/>
  <c r="O20"/>
  <c r="O21"/>
  <c r="O22"/>
  <c r="O23"/>
  <c r="O24"/>
  <c r="O25"/>
  <c r="O26"/>
  <c r="O27"/>
  <c r="O28"/>
  <c r="O29"/>
  <c r="O31"/>
  <c r="O32"/>
  <c r="O33"/>
  <c r="O34"/>
  <c r="O35"/>
  <c r="O36"/>
  <c r="O12"/>
  <c r="N11" l="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L11"/>
  <c r="S12" l="1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T11"/>
  <c r="S11"/>
  <c r="P14"/>
  <c r="P16"/>
  <c r="P26"/>
  <c r="P30"/>
  <c r="P31"/>
  <c r="H37" l="1"/>
  <c r="M37"/>
  <c r="E37"/>
  <c r="C37"/>
  <c r="B37"/>
  <c r="D36"/>
  <c r="D35"/>
  <c r="D34"/>
  <c r="D33"/>
  <c r="F33" s="1"/>
  <c r="L33" s="1"/>
  <c r="P33" s="1"/>
  <c r="R33" s="1"/>
  <c r="D32"/>
  <c r="F32" s="1"/>
  <c r="L32" s="1"/>
  <c r="P32" s="1"/>
  <c r="Q32" s="1"/>
  <c r="D31"/>
  <c r="R31"/>
  <c r="D30"/>
  <c r="F30" s="1"/>
  <c r="L30" s="1"/>
  <c r="R30"/>
  <c r="D29"/>
  <c r="F29" s="1"/>
  <c r="L29" s="1"/>
  <c r="P29" s="1"/>
  <c r="R29" s="1"/>
  <c r="D28"/>
  <c r="D27"/>
  <c r="D26"/>
  <c r="R26"/>
  <c r="D25"/>
  <c r="D24"/>
  <c r="D23"/>
  <c r="D22"/>
  <c r="D21"/>
  <c r="D20"/>
  <c r="D19"/>
  <c r="D18"/>
  <c r="D17"/>
  <c r="D16"/>
  <c r="R16"/>
  <c r="D15"/>
  <c r="D14"/>
  <c r="R14"/>
  <c r="D13"/>
  <c r="D12"/>
  <c r="D11"/>
  <c r="T37" l="1"/>
  <c r="S37"/>
  <c r="Q26"/>
  <c r="Q33"/>
  <c r="Q31"/>
  <c r="R32"/>
  <c r="Q16"/>
  <c r="Q29"/>
  <c r="Q14"/>
  <c r="Q30"/>
  <c r="F12"/>
  <c r="L12" s="1"/>
  <c r="F19"/>
  <c r="L19" s="1"/>
  <c r="F34"/>
  <c r="L34" s="1"/>
  <c r="F23"/>
  <c r="L23" s="1"/>
  <c r="F14"/>
  <c r="L14" s="1"/>
  <c r="F16"/>
  <c r="L16" s="1"/>
  <c r="F18"/>
  <c r="L18" s="1"/>
  <c r="F22"/>
  <c r="L22" s="1"/>
  <c r="F15"/>
  <c r="L15" s="1"/>
  <c r="F26"/>
  <c r="L26" s="1"/>
  <c r="F28"/>
  <c r="L28" s="1"/>
  <c r="F36"/>
  <c r="L36" s="1"/>
  <c r="F17"/>
  <c r="L17" s="1"/>
  <c r="F21"/>
  <c r="L21" s="1"/>
  <c r="F25"/>
  <c r="L25" s="1"/>
  <c r="F27"/>
  <c r="L27" s="1"/>
  <c r="F35"/>
  <c r="L35" s="1"/>
  <c r="D37"/>
  <c r="F11"/>
  <c r="P11" s="1"/>
  <c r="Q11" s="1"/>
  <c r="F13"/>
  <c r="L13" s="1"/>
  <c r="F20"/>
  <c r="L20" s="1"/>
  <c r="F24"/>
  <c r="L24" s="1"/>
  <c r="F31"/>
  <c r="L31" s="1"/>
  <c r="P24" l="1"/>
  <c r="P21"/>
  <c r="P20"/>
  <c r="Q20" s="1"/>
  <c r="P17"/>
  <c r="P12"/>
  <c r="Q12" s="1"/>
  <c r="P13"/>
  <c r="P27"/>
  <c r="Q27" s="1"/>
  <c r="P22"/>
  <c r="P23"/>
  <c r="R23" s="1"/>
  <c r="R11"/>
  <c r="P35"/>
  <c r="P15"/>
  <c r="P25"/>
  <c r="P28"/>
  <c r="R28" s="1"/>
  <c r="P18"/>
  <c r="P34"/>
  <c r="R34" s="1"/>
  <c r="P19"/>
  <c r="F37"/>
  <c r="R15" l="1"/>
  <c r="Q15"/>
  <c r="Q24"/>
  <c r="R24"/>
  <c r="Q28"/>
  <c r="Q19"/>
  <c r="R19"/>
  <c r="Q35"/>
  <c r="R35"/>
  <c r="Q25"/>
  <c r="R25"/>
  <c r="R21"/>
  <c r="Q21"/>
  <c r="R13"/>
  <c r="Q13"/>
  <c r="R22"/>
  <c r="Q22"/>
  <c r="Q18"/>
  <c r="R18"/>
  <c r="Q17"/>
  <c r="R17"/>
  <c r="R27"/>
  <c r="Q34"/>
  <c r="R12"/>
  <c r="Q23"/>
  <c r="R20"/>
  <c r="L37"/>
  <c r="O37" l="1"/>
  <c r="P36"/>
  <c r="N37"/>
  <c r="Q36" l="1"/>
  <c r="R36"/>
  <c r="P37"/>
  <c r="R37" l="1"/>
  <c r="Q37"/>
</calcChain>
</file>

<file path=xl/sharedStrings.xml><?xml version="1.0" encoding="utf-8"?>
<sst xmlns="http://schemas.openxmlformats.org/spreadsheetml/2006/main" count="77" uniqueCount="75">
  <si>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</si>
  <si>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</si>
  <si>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</si>
  <si>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</si>
  <si>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</si>
  <si>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</si>
  <si>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</si>
  <si>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</si>
  <si>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</si>
  <si>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</si>
  <si>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</si>
  <si>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</si>
  <si>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</si>
  <si>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</si>
  <si>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</si>
  <si>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</si>
  <si>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</si>
  <si>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</si>
  <si>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</si>
  <si>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</si>
  <si>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</si>
  <si>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</si>
  <si>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</si>
  <si>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</si>
  <si>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</si>
  <si>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</si>
  <si>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</si>
  <si>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</si>
  <si>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</si>
  <si>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</si>
  <si>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</si>
  <si>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</si>
  <si>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</si>
  <si>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4=2+3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</si>
  <si>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</si>
  <si>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</si>
  <si>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</si>
  <si>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</si>
  <si>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</si>
  <si>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</si>
  <si>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</si>
  <si>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</si>
  <si>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</si>
  <si>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</si>
  <si>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</si>
  <si>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</si>
  <si>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Vmv</t>
  </si>
  <si>
    <t>М</t>
  </si>
  <si>
    <t>М = Pmrot – Vmv</t>
  </si>
  <si>
    <t>Справочно</t>
  </si>
  <si>
    <t>Буквенный код, применяемый в методике расчета</t>
  </si>
  <si>
    <t>22=8-6</t>
  </si>
  <si>
    <t>23=8/6</t>
  </si>
  <si>
    <t>если М&gt; 0</t>
  </si>
  <si>
    <t>Потребность на повышение минимального размера оплаты труда младших воспитателей и помощников воспитателей, рублей</t>
  </si>
  <si>
    <t>Необходимый объем средств на повышение минимального размера оплаты труда младших воспитателей и помощников воспитателей, рублей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</si>
  <si>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>(без отрицательных значений), рублей</t>
    </r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</si>
  <si>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</si>
  <si>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</si>
  <si>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</si>
  <si>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</si>
  <si>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</si>
  <si>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Часть 5</t>
  </si>
  <si>
    <t>Прогнозируемая среднегодовая численность воспитанников, обучающихся по программам дошкольного образования на 2021 год, чел.</t>
  </si>
  <si>
    <t xml:space="preserve">Прогнозируемая среднегодовая численность младших воспитателей и помощников воспитателей на 2021  год, чел. </t>
  </si>
  <si>
    <t>Минимальный размер оплаты труда согласно проекту приказа  Минтруда РФ на 2021 год</t>
  </si>
  <si>
    <t>6=5/4</t>
  </si>
  <si>
    <t>12=6*7*8*9*10*11</t>
  </si>
  <si>
    <t>14=12-13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</si>
  <si>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2022 год
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</si>
  <si>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01.04.2021, чел.)</t>
  </si>
  <si>
    <t xml:space="preserve">Коэффициент соотношения мл.воспитателей к численности воспитанников в 2021 году,                             
</t>
  </si>
  <si>
    <t>Прогнозируемая среднегодовая численность воспитанников, обучающихся по программам дошкольного образования на 2022 год, чел.</t>
  </si>
  <si>
    <t xml:space="preserve">Коэффициент  индексации окладов с 1 октября  2022 года на  4 % </t>
  </si>
  <si>
    <t>Объем расходов на оплату труда младших воспитателей, помощников воспитателей, учтенный в субвенции согласно методике расчета  на 2022 год, рублей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</si>
</sst>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0.0"/>
    <numFmt numFmtId="169" formatCode="_(* #,##0.000_);_(* \(#,##0.000\);_(* &quot;-&quot;??_);_(@_)"/>
    <numFmt numFmtId="170" formatCode="_(* #,##0.0000_);_(* \(#,##0.0000\);_(* &quot;-&quot;??_);_(@_)"/>
    <numFmt numFmtId="171" formatCode="0.0%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165" fontId="8" fillId="2" borderId="2" xfId="1" applyNumberFormat="1" applyFont="1" applyFill="1" applyBorder="1" applyAlignment="1">
      <alignment horizontal="center" vertical="center"/>
    </xf>
    <xf numFmtId="168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69" fontId="5" fillId="2" borderId="2" xfId="0" applyNumberFormat="1" applyFont="1" applyFill="1" applyBorder="1"/>
    <xf numFmtId="170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164" fontId="8" fillId="2" borderId="2" xfId="0" applyNumberFormat="1" applyFont="1" applyFill="1" applyBorder="1" applyAlignment="1"/>
    <xf numFmtId="169" fontId="8" fillId="2" borderId="2" xfId="0" applyNumberFormat="1" applyFont="1" applyFill="1" applyBorder="1"/>
    <xf numFmtId="170" fontId="8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165" fontId="8" fillId="0" borderId="2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1" fontId="2" fillId="0" borderId="2" xfId="4" applyNumberFormat="1" applyFont="1" applyBorder="1" applyAlignment="1">
      <alignment horizontal="center"/>
    </xf>
    <xf numFmtId="171" fontId="1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2" xfId="1" applyFont="1" applyFill="1" applyBorder="1"/>
    <xf numFmtId="164" fontId="5" fillId="2" borderId="2" xfId="0" applyNumberFormat="1" applyFont="1" applyFill="1" applyBorder="1"/>
    <xf numFmtId="164" fontId="8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tabSelected="1" view="pageBreakPreview" zoomScale="93" zoomScaleNormal="90" zoomScaleSheetLayoutView="93" workbookViewId="0">
      <pane xSplit="1" ySplit="10" topLeftCell="B11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2.5703125" customWidth="1"/>
    <col min="12" max="12" width="16.7109375" customWidth="1"/>
    <col min="13" max="13" width="15.5703125" style="24" customWidth="1"/>
    <col min="14" max="14" width="15.5703125" customWidth="1"/>
    <col min="15" max="15" width="15.140625" style="45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9" hidden="1" customWidth="1"/>
    <col min="21" max="21" width="27" hidden="1" customWidth="1"/>
    <col min="22" max="22" width="12.85546875" bestFit="1" customWidth="1"/>
    <col min="23" max="23" width="33.85546875" customWidth="1"/>
    <col min="24" max="24" width="29.140625" customWidth="1"/>
    <col min="25" max="25" width="18.140625" customWidth="1"/>
  </cols>
  <sheetData>
    <row r="1" spans="1:20" ht="50.25" customHeight="1">
      <c r="B1" s="59" t="s">
        <v>69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"/>
      <c r="P1" s="1"/>
      <c r="Q1" s="1"/>
      <c r="R1" s="1"/>
      <c r="S1" s="1"/>
      <c r="T1" s="1"/>
    </row>
    <row r="2" spans="1:20">
      <c r="A2" s="34" t="s">
        <v>62</v>
      </c>
    </row>
    <row r="3" spans="1:20" ht="40.5" hidden="1" customHeight="1">
      <c r="A3" s="49" t="s">
        <v>27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35"/>
      <c r="Q3" s="35"/>
      <c r="R3" s="35"/>
      <c r="S3" s="35"/>
      <c r="T3" s="30"/>
    </row>
    <row r="4" spans="1:20" ht="25.5" customHeight="1">
      <c r="A4" s="50"/>
      <c r="B4" s="54" t="s">
        <v>70</v>
      </c>
      <c r="C4" s="51" t="s">
        <v>63</v>
      </c>
      <c r="D4" s="51" t="s">
        <v>71</v>
      </c>
      <c r="E4" s="51" t="s">
        <v>72</v>
      </c>
      <c r="F4" s="54" t="s">
        <v>64</v>
      </c>
      <c r="G4" s="54" t="s">
        <v>65</v>
      </c>
      <c r="H4" s="51" t="s">
        <v>38</v>
      </c>
      <c r="I4" s="51" t="s">
        <v>39</v>
      </c>
      <c r="J4" s="51" t="s">
        <v>42</v>
      </c>
      <c r="K4" s="51" t="s">
        <v>73</v>
      </c>
      <c r="L4" s="51" t="s">
        <v>54</v>
      </c>
      <c r="M4" s="55" t="s">
        <v>74</v>
      </c>
      <c r="N4" s="51" t="s">
        <v>55</v>
      </c>
      <c r="O4" s="51" t="s">
        <v>56</v>
      </c>
      <c r="P4" s="56" t="s">
        <v>49</v>
      </c>
      <c r="Q4" s="57"/>
      <c r="R4" s="57"/>
      <c r="S4" s="57"/>
      <c r="T4" s="58"/>
    </row>
    <row r="5" spans="1:20" ht="12.75" customHeight="1">
      <c r="A5" s="50"/>
      <c r="B5" s="54"/>
      <c r="C5" s="52"/>
      <c r="D5" s="52"/>
      <c r="E5" s="52"/>
      <c r="F5" s="54"/>
      <c r="G5" s="54"/>
      <c r="H5" s="52"/>
      <c r="I5" s="52"/>
      <c r="J5" s="52"/>
      <c r="K5" s="52"/>
      <c r="L5" s="52"/>
      <c r="M5" s="55"/>
      <c r="N5" s="52"/>
      <c r="O5" s="52"/>
      <c r="P5" s="51" t="s">
        <v>57</v>
      </c>
      <c r="Q5" s="51" t="s">
        <v>58</v>
      </c>
      <c r="R5" s="51" t="s">
        <v>59</v>
      </c>
      <c r="S5" s="51" t="s">
        <v>60</v>
      </c>
      <c r="T5" s="51" t="s">
        <v>61</v>
      </c>
    </row>
    <row r="6" spans="1:20" ht="12.75" customHeight="1">
      <c r="A6" s="50"/>
      <c r="B6" s="54"/>
      <c r="C6" s="52"/>
      <c r="D6" s="52"/>
      <c r="E6" s="52"/>
      <c r="F6" s="54"/>
      <c r="G6" s="54"/>
      <c r="H6" s="52"/>
      <c r="I6" s="52"/>
      <c r="J6" s="52"/>
      <c r="K6" s="52"/>
      <c r="L6" s="52"/>
      <c r="M6" s="55"/>
      <c r="N6" s="52"/>
      <c r="O6" s="52"/>
      <c r="P6" s="52"/>
      <c r="Q6" s="52"/>
      <c r="R6" s="52"/>
      <c r="S6" s="52"/>
      <c r="T6" s="52"/>
    </row>
    <row r="7" spans="1:20" ht="101.25" customHeight="1">
      <c r="A7" s="50"/>
      <c r="B7" s="54"/>
      <c r="C7" s="53"/>
      <c r="D7" s="53"/>
      <c r="E7" s="53"/>
      <c r="F7" s="54"/>
      <c r="G7" s="54"/>
      <c r="H7" s="53"/>
      <c r="I7" s="53"/>
      <c r="J7" s="53"/>
      <c r="K7" s="53"/>
      <c r="L7" s="53"/>
      <c r="M7" s="55"/>
      <c r="N7" s="53"/>
      <c r="O7" s="53"/>
      <c r="P7" s="53"/>
      <c r="Q7" s="53"/>
      <c r="R7" s="53"/>
      <c r="S7" s="53"/>
      <c r="T7" s="53"/>
    </row>
    <row r="8" spans="1:20" ht="36" hidden="1" customHeight="1">
      <c r="A8" s="14" t="s">
        <v>34</v>
      </c>
      <c r="B8" s="11"/>
      <c r="C8" s="43"/>
      <c r="D8" s="12" t="s">
        <v>35</v>
      </c>
      <c r="E8" s="12"/>
      <c r="F8" s="11" t="s">
        <v>36</v>
      </c>
      <c r="G8" s="11"/>
      <c r="H8" s="11"/>
      <c r="I8" s="11"/>
      <c r="J8" s="11"/>
      <c r="K8" s="11"/>
      <c r="L8" s="11" t="s">
        <v>45</v>
      </c>
      <c r="M8" s="25"/>
      <c r="N8" s="12" t="s">
        <v>48</v>
      </c>
      <c r="O8" s="44" t="s">
        <v>53</v>
      </c>
      <c r="P8" s="28"/>
      <c r="Q8" s="28"/>
      <c r="R8" s="31"/>
      <c r="S8" s="38"/>
      <c r="T8" s="31"/>
    </row>
    <row r="9" spans="1:20" ht="39" hidden="1" customHeight="1">
      <c r="A9" s="32" t="s">
        <v>50</v>
      </c>
      <c r="B9" s="39" t="s">
        <v>29</v>
      </c>
      <c r="C9" s="40" t="s">
        <v>28</v>
      </c>
      <c r="D9" s="40" t="s">
        <v>30</v>
      </c>
      <c r="E9" s="40" t="s">
        <v>31</v>
      </c>
      <c r="F9" s="39" t="s">
        <v>32</v>
      </c>
      <c r="G9" s="42" t="s">
        <v>37</v>
      </c>
      <c r="H9" s="39" t="s">
        <v>40</v>
      </c>
      <c r="I9" s="39">
        <v>12</v>
      </c>
      <c r="J9" s="39" t="s">
        <v>41</v>
      </c>
      <c r="K9" s="39" t="s">
        <v>43</v>
      </c>
      <c r="L9" s="39" t="s">
        <v>44</v>
      </c>
      <c r="M9" s="41" t="s">
        <v>46</v>
      </c>
      <c r="N9" s="40" t="s">
        <v>47</v>
      </c>
      <c r="O9" s="44" t="s">
        <v>47</v>
      </c>
      <c r="P9" s="40"/>
      <c r="Q9" s="40"/>
      <c r="R9" s="31"/>
      <c r="S9" s="40"/>
      <c r="T9" s="31"/>
    </row>
    <row r="10" spans="1:20" ht="21" customHeight="1">
      <c r="A10" s="3">
        <v>1</v>
      </c>
      <c r="B10" s="4">
        <v>2</v>
      </c>
      <c r="C10" s="4">
        <v>3</v>
      </c>
      <c r="D10" s="4" t="s">
        <v>33</v>
      </c>
      <c r="E10" s="4">
        <v>5</v>
      </c>
      <c r="F10" s="4" t="s">
        <v>66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18" t="s">
        <v>67</v>
      </c>
      <c r="M10" s="4">
        <v>13</v>
      </c>
      <c r="N10" s="4" t="s">
        <v>68</v>
      </c>
      <c r="O10" s="18">
        <v>15</v>
      </c>
      <c r="P10" s="4">
        <v>13</v>
      </c>
      <c r="Q10" s="4" t="s">
        <v>68</v>
      </c>
      <c r="R10" s="4">
        <v>15</v>
      </c>
      <c r="S10" s="4" t="s">
        <v>51</v>
      </c>
      <c r="T10" s="4" t="s">
        <v>52</v>
      </c>
    </row>
    <row r="11" spans="1:20">
      <c r="A11" s="5" t="s">
        <v>0</v>
      </c>
      <c r="B11" s="13">
        <v>153.9</v>
      </c>
      <c r="C11" s="6">
        <v>3131</v>
      </c>
      <c r="D11" s="6">
        <f>C11/B11</f>
        <v>20.344379467186485</v>
      </c>
      <c r="E11" s="6">
        <v>2820</v>
      </c>
      <c r="F11" s="6">
        <f>E11/D11</f>
        <v>138.61322261258383</v>
      </c>
      <c r="G11" s="6">
        <v>13617</v>
      </c>
      <c r="H11" s="15">
        <v>1.7</v>
      </c>
      <c r="I11" s="6">
        <v>12</v>
      </c>
      <c r="J11" s="16">
        <v>1.302</v>
      </c>
      <c r="K11" s="17">
        <v>1.01</v>
      </c>
      <c r="L11" s="6">
        <f>F11*G11*H11*I11*J11*K11</f>
        <v>50634744.563087992</v>
      </c>
      <c r="M11" s="26">
        <v>52763973</v>
      </c>
      <c r="N11" s="46">
        <f>L11-M11</f>
        <v>-2129228.4369120076</v>
      </c>
      <c r="O11" s="6"/>
      <c r="P11" s="6">
        <f>M11+O11</f>
        <v>52763973</v>
      </c>
      <c r="Q11" s="6" t="e">
        <f>P11-#REF!</f>
        <v>#REF!</v>
      </c>
      <c r="R11" s="36" t="e">
        <f>P11/#REF!</f>
        <v>#REF!</v>
      </c>
      <c r="S11" s="6">
        <f>E11-C11</f>
        <v>-311</v>
      </c>
      <c r="T11" s="36">
        <f>E11/C11</f>
        <v>0.9006707122325136</v>
      </c>
    </row>
    <row r="12" spans="1:20">
      <c r="A12" s="5" t="s">
        <v>1</v>
      </c>
      <c r="B12" s="13">
        <v>42.8</v>
      </c>
      <c r="C12" s="6">
        <v>508</v>
      </c>
      <c r="D12" s="6">
        <f t="shared" ref="D12:D37" si="0">C12/B12</f>
        <v>11.869158878504674</v>
      </c>
      <c r="E12" s="6">
        <v>473</v>
      </c>
      <c r="F12" s="6">
        <f t="shared" ref="F12:F36" si="1">E12/D12</f>
        <v>39.851181102362204</v>
      </c>
      <c r="G12" s="6">
        <v>13617</v>
      </c>
      <c r="H12" s="15">
        <v>1.7</v>
      </c>
      <c r="I12" s="6">
        <v>12</v>
      </c>
      <c r="J12" s="16">
        <v>1.302</v>
      </c>
      <c r="K12" s="17">
        <v>1.01</v>
      </c>
      <c r="L12" s="6">
        <f t="shared" ref="L12:L36" si="2">F12*G12*H12*I12*J12*K12</f>
        <v>14557445.080800548</v>
      </c>
      <c r="M12" s="26">
        <v>8650757</v>
      </c>
      <c r="N12" s="46">
        <f t="shared" ref="N12:N36" si="3">L12-M12</f>
        <v>5906688.0808005482</v>
      </c>
      <c r="O12" s="47">
        <f>N12</f>
        <v>5906688.0808005482</v>
      </c>
      <c r="P12" s="6">
        <f t="shared" ref="P12:P36" si="4">M12+O12</f>
        <v>14557445.080800548</v>
      </c>
      <c r="Q12" s="6" t="e">
        <f>P12-#REF!</f>
        <v>#REF!</v>
      </c>
      <c r="R12" s="36" t="e">
        <f>P12/#REF!</f>
        <v>#REF!</v>
      </c>
      <c r="S12" s="6">
        <f t="shared" ref="S12:S37" si="5">E12-C12</f>
        <v>-35</v>
      </c>
      <c r="T12" s="36">
        <f t="shared" ref="T12:T37" si="6">E12/C12</f>
        <v>0.93110236220472442</v>
      </c>
    </row>
    <row r="13" spans="1:20">
      <c r="A13" s="5" t="s">
        <v>2</v>
      </c>
      <c r="B13" s="13">
        <v>34.299999999999997</v>
      </c>
      <c r="C13" s="6">
        <v>500</v>
      </c>
      <c r="D13" s="6">
        <f t="shared" si="0"/>
        <v>14.577259475218661</v>
      </c>
      <c r="E13" s="6">
        <v>490</v>
      </c>
      <c r="F13" s="6">
        <f t="shared" si="1"/>
        <v>33.613999999999997</v>
      </c>
      <c r="G13" s="6">
        <v>13617</v>
      </c>
      <c r="H13" s="15">
        <v>1.7</v>
      </c>
      <c r="I13" s="6">
        <v>12</v>
      </c>
      <c r="J13" s="16">
        <v>1.302</v>
      </c>
      <c r="K13" s="17">
        <v>1.01</v>
      </c>
      <c r="L13" s="6">
        <f t="shared" si="2"/>
        <v>12279032.776697906</v>
      </c>
      <c r="M13" s="26">
        <v>8451425</v>
      </c>
      <c r="N13" s="46">
        <f t="shared" si="3"/>
        <v>3827607.7766979057</v>
      </c>
      <c r="O13" s="47">
        <f t="shared" ref="O13:O36" si="7">N13</f>
        <v>3827607.7766979057</v>
      </c>
      <c r="P13" s="6">
        <f t="shared" si="4"/>
        <v>12279032.776697906</v>
      </c>
      <c r="Q13" s="6" t="e">
        <f>P13-#REF!</f>
        <v>#REF!</v>
      </c>
      <c r="R13" s="36" t="e">
        <f>P13/#REF!</f>
        <v>#REF!</v>
      </c>
      <c r="S13" s="6">
        <f t="shared" si="5"/>
        <v>-10</v>
      </c>
      <c r="T13" s="36">
        <f t="shared" si="6"/>
        <v>0.98</v>
      </c>
    </row>
    <row r="14" spans="1:20">
      <c r="A14" s="5" t="s">
        <v>3</v>
      </c>
      <c r="B14" s="13">
        <v>42.6</v>
      </c>
      <c r="C14" s="6">
        <v>750</v>
      </c>
      <c r="D14" s="6">
        <f t="shared" si="0"/>
        <v>17.6056338028169</v>
      </c>
      <c r="E14" s="6">
        <v>739</v>
      </c>
      <c r="F14" s="6">
        <f t="shared" si="1"/>
        <v>41.975200000000001</v>
      </c>
      <c r="G14" s="6">
        <v>13617</v>
      </c>
      <c r="H14" s="15">
        <v>1.7</v>
      </c>
      <c r="I14" s="6">
        <v>12</v>
      </c>
      <c r="J14" s="16">
        <v>1.302</v>
      </c>
      <c r="K14" s="17">
        <v>1.01</v>
      </c>
      <c r="L14" s="6">
        <f t="shared" si="2"/>
        <v>15333338.98400815</v>
      </c>
      <c r="M14" s="26">
        <v>13659101</v>
      </c>
      <c r="N14" s="46">
        <f t="shared" si="3"/>
        <v>1674237.9840081502</v>
      </c>
      <c r="O14" s="47">
        <f t="shared" si="7"/>
        <v>1674237.9840081502</v>
      </c>
      <c r="P14" s="6">
        <f t="shared" si="4"/>
        <v>15333338.98400815</v>
      </c>
      <c r="Q14" s="6" t="e">
        <f>P14-#REF!</f>
        <v>#REF!</v>
      </c>
      <c r="R14" s="36" t="e">
        <f>P14/#REF!</f>
        <v>#REF!</v>
      </c>
      <c r="S14" s="6">
        <f t="shared" si="5"/>
        <v>-11</v>
      </c>
      <c r="T14" s="36">
        <f t="shared" si="6"/>
        <v>0.98533333333333328</v>
      </c>
    </row>
    <row r="15" spans="1:20">
      <c r="A15" s="5" t="s">
        <v>4</v>
      </c>
      <c r="B15" s="13">
        <v>61.3</v>
      </c>
      <c r="C15" s="6">
        <v>1013</v>
      </c>
      <c r="D15" s="6">
        <f t="shared" si="0"/>
        <v>16.525285481239806</v>
      </c>
      <c r="E15" s="6">
        <v>991</v>
      </c>
      <c r="F15" s="6">
        <f t="shared" si="1"/>
        <v>59.968706811451128</v>
      </c>
      <c r="G15" s="6">
        <v>13617</v>
      </c>
      <c r="H15" s="15">
        <v>1.7</v>
      </c>
      <c r="I15" s="6">
        <v>12</v>
      </c>
      <c r="J15" s="16">
        <v>1.302</v>
      </c>
      <c r="K15" s="17">
        <v>1.01</v>
      </c>
      <c r="L15" s="6">
        <f t="shared" si="2"/>
        <v>21906280.61266125</v>
      </c>
      <c r="M15" s="26">
        <v>14589067</v>
      </c>
      <c r="N15" s="46">
        <f t="shared" si="3"/>
        <v>7317213.6126612499</v>
      </c>
      <c r="O15" s="47">
        <f t="shared" si="7"/>
        <v>7317213.6126612499</v>
      </c>
      <c r="P15" s="6">
        <f t="shared" si="4"/>
        <v>21906280.61266125</v>
      </c>
      <c r="Q15" s="6" t="e">
        <f>P15-#REF!</f>
        <v>#REF!</v>
      </c>
      <c r="R15" s="36" t="e">
        <f>P15/#REF!</f>
        <v>#REF!</v>
      </c>
      <c r="S15" s="6">
        <f t="shared" si="5"/>
        <v>-22</v>
      </c>
      <c r="T15" s="36">
        <f t="shared" si="6"/>
        <v>0.97828232971372164</v>
      </c>
    </row>
    <row r="16" spans="1:20">
      <c r="A16" s="5" t="s">
        <v>5</v>
      </c>
      <c r="B16" s="13">
        <v>69.8</v>
      </c>
      <c r="C16" s="6">
        <v>1148</v>
      </c>
      <c r="D16" s="6">
        <f t="shared" si="0"/>
        <v>16.446991404011463</v>
      </c>
      <c r="E16" s="6">
        <v>1048</v>
      </c>
      <c r="F16" s="6">
        <f t="shared" si="1"/>
        <v>63.719860627177695</v>
      </c>
      <c r="G16" s="6">
        <v>13617</v>
      </c>
      <c r="H16" s="15">
        <v>1.7</v>
      </c>
      <c r="I16" s="6">
        <v>12</v>
      </c>
      <c r="J16" s="16">
        <v>1.302</v>
      </c>
      <c r="K16" s="17">
        <v>1.01</v>
      </c>
      <c r="L16" s="6">
        <f t="shared" si="2"/>
        <v>23276559.087515235</v>
      </c>
      <c r="M16" s="26">
        <v>22287817</v>
      </c>
      <c r="N16" s="46">
        <f t="shared" si="3"/>
        <v>988742.08751523495</v>
      </c>
      <c r="O16" s="47">
        <f t="shared" si="7"/>
        <v>988742.08751523495</v>
      </c>
      <c r="P16" s="6">
        <f t="shared" si="4"/>
        <v>23276559.087515235</v>
      </c>
      <c r="Q16" s="6" t="e">
        <f>P16-#REF!</f>
        <v>#REF!</v>
      </c>
      <c r="R16" s="36" t="e">
        <f>P16/#REF!</f>
        <v>#REF!</v>
      </c>
      <c r="S16" s="6">
        <f t="shared" si="5"/>
        <v>-100</v>
      </c>
      <c r="T16" s="36">
        <f t="shared" si="6"/>
        <v>0.91289198606271782</v>
      </c>
    </row>
    <row r="17" spans="1:20">
      <c r="A17" s="5" t="s">
        <v>6</v>
      </c>
      <c r="B17" s="13">
        <v>48.8</v>
      </c>
      <c r="C17" s="6">
        <v>853</v>
      </c>
      <c r="D17" s="6">
        <f t="shared" si="0"/>
        <v>17.479508196721312</v>
      </c>
      <c r="E17" s="6">
        <v>844</v>
      </c>
      <c r="F17" s="6">
        <f t="shared" si="1"/>
        <v>48.28511137162954</v>
      </c>
      <c r="G17" s="6">
        <v>13617</v>
      </c>
      <c r="H17" s="15">
        <v>1.7</v>
      </c>
      <c r="I17" s="6">
        <v>12</v>
      </c>
      <c r="J17" s="16">
        <v>1.302</v>
      </c>
      <c r="K17" s="17">
        <v>1.01</v>
      </c>
      <c r="L17" s="6">
        <f t="shared" si="2"/>
        <v>17638319.306204192</v>
      </c>
      <c r="M17" s="26">
        <v>13121029</v>
      </c>
      <c r="N17" s="46">
        <f t="shared" si="3"/>
        <v>4517290.3062041923</v>
      </c>
      <c r="O17" s="47">
        <f t="shared" si="7"/>
        <v>4517290.3062041923</v>
      </c>
      <c r="P17" s="6">
        <f t="shared" si="4"/>
        <v>17638319.306204192</v>
      </c>
      <c r="Q17" s="6" t="e">
        <f>P17-#REF!</f>
        <v>#REF!</v>
      </c>
      <c r="R17" s="36" t="e">
        <f>P17/#REF!</f>
        <v>#REF!</v>
      </c>
      <c r="S17" s="6">
        <f t="shared" si="5"/>
        <v>-9</v>
      </c>
      <c r="T17" s="36">
        <f t="shared" si="6"/>
        <v>0.98944900351699883</v>
      </c>
    </row>
    <row r="18" spans="1:20">
      <c r="A18" s="5" t="s">
        <v>7</v>
      </c>
      <c r="B18" s="13">
        <v>43.5</v>
      </c>
      <c r="C18" s="6">
        <v>614</v>
      </c>
      <c r="D18" s="6">
        <f t="shared" si="0"/>
        <v>14.114942528735632</v>
      </c>
      <c r="E18" s="6">
        <v>595</v>
      </c>
      <c r="F18" s="6">
        <f t="shared" si="1"/>
        <v>42.153908794788272</v>
      </c>
      <c r="G18" s="6">
        <v>13617</v>
      </c>
      <c r="H18" s="15">
        <v>1.7</v>
      </c>
      <c r="I18" s="6">
        <v>12</v>
      </c>
      <c r="J18" s="16">
        <v>1.302</v>
      </c>
      <c r="K18" s="17">
        <v>1.01</v>
      </c>
      <c r="L18" s="6">
        <f t="shared" si="2"/>
        <v>15398620.448537493</v>
      </c>
      <c r="M18" s="26">
        <v>9160387</v>
      </c>
      <c r="N18" s="46">
        <f t="shared" si="3"/>
        <v>6238233.4485374931</v>
      </c>
      <c r="O18" s="47">
        <f t="shared" si="7"/>
        <v>6238233.4485374931</v>
      </c>
      <c r="P18" s="6">
        <f t="shared" si="4"/>
        <v>15398620.448537493</v>
      </c>
      <c r="Q18" s="6" t="e">
        <f>P18-#REF!</f>
        <v>#REF!</v>
      </c>
      <c r="R18" s="36" t="e">
        <f>P18/#REF!</f>
        <v>#REF!</v>
      </c>
      <c r="S18" s="6">
        <f t="shared" si="5"/>
        <v>-19</v>
      </c>
      <c r="T18" s="36">
        <f t="shared" si="6"/>
        <v>0.96905537459283386</v>
      </c>
    </row>
    <row r="19" spans="1:20">
      <c r="A19" s="5" t="s">
        <v>8</v>
      </c>
      <c r="B19" s="13">
        <v>54.3</v>
      </c>
      <c r="C19" s="6">
        <v>757</v>
      </c>
      <c r="D19" s="6">
        <f t="shared" si="0"/>
        <v>13.941068139963168</v>
      </c>
      <c r="E19" s="6">
        <v>731</v>
      </c>
      <c r="F19" s="6">
        <f t="shared" si="1"/>
        <v>52.435006605019815</v>
      </c>
      <c r="G19" s="6">
        <v>13617</v>
      </c>
      <c r="H19" s="15">
        <v>1.7</v>
      </c>
      <c r="I19" s="6">
        <v>12</v>
      </c>
      <c r="J19" s="16">
        <v>1.302</v>
      </c>
      <c r="K19" s="17">
        <v>1.01</v>
      </c>
      <c r="L19" s="6">
        <f t="shared" si="2"/>
        <v>19154256.106069177</v>
      </c>
      <c r="M19" s="26">
        <v>12264657</v>
      </c>
      <c r="N19" s="46">
        <f t="shared" si="3"/>
        <v>6889599.1060691774</v>
      </c>
      <c r="O19" s="47">
        <f t="shared" si="7"/>
        <v>6889599.1060691774</v>
      </c>
      <c r="P19" s="6">
        <f t="shared" si="4"/>
        <v>19154256.106069177</v>
      </c>
      <c r="Q19" s="6" t="e">
        <f>P19-#REF!</f>
        <v>#REF!</v>
      </c>
      <c r="R19" s="36" t="e">
        <f>P19/#REF!</f>
        <v>#REF!</v>
      </c>
      <c r="S19" s="6">
        <f t="shared" si="5"/>
        <v>-26</v>
      </c>
      <c r="T19" s="36">
        <f t="shared" si="6"/>
        <v>0.96565389696169091</v>
      </c>
    </row>
    <row r="20" spans="1:20">
      <c r="A20" s="5" t="s">
        <v>9</v>
      </c>
      <c r="B20" s="13">
        <v>20.6</v>
      </c>
      <c r="C20" s="6">
        <v>276</v>
      </c>
      <c r="D20" s="6">
        <f t="shared" si="0"/>
        <v>13.398058252427184</v>
      </c>
      <c r="E20" s="6">
        <v>222</v>
      </c>
      <c r="F20" s="6">
        <f t="shared" si="1"/>
        <v>16.569565217391304</v>
      </c>
      <c r="G20" s="6">
        <v>13617</v>
      </c>
      <c r="H20" s="15">
        <v>2.2000000000000002</v>
      </c>
      <c r="I20" s="6">
        <v>12</v>
      </c>
      <c r="J20" s="16">
        <v>1.302</v>
      </c>
      <c r="K20" s="17">
        <v>1.01</v>
      </c>
      <c r="L20" s="6">
        <f t="shared" si="2"/>
        <v>7833012.7796884179</v>
      </c>
      <c r="M20" s="26">
        <v>4698889</v>
      </c>
      <c r="N20" s="46">
        <f t="shared" si="3"/>
        <v>3134123.7796884179</v>
      </c>
      <c r="O20" s="47">
        <f t="shared" si="7"/>
        <v>3134123.7796884179</v>
      </c>
      <c r="P20" s="6">
        <f t="shared" si="4"/>
        <v>7833012.7796884179</v>
      </c>
      <c r="Q20" s="6" t="e">
        <f>P20-#REF!</f>
        <v>#REF!</v>
      </c>
      <c r="R20" s="36" t="e">
        <f>P20/#REF!</f>
        <v>#REF!</v>
      </c>
      <c r="S20" s="6">
        <f t="shared" si="5"/>
        <v>-54</v>
      </c>
      <c r="T20" s="36">
        <f t="shared" si="6"/>
        <v>0.80434782608695654</v>
      </c>
    </row>
    <row r="21" spans="1:20">
      <c r="A21" s="5" t="s">
        <v>10</v>
      </c>
      <c r="B21" s="13">
        <v>19.7</v>
      </c>
      <c r="C21" s="6">
        <v>352</v>
      </c>
      <c r="D21" s="6">
        <f t="shared" si="0"/>
        <v>17.868020304568528</v>
      </c>
      <c r="E21" s="6">
        <v>298</v>
      </c>
      <c r="F21" s="6">
        <f t="shared" si="1"/>
        <v>16.677840909090907</v>
      </c>
      <c r="G21" s="6">
        <v>13617</v>
      </c>
      <c r="H21" s="15">
        <v>2.2000000000000002</v>
      </c>
      <c r="I21" s="6">
        <v>12</v>
      </c>
      <c r="J21" s="16">
        <v>1.302</v>
      </c>
      <c r="K21" s="17">
        <v>1.01</v>
      </c>
      <c r="L21" s="6">
        <f t="shared" si="2"/>
        <v>7884198.4846652998</v>
      </c>
      <c r="M21" s="26">
        <v>6106250</v>
      </c>
      <c r="N21" s="46">
        <f t="shared" si="3"/>
        <v>1777948.4846652998</v>
      </c>
      <c r="O21" s="47">
        <f t="shared" si="7"/>
        <v>1777948.4846652998</v>
      </c>
      <c r="P21" s="6">
        <f t="shared" si="4"/>
        <v>7884198.4846652998</v>
      </c>
      <c r="Q21" s="6" t="e">
        <f>P21-#REF!</f>
        <v>#REF!</v>
      </c>
      <c r="R21" s="36" t="e">
        <f>P21/#REF!</f>
        <v>#REF!</v>
      </c>
      <c r="S21" s="6">
        <f t="shared" si="5"/>
        <v>-54</v>
      </c>
      <c r="T21" s="36">
        <f t="shared" si="6"/>
        <v>0.84659090909090906</v>
      </c>
    </row>
    <row r="22" spans="1:20">
      <c r="A22" s="5" t="s">
        <v>11</v>
      </c>
      <c r="B22" s="13">
        <v>81.400000000000006</v>
      </c>
      <c r="C22" s="6">
        <v>1484</v>
      </c>
      <c r="D22" s="6">
        <f t="shared" si="0"/>
        <v>18.23095823095823</v>
      </c>
      <c r="E22" s="6">
        <v>1361</v>
      </c>
      <c r="F22" s="6">
        <f t="shared" si="1"/>
        <v>74.653234501347711</v>
      </c>
      <c r="G22" s="6">
        <v>13617</v>
      </c>
      <c r="H22" s="15">
        <v>1.7</v>
      </c>
      <c r="I22" s="6">
        <v>12</v>
      </c>
      <c r="J22" s="16">
        <v>1.302</v>
      </c>
      <c r="K22" s="17">
        <v>1.01</v>
      </c>
      <c r="L22" s="6">
        <f t="shared" si="2"/>
        <v>27270468.058801793</v>
      </c>
      <c r="M22" s="26">
        <v>21995313</v>
      </c>
      <c r="N22" s="46">
        <f t="shared" si="3"/>
        <v>5275155.0588017926</v>
      </c>
      <c r="O22" s="47">
        <f t="shared" si="7"/>
        <v>5275155.0588017926</v>
      </c>
      <c r="P22" s="6">
        <f t="shared" si="4"/>
        <v>27270468.058801793</v>
      </c>
      <c r="Q22" s="6" t="e">
        <f>P22-#REF!</f>
        <v>#REF!</v>
      </c>
      <c r="R22" s="36" t="e">
        <f>P22/#REF!</f>
        <v>#REF!</v>
      </c>
      <c r="S22" s="6">
        <f t="shared" si="5"/>
        <v>-123</v>
      </c>
      <c r="T22" s="36">
        <f t="shared" si="6"/>
        <v>0.9171159029649596</v>
      </c>
    </row>
    <row r="23" spans="1:20">
      <c r="A23" s="5" t="s">
        <v>12</v>
      </c>
      <c r="B23" s="13">
        <v>69.900000000000006</v>
      </c>
      <c r="C23" s="6">
        <v>1343</v>
      </c>
      <c r="D23" s="6">
        <f t="shared" si="0"/>
        <v>19.213161659513588</v>
      </c>
      <c r="E23" s="6">
        <v>1149</v>
      </c>
      <c r="F23" s="6">
        <f t="shared" si="1"/>
        <v>59.802755026061064</v>
      </c>
      <c r="G23" s="6">
        <v>13617</v>
      </c>
      <c r="H23" s="15">
        <v>1.7</v>
      </c>
      <c r="I23" s="6">
        <v>12</v>
      </c>
      <c r="J23" s="16">
        <v>1.302</v>
      </c>
      <c r="K23" s="17">
        <v>1.01</v>
      </c>
      <c r="L23" s="6">
        <f t="shared" si="2"/>
        <v>21845659.222402547</v>
      </c>
      <c r="M23" s="26">
        <v>17234025</v>
      </c>
      <c r="N23" s="46">
        <f t="shared" si="3"/>
        <v>4611634.2224025466</v>
      </c>
      <c r="O23" s="47">
        <f t="shared" si="7"/>
        <v>4611634.2224025466</v>
      </c>
      <c r="P23" s="6">
        <f t="shared" si="4"/>
        <v>21845659.222402547</v>
      </c>
      <c r="Q23" s="6" t="e">
        <f>P23-#REF!</f>
        <v>#REF!</v>
      </c>
      <c r="R23" s="36" t="e">
        <f>P23/#REF!</f>
        <v>#REF!</v>
      </c>
      <c r="S23" s="6">
        <f t="shared" si="5"/>
        <v>-194</v>
      </c>
      <c r="T23" s="36">
        <f t="shared" si="6"/>
        <v>0.85554728220402088</v>
      </c>
    </row>
    <row r="24" spans="1:20">
      <c r="A24" s="5" t="s">
        <v>13</v>
      </c>
      <c r="B24" s="13">
        <v>59.5</v>
      </c>
      <c r="C24" s="6">
        <v>989</v>
      </c>
      <c r="D24" s="6">
        <f t="shared" si="0"/>
        <v>16.6218487394958</v>
      </c>
      <c r="E24" s="6">
        <v>896</v>
      </c>
      <c r="F24" s="6">
        <f t="shared" si="1"/>
        <v>53.904954499494437</v>
      </c>
      <c r="G24" s="6">
        <v>13617</v>
      </c>
      <c r="H24" s="15">
        <v>2.2000000000000002</v>
      </c>
      <c r="I24" s="6">
        <v>12</v>
      </c>
      <c r="J24" s="16">
        <v>1.302</v>
      </c>
      <c r="K24" s="17">
        <v>1.01</v>
      </c>
      <c r="L24" s="6">
        <f t="shared" si="2"/>
        <v>25482756.604855526</v>
      </c>
      <c r="M24" s="26">
        <v>23523196</v>
      </c>
      <c r="N24" s="46">
        <f t="shared" si="3"/>
        <v>1959560.6048555262</v>
      </c>
      <c r="O24" s="47">
        <f t="shared" si="7"/>
        <v>1959560.6048555262</v>
      </c>
      <c r="P24" s="6">
        <f t="shared" si="4"/>
        <v>25482756.604855526</v>
      </c>
      <c r="Q24" s="6" t="e">
        <f>P24-#REF!</f>
        <v>#REF!</v>
      </c>
      <c r="R24" s="36" t="e">
        <f>P24/#REF!</f>
        <v>#REF!</v>
      </c>
      <c r="S24" s="6">
        <f t="shared" si="5"/>
        <v>-93</v>
      </c>
      <c r="T24" s="36">
        <f t="shared" si="6"/>
        <v>0.90596562184024265</v>
      </c>
    </row>
    <row r="25" spans="1:20">
      <c r="A25" s="5" t="s">
        <v>14</v>
      </c>
      <c r="B25" s="13">
        <v>109.2</v>
      </c>
      <c r="C25" s="6">
        <v>1925</v>
      </c>
      <c r="D25" s="6">
        <f t="shared" si="0"/>
        <v>17.628205128205128</v>
      </c>
      <c r="E25" s="6">
        <v>1751</v>
      </c>
      <c r="F25" s="6">
        <f t="shared" si="1"/>
        <v>99.329454545454553</v>
      </c>
      <c r="G25" s="6">
        <v>13617</v>
      </c>
      <c r="H25" s="15">
        <v>1.7</v>
      </c>
      <c r="I25" s="6">
        <v>12</v>
      </c>
      <c r="J25" s="16">
        <v>1.302</v>
      </c>
      <c r="K25" s="17">
        <v>1.01</v>
      </c>
      <c r="L25" s="6">
        <f t="shared" si="2"/>
        <v>36284572.739190847</v>
      </c>
      <c r="M25" s="26">
        <v>25726150</v>
      </c>
      <c r="N25" s="46">
        <f t="shared" si="3"/>
        <v>10558422.739190847</v>
      </c>
      <c r="O25" s="47">
        <f t="shared" si="7"/>
        <v>10558422.739190847</v>
      </c>
      <c r="P25" s="6">
        <f t="shared" si="4"/>
        <v>36284572.739190847</v>
      </c>
      <c r="Q25" s="6" t="e">
        <f>P25-#REF!</f>
        <v>#REF!</v>
      </c>
      <c r="R25" s="36" t="e">
        <f>P25/#REF!</f>
        <v>#REF!</v>
      </c>
      <c r="S25" s="6">
        <f t="shared" si="5"/>
        <v>-174</v>
      </c>
      <c r="T25" s="36">
        <f t="shared" si="6"/>
        <v>0.90961038961038965</v>
      </c>
    </row>
    <row r="26" spans="1:20">
      <c r="A26" s="5" t="s">
        <v>15</v>
      </c>
      <c r="B26" s="13">
        <v>71</v>
      </c>
      <c r="C26" s="6">
        <v>1442</v>
      </c>
      <c r="D26" s="6">
        <f t="shared" si="0"/>
        <v>20.309859154929576</v>
      </c>
      <c r="E26" s="6">
        <v>1358</v>
      </c>
      <c r="F26" s="6">
        <f t="shared" si="1"/>
        <v>66.864077669902912</v>
      </c>
      <c r="G26" s="6">
        <v>13617</v>
      </c>
      <c r="H26" s="15">
        <v>1.7</v>
      </c>
      <c r="I26" s="6">
        <v>12</v>
      </c>
      <c r="J26" s="16">
        <v>1.302</v>
      </c>
      <c r="K26" s="17">
        <v>1.01</v>
      </c>
      <c r="L26" s="6">
        <f t="shared" si="2"/>
        <v>24425126.473862443</v>
      </c>
      <c r="M26" s="26">
        <v>23052247</v>
      </c>
      <c r="N26" s="46">
        <f t="shared" si="3"/>
        <v>1372879.4738624431</v>
      </c>
      <c r="O26" s="47">
        <f t="shared" si="7"/>
        <v>1372879.4738624431</v>
      </c>
      <c r="P26" s="6">
        <f t="shared" si="4"/>
        <v>24425126.473862443</v>
      </c>
      <c r="Q26" s="6" t="e">
        <f>P26-#REF!</f>
        <v>#REF!</v>
      </c>
      <c r="R26" s="36" t="e">
        <f>P26/#REF!</f>
        <v>#REF!</v>
      </c>
      <c r="S26" s="6">
        <f t="shared" si="5"/>
        <v>-84</v>
      </c>
      <c r="T26" s="36">
        <f t="shared" si="6"/>
        <v>0.94174757281553401</v>
      </c>
    </row>
    <row r="27" spans="1:20">
      <c r="A27" s="5" t="s">
        <v>16</v>
      </c>
      <c r="B27" s="13">
        <v>99.1</v>
      </c>
      <c r="C27" s="6">
        <v>1598</v>
      </c>
      <c r="D27" s="6">
        <f t="shared" si="0"/>
        <v>16.125126135216952</v>
      </c>
      <c r="E27" s="6">
        <v>1494</v>
      </c>
      <c r="F27" s="6">
        <f t="shared" si="1"/>
        <v>92.650438047559447</v>
      </c>
      <c r="G27" s="6">
        <v>13617</v>
      </c>
      <c r="H27" s="15">
        <v>1.7</v>
      </c>
      <c r="I27" s="6">
        <v>12</v>
      </c>
      <c r="J27" s="16">
        <v>1.302</v>
      </c>
      <c r="K27" s="17">
        <v>1.01</v>
      </c>
      <c r="L27" s="6">
        <f t="shared" si="2"/>
        <v>33844760.086910248</v>
      </c>
      <c r="M27" s="26">
        <v>28427566</v>
      </c>
      <c r="N27" s="46">
        <f t="shared" si="3"/>
        <v>5417194.0869102478</v>
      </c>
      <c r="O27" s="47">
        <f t="shared" si="7"/>
        <v>5417194.0869102478</v>
      </c>
      <c r="P27" s="6">
        <f t="shared" si="4"/>
        <v>33844760.086910248</v>
      </c>
      <c r="Q27" s="6" t="e">
        <f>P27-#REF!</f>
        <v>#REF!</v>
      </c>
      <c r="R27" s="36" t="e">
        <f>P27/#REF!</f>
        <v>#REF!</v>
      </c>
      <c r="S27" s="6">
        <f t="shared" si="5"/>
        <v>-104</v>
      </c>
      <c r="T27" s="36">
        <f t="shared" si="6"/>
        <v>0.93491864831038796</v>
      </c>
    </row>
    <row r="28" spans="1:20">
      <c r="A28" s="5" t="s">
        <v>17</v>
      </c>
      <c r="B28" s="13">
        <v>63.6</v>
      </c>
      <c r="C28" s="6">
        <v>991</v>
      </c>
      <c r="D28" s="6">
        <f t="shared" si="0"/>
        <v>15.581761006289307</v>
      </c>
      <c r="E28" s="6">
        <v>952</v>
      </c>
      <c r="F28" s="6">
        <f t="shared" si="1"/>
        <v>61.097073662966707</v>
      </c>
      <c r="G28" s="6">
        <v>13617</v>
      </c>
      <c r="H28" s="15">
        <v>1.7</v>
      </c>
      <c r="I28" s="6">
        <v>12</v>
      </c>
      <c r="J28" s="16">
        <v>1.302</v>
      </c>
      <c r="K28" s="17">
        <v>1.01</v>
      </c>
      <c r="L28" s="6">
        <f t="shared" si="2"/>
        <v>22318467.604804385</v>
      </c>
      <c r="M28" s="26">
        <v>15208221</v>
      </c>
      <c r="N28" s="46">
        <f t="shared" si="3"/>
        <v>7110246.6048043855</v>
      </c>
      <c r="O28" s="47">
        <f t="shared" si="7"/>
        <v>7110246.6048043855</v>
      </c>
      <c r="P28" s="6">
        <f t="shared" si="4"/>
        <v>22318467.604804385</v>
      </c>
      <c r="Q28" s="6" t="e">
        <f>P28-#REF!</f>
        <v>#REF!</v>
      </c>
      <c r="R28" s="36" t="e">
        <f>P28/#REF!</f>
        <v>#REF!</v>
      </c>
      <c r="S28" s="6">
        <f t="shared" si="5"/>
        <v>-39</v>
      </c>
      <c r="T28" s="36">
        <f t="shared" si="6"/>
        <v>0.96064581231079715</v>
      </c>
    </row>
    <row r="29" spans="1:20">
      <c r="A29" s="5" t="s">
        <v>18</v>
      </c>
      <c r="B29" s="13">
        <v>43.4</v>
      </c>
      <c r="C29" s="6">
        <v>594</v>
      </c>
      <c r="D29" s="6">
        <f t="shared" si="0"/>
        <v>13.686635944700461</v>
      </c>
      <c r="E29" s="6">
        <v>548</v>
      </c>
      <c r="F29" s="6">
        <f t="shared" si="1"/>
        <v>40.039057239057236</v>
      </c>
      <c r="G29" s="6">
        <v>13617</v>
      </c>
      <c r="H29" s="15">
        <v>1.7</v>
      </c>
      <c r="I29" s="6">
        <v>12</v>
      </c>
      <c r="J29" s="16">
        <v>1.302</v>
      </c>
      <c r="K29" s="17">
        <v>1.01</v>
      </c>
      <c r="L29" s="6">
        <f t="shared" si="2"/>
        <v>14626075.331304437</v>
      </c>
      <c r="M29" s="26">
        <v>12640600</v>
      </c>
      <c r="N29" s="46">
        <f t="shared" si="3"/>
        <v>1985475.3313044365</v>
      </c>
      <c r="O29" s="47">
        <f t="shared" si="7"/>
        <v>1985475.3313044365</v>
      </c>
      <c r="P29" s="6">
        <f t="shared" si="4"/>
        <v>14626075.331304437</v>
      </c>
      <c r="Q29" s="6" t="e">
        <f>P29-#REF!</f>
        <v>#REF!</v>
      </c>
      <c r="R29" s="36" t="e">
        <f>P29/#REF!</f>
        <v>#REF!</v>
      </c>
      <c r="S29" s="6">
        <f t="shared" si="5"/>
        <v>-46</v>
      </c>
      <c r="T29" s="36">
        <f t="shared" si="6"/>
        <v>0.92255892255892258</v>
      </c>
    </row>
    <row r="30" spans="1:20">
      <c r="A30" s="5" t="s">
        <v>19</v>
      </c>
      <c r="B30" s="13">
        <v>933.1</v>
      </c>
      <c r="C30" s="6">
        <v>22406</v>
      </c>
      <c r="D30" s="6">
        <f t="shared" si="0"/>
        <v>24.012431679348406</v>
      </c>
      <c r="E30" s="6">
        <v>22031</v>
      </c>
      <c r="F30" s="6">
        <f t="shared" si="1"/>
        <v>917.48308935106672</v>
      </c>
      <c r="G30" s="6">
        <v>13617</v>
      </c>
      <c r="H30" s="15">
        <v>1.7</v>
      </c>
      <c r="I30" s="6">
        <v>12</v>
      </c>
      <c r="J30" s="16">
        <v>1.302</v>
      </c>
      <c r="K30" s="17">
        <v>1.01</v>
      </c>
      <c r="L30" s="6">
        <f t="shared" si="2"/>
        <v>335152166.54393411</v>
      </c>
      <c r="M30" s="26">
        <v>357884308</v>
      </c>
      <c r="N30" s="46">
        <f t="shared" si="3"/>
        <v>-22732141.456065893</v>
      </c>
      <c r="O30" s="47"/>
      <c r="P30" s="6">
        <f t="shared" si="4"/>
        <v>357884308</v>
      </c>
      <c r="Q30" s="6" t="e">
        <f>P30-#REF!</f>
        <v>#REF!</v>
      </c>
      <c r="R30" s="36" t="e">
        <f>P30/#REF!</f>
        <v>#REF!</v>
      </c>
      <c r="S30" s="6">
        <f t="shared" si="5"/>
        <v>-375</v>
      </c>
      <c r="T30" s="36">
        <f t="shared" si="6"/>
        <v>0.98326341158618225</v>
      </c>
    </row>
    <row r="31" spans="1:20">
      <c r="A31" s="5" t="s">
        <v>20</v>
      </c>
      <c r="B31" s="13">
        <v>617.79999999999995</v>
      </c>
      <c r="C31" s="6">
        <v>12539</v>
      </c>
      <c r="D31" s="6">
        <f t="shared" si="0"/>
        <v>20.296212366461639</v>
      </c>
      <c r="E31" s="6">
        <v>12036</v>
      </c>
      <c r="F31" s="6">
        <f t="shared" si="1"/>
        <v>593.01705080149929</v>
      </c>
      <c r="G31" s="6">
        <v>13617</v>
      </c>
      <c r="H31" s="15">
        <v>2.2000000000000002</v>
      </c>
      <c r="I31" s="6">
        <v>12</v>
      </c>
      <c r="J31" s="16">
        <v>1.302</v>
      </c>
      <c r="K31" s="17">
        <v>1.01</v>
      </c>
      <c r="L31" s="6">
        <f t="shared" si="2"/>
        <v>280339892.84316301</v>
      </c>
      <c r="M31" s="26">
        <v>265067316</v>
      </c>
      <c r="N31" s="46">
        <f t="shared" si="3"/>
        <v>15272576.843163013</v>
      </c>
      <c r="O31" s="47">
        <f t="shared" si="7"/>
        <v>15272576.843163013</v>
      </c>
      <c r="P31" s="6">
        <f t="shared" si="4"/>
        <v>280339892.84316301</v>
      </c>
      <c r="Q31" s="6" t="e">
        <f>P31-#REF!</f>
        <v>#REF!</v>
      </c>
      <c r="R31" s="36" t="e">
        <f>P31/#REF!</f>
        <v>#REF!</v>
      </c>
      <c r="S31" s="6">
        <f t="shared" si="5"/>
        <v>-503</v>
      </c>
      <c r="T31" s="36">
        <f t="shared" si="6"/>
        <v>0.95988515830608501</v>
      </c>
    </row>
    <row r="32" spans="1:20">
      <c r="A32" s="5" t="s">
        <v>21</v>
      </c>
      <c r="B32" s="13">
        <v>297</v>
      </c>
      <c r="C32" s="6">
        <v>5584</v>
      </c>
      <c r="D32" s="6">
        <f t="shared" si="0"/>
        <v>18.801346801346803</v>
      </c>
      <c r="E32" s="6">
        <v>5040</v>
      </c>
      <c r="F32" s="6">
        <f t="shared" si="1"/>
        <v>268.06590257879657</v>
      </c>
      <c r="G32" s="6">
        <v>13617</v>
      </c>
      <c r="H32" s="15">
        <v>1.7</v>
      </c>
      <c r="I32" s="6">
        <v>12</v>
      </c>
      <c r="J32" s="16">
        <v>1.302</v>
      </c>
      <c r="K32" s="17">
        <v>1.01</v>
      </c>
      <c r="L32" s="6">
        <f t="shared" si="2"/>
        <v>97923186.8888008</v>
      </c>
      <c r="M32" s="26">
        <v>80569243</v>
      </c>
      <c r="N32" s="46">
        <f t="shared" si="3"/>
        <v>17353943.8888008</v>
      </c>
      <c r="O32" s="47">
        <f t="shared" si="7"/>
        <v>17353943.8888008</v>
      </c>
      <c r="P32" s="6">
        <f t="shared" si="4"/>
        <v>97923186.8888008</v>
      </c>
      <c r="Q32" s="6" t="e">
        <f>P32-#REF!</f>
        <v>#REF!</v>
      </c>
      <c r="R32" s="36" t="e">
        <f>P32/#REF!</f>
        <v>#REF!</v>
      </c>
      <c r="S32" s="6">
        <f t="shared" si="5"/>
        <v>-544</v>
      </c>
      <c r="T32" s="36">
        <f t="shared" si="6"/>
        <v>0.90257879656160456</v>
      </c>
    </row>
    <row r="33" spans="1:20">
      <c r="A33" s="5" t="s">
        <v>22</v>
      </c>
      <c r="B33" s="13">
        <v>127.9</v>
      </c>
      <c r="C33" s="6">
        <v>2580</v>
      </c>
      <c r="D33" s="6">
        <f t="shared" si="0"/>
        <v>20.172009382329943</v>
      </c>
      <c r="E33" s="6">
        <v>2260</v>
      </c>
      <c r="F33" s="6">
        <f t="shared" si="1"/>
        <v>112.03643410852715</v>
      </c>
      <c r="G33" s="6">
        <v>13617</v>
      </c>
      <c r="H33" s="15">
        <v>1.7</v>
      </c>
      <c r="I33" s="6">
        <v>12</v>
      </c>
      <c r="J33" s="16">
        <v>1.302</v>
      </c>
      <c r="K33" s="17">
        <v>1.01</v>
      </c>
      <c r="L33" s="6">
        <f t="shared" si="2"/>
        <v>40926371.351310767</v>
      </c>
      <c r="M33" s="26">
        <v>36101312</v>
      </c>
      <c r="N33" s="46">
        <f t="shared" si="3"/>
        <v>4825059.3513107672</v>
      </c>
      <c r="O33" s="47">
        <f t="shared" si="7"/>
        <v>4825059.3513107672</v>
      </c>
      <c r="P33" s="6">
        <f t="shared" si="4"/>
        <v>40926371.351310767</v>
      </c>
      <c r="Q33" s="6" t="e">
        <f>P33-#REF!</f>
        <v>#REF!</v>
      </c>
      <c r="R33" s="36" t="e">
        <f>P33/#REF!</f>
        <v>#REF!</v>
      </c>
      <c r="S33" s="6">
        <f t="shared" si="5"/>
        <v>-320</v>
      </c>
      <c r="T33" s="36">
        <f t="shared" si="6"/>
        <v>0.87596899224806202</v>
      </c>
    </row>
    <row r="34" spans="1:20">
      <c r="A34" s="5" t="s">
        <v>23</v>
      </c>
      <c r="B34" s="13">
        <v>142.19999999999999</v>
      </c>
      <c r="C34" s="6">
        <v>2498</v>
      </c>
      <c r="D34" s="6">
        <f t="shared" si="0"/>
        <v>17.566807313642759</v>
      </c>
      <c r="E34" s="6">
        <v>2246</v>
      </c>
      <c r="F34" s="6">
        <f t="shared" si="1"/>
        <v>127.85476381104883</v>
      </c>
      <c r="G34" s="6">
        <v>13617</v>
      </c>
      <c r="H34" s="15">
        <v>1.7</v>
      </c>
      <c r="I34" s="6">
        <v>12</v>
      </c>
      <c r="J34" s="16">
        <v>1.302</v>
      </c>
      <c r="K34" s="17">
        <v>1.01</v>
      </c>
      <c r="L34" s="6">
        <f t="shared" si="2"/>
        <v>46704731.227846652</v>
      </c>
      <c r="M34" s="26">
        <v>38559256</v>
      </c>
      <c r="N34" s="46">
        <f t="shared" si="3"/>
        <v>8145475.2278466523</v>
      </c>
      <c r="O34" s="47">
        <f t="shared" si="7"/>
        <v>8145475.2278466523</v>
      </c>
      <c r="P34" s="6">
        <f t="shared" si="4"/>
        <v>46704731.227846652</v>
      </c>
      <c r="Q34" s="6" t="e">
        <f>P34-#REF!</f>
        <v>#REF!</v>
      </c>
      <c r="R34" s="36" t="e">
        <f>P34/#REF!</f>
        <v>#REF!</v>
      </c>
      <c r="S34" s="6">
        <f t="shared" si="5"/>
        <v>-252</v>
      </c>
      <c r="T34" s="36">
        <f t="shared" si="6"/>
        <v>0.89911929543634905</v>
      </c>
    </row>
    <row r="35" spans="1:20">
      <c r="A35" s="5" t="s">
        <v>24</v>
      </c>
      <c r="B35" s="13">
        <v>139.69999999999999</v>
      </c>
      <c r="C35" s="6">
        <v>2198</v>
      </c>
      <c r="D35" s="6">
        <f t="shared" si="0"/>
        <v>15.733715103793845</v>
      </c>
      <c r="E35" s="6">
        <v>2180</v>
      </c>
      <c r="F35" s="6">
        <f t="shared" si="1"/>
        <v>138.55595996360327</v>
      </c>
      <c r="G35" s="6">
        <v>13617</v>
      </c>
      <c r="H35" s="15">
        <v>1.7</v>
      </c>
      <c r="I35" s="6">
        <v>12</v>
      </c>
      <c r="J35" s="16">
        <v>1.302</v>
      </c>
      <c r="K35" s="17">
        <v>1.01</v>
      </c>
      <c r="L35" s="6">
        <f t="shared" si="2"/>
        <v>50613826.792405754</v>
      </c>
      <c r="M35" s="26">
        <v>36058726</v>
      </c>
      <c r="N35" s="46">
        <f t="shared" si="3"/>
        <v>14555100.792405754</v>
      </c>
      <c r="O35" s="47">
        <f t="shared" si="7"/>
        <v>14555100.792405754</v>
      </c>
      <c r="P35" s="6">
        <f t="shared" si="4"/>
        <v>50613826.792405754</v>
      </c>
      <c r="Q35" s="6" t="e">
        <f>P35-#REF!</f>
        <v>#REF!</v>
      </c>
      <c r="R35" s="36" t="e">
        <f>P35/#REF!</f>
        <v>#REF!</v>
      </c>
      <c r="S35" s="6">
        <f t="shared" si="5"/>
        <v>-18</v>
      </c>
      <c r="T35" s="36">
        <f t="shared" si="6"/>
        <v>0.99181073703366696</v>
      </c>
    </row>
    <row r="36" spans="1:20">
      <c r="A36" s="5" t="s">
        <v>25</v>
      </c>
      <c r="B36" s="13">
        <v>5</v>
      </c>
      <c r="C36" s="6">
        <v>45</v>
      </c>
      <c r="D36" s="6">
        <f t="shared" si="0"/>
        <v>9</v>
      </c>
      <c r="E36" s="6">
        <v>45</v>
      </c>
      <c r="F36" s="6">
        <f t="shared" si="1"/>
        <v>5</v>
      </c>
      <c r="G36" s="6">
        <v>13617</v>
      </c>
      <c r="H36" s="33">
        <v>3</v>
      </c>
      <c r="I36" s="6">
        <v>12</v>
      </c>
      <c r="J36" s="16">
        <v>1.302</v>
      </c>
      <c r="K36" s="17">
        <v>1.01</v>
      </c>
      <c r="L36" s="6">
        <f t="shared" si="2"/>
        <v>3223192.9212000002</v>
      </c>
      <c r="M36" s="26">
        <v>1230481</v>
      </c>
      <c r="N36" s="46">
        <f t="shared" si="3"/>
        <v>1992711.9212000002</v>
      </c>
      <c r="O36" s="47">
        <f t="shared" si="7"/>
        <v>1992711.9212000002</v>
      </c>
      <c r="P36" s="6">
        <f t="shared" si="4"/>
        <v>3223192.9212000002</v>
      </c>
      <c r="Q36" s="6" t="e">
        <f>P36-#REF!</f>
        <v>#REF!</v>
      </c>
      <c r="R36" s="36" t="e">
        <f>P36/#REF!</f>
        <v>#REF!</v>
      </c>
      <c r="S36" s="6">
        <f t="shared" si="5"/>
        <v>0</v>
      </c>
      <c r="T36" s="36">
        <f t="shared" si="6"/>
        <v>1</v>
      </c>
    </row>
    <row r="37" spans="1:20" s="23" customFormat="1" ht="21" customHeight="1">
      <c r="A37" s="8" t="s">
        <v>26</v>
      </c>
      <c r="B37" s="9">
        <f t="shared" ref="B37:P37" si="8">SUM(B11:B36)</f>
        <v>3451.4</v>
      </c>
      <c r="C37" s="9">
        <f t="shared" si="8"/>
        <v>68118</v>
      </c>
      <c r="D37" s="19">
        <f t="shared" si="0"/>
        <v>19.736338876977459</v>
      </c>
      <c r="E37" s="9">
        <f t="shared" si="8"/>
        <v>64598</v>
      </c>
      <c r="F37" s="10">
        <f t="shared" si="8"/>
        <v>3264.2178498578805</v>
      </c>
      <c r="G37" s="19">
        <v>13617</v>
      </c>
      <c r="H37" s="20">
        <f>SUM(H11:H36)/26</f>
        <v>1.8269230769230775</v>
      </c>
      <c r="I37" s="19">
        <v>12</v>
      </c>
      <c r="J37" s="21">
        <v>1.302</v>
      </c>
      <c r="K37" s="22">
        <v>1.01</v>
      </c>
      <c r="L37" s="19">
        <f>SUM(L11:L36)</f>
        <v>1266877062.9207292</v>
      </c>
      <c r="M37" s="27">
        <f t="shared" si="8"/>
        <v>1149031312</v>
      </c>
      <c r="N37" s="9">
        <f t="shared" si="8"/>
        <v>117845750.92072898</v>
      </c>
      <c r="O37" s="48">
        <f t="shared" si="8"/>
        <v>142707120.81370687</v>
      </c>
      <c r="P37" s="9">
        <f t="shared" si="8"/>
        <v>1291738432.8137071</v>
      </c>
      <c r="Q37" s="19" t="e">
        <f>P37-#REF!</f>
        <v>#REF!</v>
      </c>
      <c r="R37" s="37" t="e">
        <f>P37/#REF!</f>
        <v>#REF!</v>
      </c>
      <c r="S37" s="19">
        <f t="shared" si="5"/>
        <v>-3520</v>
      </c>
      <c r="T37" s="37">
        <f t="shared" si="6"/>
        <v>0.94832496550104228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B1:N1"/>
    <mergeCell ref="K4:K7"/>
    <mergeCell ref="L4:L7"/>
    <mergeCell ref="N4:N7"/>
    <mergeCell ref="O4:O7"/>
    <mergeCell ref="C4:C7"/>
    <mergeCell ref="D4:D7"/>
    <mergeCell ref="A3:A7"/>
    <mergeCell ref="S5:S7"/>
    <mergeCell ref="G4:G7"/>
    <mergeCell ref="H4:H7"/>
    <mergeCell ref="I4:I7"/>
    <mergeCell ref="J4:J7"/>
    <mergeCell ref="M4:M7"/>
    <mergeCell ref="R5:R7"/>
    <mergeCell ref="P4:T4"/>
    <mergeCell ref="P5:P7"/>
    <mergeCell ref="T5:T7"/>
    <mergeCell ref="Q5:Q7"/>
    <mergeCell ref="E4:E7"/>
    <mergeCell ref="F4:F7"/>
    <mergeCell ref="B3:O3"/>
    <mergeCell ref="B4:B7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 часть</vt:lpstr>
      <vt:lpstr>'5 часть'!Заголовки_для_печати</vt:lpstr>
      <vt:lpstr>'5 часть'!Область_печати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2022-10-05T16:29:32Z</cp:lastPrinted>
  <dcterms:created xsi:type="dcterms:W3CDTF">2019-08-28T14:46:56Z</dcterms:created>
  <dcterms:modified xsi:type="dcterms:W3CDTF">2022-10-05T16:29:35Z</dcterms:modified>
</cp:coreProperties>
</file>