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СВОД-2022" sheetId="1" r:id="rId1"/>
  </sheets>
  <definedNames>
    <definedName name="_xlnm.Print_Titles" localSheetId="0">'СВОД-2022'!$A:$B</definedName>
    <definedName name="_xlnm.Print_Area" localSheetId="0">'СВОД-2022'!$A$1:$AC$34</definedName>
  </definedNames>
  <calcPr calcId="152511"/>
</workbook>
</file>

<file path=xl/calcChain.xml><?xml version="1.0" encoding="utf-8"?>
<calcChain xmlns="http://schemas.openxmlformats.org/spreadsheetml/2006/main">
  <c r="AC3" i="1"/>
  <c r="E11" l="1"/>
  <c r="E9"/>
  <c r="F9"/>
  <c r="G9"/>
  <c r="H9"/>
  <c r="I9"/>
  <c r="N9"/>
  <c r="H19" l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X8"/>
  <c r="Y8"/>
  <c r="Z8"/>
  <c r="AA8"/>
  <c r="AB8"/>
  <c r="AD8" l="1"/>
  <c r="W10" l="1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D28" l="1"/>
  <c r="AK28" s="1"/>
  <c r="D30"/>
  <c r="AK30" s="1"/>
  <c r="D26"/>
  <c r="AK26" s="1"/>
  <c r="D22"/>
  <c r="AK22" s="1"/>
  <c r="D18"/>
  <c r="AK18" s="1"/>
  <c r="D14"/>
  <c r="AK14" s="1"/>
  <c r="D10"/>
  <c r="AK10" s="1"/>
  <c r="D33"/>
  <c r="AK33" s="1"/>
  <c r="D29"/>
  <c r="AK29" s="1"/>
  <c r="D25"/>
  <c r="D21"/>
  <c r="AK21" s="1"/>
  <c r="D17"/>
  <c r="AK17" s="1"/>
  <c r="D13"/>
  <c r="AK13" s="1"/>
  <c r="D32"/>
  <c r="AK32" s="1"/>
  <c r="D24"/>
  <c r="AK24" s="1"/>
  <c r="D20"/>
  <c r="D16"/>
  <c r="AK16" s="1"/>
  <c r="D12"/>
  <c r="AK12" s="1"/>
  <c r="D31"/>
  <c r="AK31" s="1"/>
  <c r="D27"/>
  <c r="AK27" s="1"/>
  <c r="D23"/>
  <c r="AK23" s="1"/>
  <c r="D19"/>
  <c r="AK19" s="1"/>
  <c r="D15"/>
  <c r="AK15" s="1"/>
  <c r="D11"/>
  <c r="AK11" s="1"/>
  <c r="AE16"/>
  <c r="W8"/>
  <c r="AE21" l="1"/>
  <c r="AE29"/>
  <c r="AE25"/>
  <c r="AK25"/>
  <c r="AE20"/>
  <c r="AK20"/>
  <c r="AE33"/>
  <c r="AE28"/>
  <c r="AE17"/>
  <c r="AE26"/>
  <c r="AE19"/>
  <c r="AE18"/>
  <c r="AE13"/>
  <c r="AE10"/>
  <c r="AE27"/>
  <c r="AE11"/>
  <c r="AE12"/>
  <c r="AE15"/>
  <c r="AE31"/>
  <c r="AE14"/>
  <c r="AE30"/>
  <c r="AE32"/>
  <c r="AE23"/>
  <c r="AE24"/>
  <c r="AE22"/>
  <c r="V34"/>
  <c r="V8" s="1"/>
  <c r="U34"/>
  <c r="U8" s="1"/>
  <c r="T34"/>
  <c r="R34"/>
  <c r="R8" s="1"/>
  <c r="Q34"/>
  <c r="Q8" s="1"/>
  <c r="P34"/>
  <c r="P8" s="1"/>
  <c r="O34"/>
  <c r="O8" s="1"/>
  <c r="K8"/>
  <c r="F31"/>
  <c r="H31"/>
  <c r="H29"/>
  <c r="F28"/>
  <c r="F27"/>
  <c r="G27"/>
  <c r="H27"/>
  <c r="G25"/>
  <c r="H25"/>
  <c r="F24"/>
  <c r="F23"/>
  <c r="H23"/>
  <c r="H21"/>
  <c r="F20"/>
  <c r="F19"/>
  <c r="G19"/>
  <c r="G17"/>
  <c r="H17"/>
  <c r="F16"/>
  <c r="H15"/>
  <c r="G13"/>
  <c r="H13"/>
  <c r="F12"/>
  <c r="G11"/>
  <c r="H11"/>
  <c r="G31"/>
  <c r="H30"/>
  <c r="G29"/>
  <c r="H26"/>
  <c r="G23"/>
  <c r="H22"/>
  <c r="G21"/>
  <c r="H18"/>
  <c r="G15"/>
  <c r="I34" l="1"/>
  <c r="H34"/>
  <c r="M8"/>
  <c r="S34"/>
  <c r="S8" s="1"/>
  <c r="T8"/>
  <c r="N34"/>
  <c r="F32"/>
  <c r="H33"/>
  <c r="G33"/>
  <c r="H12"/>
  <c r="E13"/>
  <c r="G14"/>
  <c r="E15"/>
  <c r="E17"/>
  <c r="G18"/>
  <c r="E19"/>
  <c r="E21"/>
  <c r="G22"/>
  <c r="E23"/>
  <c r="E25"/>
  <c r="G26"/>
  <c r="E27"/>
  <c r="E29"/>
  <c r="G30"/>
  <c r="E31"/>
  <c r="E33"/>
  <c r="G34"/>
  <c r="AC19"/>
  <c r="C19" s="1"/>
  <c r="AC23"/>
  <c r="C23" s="1"/>
  <c r="G10"/>
  <c r="F14"/>
  <c r="F18"/>
  <c r="F22"/>
  <c r="F26"/>
  <c r="F30"/>
  <c r="F34"/>
  <c r="AC11"/>
  <c r="C11" s="1"/>
  <c r="AC15"/>
  <c r="C15" s="1"/>
  <c r="AC27"/>
  <c r="C27" s="1"/>
  <c r="AC31"/>
  <c r="C31" s="1"/>
  <c r="AC12"/>
  <c r="C12" s="1"/>
  <c r="F13"/>
  <c r="AC13"/>
  <c r="C13" s="1"/>
  <c r="F15"/>
  <c r="F17"/>
  <c r="AC17"/>
  <c r="C17" s="1"/>
  <c r="AC18"/>
  <c r="C18" s="1"/>
  <c r="F21"/>
  <c r="AC21"/>
  <c r="C21" s="1"/>
  <c r="AC22"/>
  <c r="C22" s="1"/>
  <c r="AC24"/>
  <c r="C24" s="1"/>
  <c r="F25"/>
  <c r="AC25"/>
  <c r="C25" s="1"/>
  <c r="AC26"/>
  <c r="C26" s="1"/>
  <c r="F29"/>
  <c r="AC29"/>
  <c r="C29" s="1"/>
  <c r="AC30"/>
  <c r="C30" s="1"/>
  <c r="F33"/>
  <c r="AC33"/>
  <c r="C33" s="1"/>
  <c r="F11"/>
  <c r="E10"/>
  <c r="AC10"/>
  <c r="H10"/>
  <c r="E12"/>
  <c r="G12"/>
  <c r="E14"/>
  <c r="AC14"/>
  <c r="C14" s="1"/>
  <c r="H14"/>
  <c r="E16"/>
  <c r="AC16"/>
  <c r="C16" s="1"/>
  <c r="H16"/>
  <c r="G16"/>
  <c r="E18"/>
  <c r="E20"/>
  <c r="AC20"/>
  <c r="C20" s="1"/>
  <c r="H20"/>
  <c r="G20"/>
  <c r="E22"/>
  <c r="E24"/>
  <c r="H24"/>
  <c r="G24"/>
  <c r="E26"/>
  <c r="E28"/>
  <c r="AC28"/>
  <c r="C28" s="1"/>
  <c r="H28"/>
  <c r="G28"/>
  <c r="E30"/>
  <c r="E32"/>
  <c r="AC32"/>
  <c r="C32" s="1"/>
  <c r="H32"/>
  <c r="G32"/>
  <c r="E34"/>
  <c r="F10"/>
  <c r="D34" l="1"/>
  <c r="AK34" s="1"/>
  <c r="C10"/>
  <c r="AE34" l="1"/>
  <c r="AC34"/>
  <c r="C34" l="1"/>
  <c r="L8"/>
  <c r="F8"/>
  <c r="I8"/>
  <c r="N8"/>
  <c r="H8"/>
  <c r="J8"/>
  <c r="O2" s="1"/>
  <c r="G8"/>
  <c r="D9"/>
  <c r="AK9" s="1"/>
  <c r="E8"/>
  <c r="D8" l="1"/>
  <c r="AE9"/>
  <c r="AC9"/>
  <c r="C9" l="1"/>
  <c r="AC8"/>
</calcChain>
</file>

<file path=xl/sharedStrings.xml><?xml version="1.0" encoding="utf-8"?>
<sst xmlns="http://schemas.openxmlformats.org/spreadsheetml/2006/main" count="114" uniqueCount="71">
  <si>
    <t>Наименование муниципального образования</t>
  </si>
  <si>
    <t>Корректировка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</si>
  <si>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</si>
  <si>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</si>
  <si>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</si>
  <si>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</si>
  <si>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</si>
  <si>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</si>
  <si>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</si>
  <si>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</si>
  <si>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</si>
  <si>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</si>
  <si>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</si>
  <si>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</si>
  <si>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МО "Верхнетоемский муниципальный район"</t>
  </si>
  <si>
    <t>1.03</t>
  </si>
  <si>
    <t>1.04</t>
  </si>
  <si>
    <t>МО "Виноградовский муниципальный район"</t>
  </si>
  <si>
    <t>1.05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</si>
  <si>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</si>
  <si>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</si>
  <si>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</si>
  <si>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</si>
  <si>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</si>
  <si>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</si>
  <si>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</si>
  <si>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</si>
  <si>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</si>
  <si>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</si>
  <si>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</si>
  <si>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</si>
  <si>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</si>
  <si>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</si>
  <si>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</si>
  <si>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</si>
  <si>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</si>
  <si>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</si>
  <si>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</si>
  <si>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</si>
  <si>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</si>
  <si>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</si>
  <si>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</si>
  <si>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</si>
  <si>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</si>
  <si>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</si>
  <si>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</si>
  <si>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</si>
  <si>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</si>
  <si>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</si>
  <si>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</si>
  <si>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</si>
  <si>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</si>
  <si>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</si>
  <si>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</si>
  <si>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</si>
  <si>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</si>
  <si>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</si>
  <si>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</si>
  <si>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</si>
  <si>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</si>
  <si>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</si>
  <si>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 xml:space="preserve">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</t>
  </si>
  <si>
    <t>МО "Вилегодский муниципальный округ"</t>
  </si>
  <si>
    <t>МО "Каргопольский муниципальный округ"</t>
  </si>
  <si>
    <t>Объем субвенций на реализацию образовательных программ (руб.)</t>
  </si>
  <si>
    <t>Объем субвенций на реализациию общеобразовательных  программ для детей-инвалидов (руб.)</t>
  </si>
  <si>
    <t>Объем субвенций на реализацию программ дополнительного образования детей (руб.)</t>
  </si>
  <si>
    <t>Объем субвенций на реализацию общеобразовательных программ в общеобразовательных учреждениях по дошкольным образовательным организациям (руб.)</t>
  </si>
  <si>
    <t>Свод 2022 год</t>
  </si>
  <si>
    <t>Распределение субвенций бюджетам муниципальных образований Архангельской области на реализацию образовательных программ на 2022 год</t>
  </si>
  <si>
    <t>Объем субвенций на общее образование (руб.)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</si>
</sst>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\ _₽_-;\-* #,##0.0\ _₽_-;_-* &quot;-&quot;?\ _₽_-;_-@_-"/>
    <numFmt numFmtId="166" formatCode="#,##0.0"/>
  </numFmts>
  <fonts count="10"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4" fontId="8" fillId="0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2" xfId="1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5" fontId="0" fillId="0" borderId="0" xfId="0" applyNumberFormat="1" applyFill="1"/>
    <xf numFmtId="0" fontId="0" fillId="0" borderId="2" xfId="0" applyFill="1" applyBorder="1" applyAlignment="1">
      <alignment wrapText="1"/>
    </xf>
    <xf numFmtId="0" fontId="0" fillId="2" borderId="2" xfId="0" applyFill="1" applyBorder="1"/>
    <xf numFmtId="0" fontId="0" fillId="2" borderId="2" xfId="0" applyFont="1" applyFill="1" applyBorder="1" applyAlignment="1">
      <alignment wrapText="1"/>
    </xf>
    <xf numFmtId="164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/>
    <xf numFmtId="166" fontId="8" fillId="0" borderId="6" xfId="0" applyNumberFormat="1" applyFont="1" applyFill="1" applyBorder="1" applyAlignment="1" applyProtection="1">
      <alignment horizontal="center" vertical="center"/>
      <protection locked="0"/>
    </xf>
    <xf numFmtId="166" fontId="0" fillId="0" borderId="2" xfId="1" applyNumberFormat="1" applyFont="1" applyFill="1" applyBorder="1" applyAlignment="1">
      <alignment horizontal="center"/>
    </xf>
    <xf numFmtId="166" fontId="0" fillId="2" borderId="2" xfId="1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vertical="center"/>
    </xf>
    <xf numFmtId="164" fontId="1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0" fontId="0" fillId="2" borderId="2" xfId="0" applyFill="1" applyBorder="1" applyAlignment="1">
      <alignment wrapText="1"/>
    </xf>
    <xf numFmtId="164" fontId="0" fillId="0" borderId="0" xfId="0" applyNumberFormat="1" applyFill="1"/>
    <xf numFmtId="3" fontId="8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1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4"/>
  <sheetViews>
    <sheetView tabSelected="1" view="pageBreakPreview" zoomScale="96" zoomScaleSheetLayoutView="96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1" sqref="B1"/>
    </sheetView>
  </sheetViews>
  <sheetFormatPr defaultRowHeight="15"/>
  <cols>
    <col min="1" max="1" width="7.42578125" style="2" customWidth="1"/>
    <col min="2" max="2" width="23.85546875" style="2" customWidth="1"/>
    <col min="3" max="3" width="16.42578125" style="2" hidden="1" customWidth="1"/>
    <col min="4" max="4" width="19.42578125" style="2" customWidth="1"/>
    <col min="5" max="5" width="19.7109375" style="2" customWidth="1"/>
    <col min="6" max="8" width="18.7109375" style="2" customWidth="1"/>
    <col min="9" max="9" width="23.7109375" style="2" customWidth="1"/>
    <col min="10" max="10" width="24.7109375" style="2" customWidth="1"/>
    <col min="11" max="22" width="18.7109375" style="2" customWidth="1"/>
    <col min="23" max="23" width="21.85546875" style="2" customWidth="1"/>
    <col min="24" max="24" width="21.140625" style="2" customWidth="1"/>
    <col min="25" max="26" width="18.7109375" style="2" customWidth="1"/>
    <col min="27" max="27" width="33.42578125" style="2" customWidth="1"/>
    <col min="28" max="28" width="12.5703125" style="2" hidden="1" customWidth="1"/>
    <col min="29" max="29" width="18.7109375" style="2" customWidth="1"/>
    <col min="30" max="30" width="26.7109375" style="2" hidden="1" customWidth="1"/>
    <col min="31" max="32" width="14.28515625" style="2" hidden="1" customWidth="1"/>
    <col min="33" max="34" width="0" style="2" hidden="1" customWidth="1"/>
    <col min="35" max="35" width="9.140625" style="2"/>
    <col min="36" max="36" width="13.7109375" style="2" hidden="1" customWidth="1"/>
    <col min="37" max="37" width="14" style="2" customWidth="1"/>
    <col min="38" max="16384" width="9.140625" style="2"/>
  </cols>
  <sheetData>
    <row r="1" spans="1:37" ht="36" customHeight="1">
      <c r="B1" s="11"/>
      <c r="C1" s="10"/>
      <c r="D1" s="28" t="s">
        <v>69</v>
      </c>
      <c r="E1" s="28"/>
      <c r="F1" s="28"/>
      <c r="G1" s="28"/>
      <c r="H1" s="28"/>
      <c r="I1" s="28"/>
      <c r="J1" s="28"/>
      <c r="K1" s="28"/>
      <c r="L1" s="28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7" ht="31.5" customHeight="1">
      <c r="A2" s="1" t="s">
        <v>68</v>
      </c>
      <c r="B2" s="1"/>
      <c r="C2" s="1"/>
      <c r="D2" s="1"/>
      <c r="E2" s="1"/>
      <c r="F2" s="1"/>
      <c r="G2" s="1"/>
      <c r="H2" s="22"/>
      <c r="I2" s="23"/>
      <c r="J2" s="1"/>
      <c r="K2" s="1"/>
      <c r="L2" s="22"/>
      <c r="M2" s="1"/>
      <c r="N2" s="23"/>
      <c r="O2" s="22">
        <f>O8+J8</f>
        <v>9157753115.2016678</v>
      </c>
      <c r="P2" s="1"/>
      <c r="Q2" s="1"/>
      <c r="R2" s="1"/>
      <c r="S2" s="23"/>
      <c r="T2" s="1"/>
      <c r="U2" s="1"/>
      <c r="V2" s="1"/>
      <c r="W2" s="24"/>
    </row>
    <row r="3" spans="1:37" ht="78" customHeight="1">
      <c r="A3" s="29" t="s">
        <v>0</v>
      </c>
      <c r="B3" s="29"/>
      <c r="D3" s="33" t="s">
        <v>64</v>
      </c>
      <c r="E3" s="34"/>
      <c r="F3" s="34"/>
      <c r="G3" s="34"/>
      <c r="H3" s="35"/>
      <c r="I3" s="33" t="s">
        <v>70</v>
      </c>
      <c r="J3" s="34"/>
      <c r="K3" s="34"/>
      <c r="L3" s="34"/>
      <c r="M3" s="35"/>
      <c r="N3" s="40" t="s">
        <v>65</v>
      </c>
      <c r="O3" s="40"/>
      <c r="P3" s="40"/>
      <c r="Q3" s="40"/>
      <c r="R3" s="40"/>
      <c r="S3" s="40" t="s">
        <v>66</v>
      </c>
      <c r="T3" s="40"/>
      <c r="U3" s="40"/>
      <c r="V3" s="40"/>
      <c r="W3" s="39" t="s">
        <v>67</v>
      </c>
      <c r="X3" s="39"/>
      <c r="Y3" s="39"/>
      <c r="Z3" s="39"/>
      <c r="AA3" s="41" t="s">
        <v>61</v>
      </c>
      <c r="AB3" s="32" t="s">
        <v>1</v>
      </c>
      <c r="AC3" s="32" t="str">
        <f>CONCATENATE("Итого общий размер субвенции на ","2022"," год, тыс. рублей")</f>
        <v>Итого общий размер субвенции на 2022 год, тыс. рублей</v>
      </c>
    </row>
    <row r="4" spans="1:37">
      <c r="A4" s="29"/>
      <c r="B4" s="29"/>
      <c r="D4" s="36"/>
      <c r="E4" s="37"/>
      <c r="F4" s="37"/>
      <c r="G4" s="37"/>
      <c r="H4" s="38"/>
      <c r="I4" s="36"/>
      <c r="J4" s="37"/>
      <c r="K4" s="37"/>
      <c r="L4" s="37"/>
      <c r="M4" s="38"/>
      <c r="N4" s="40"/>
      <c r="O4" s="40"/>
      <c r="P4" s="40"/>
      <c r="Q4" s="40"/>
      <c r="R4" s="40"/>
      <c r="S4" s="40"/>
      <c r="T4" s="40"/>
      <c r="U4" s="40"/>
      <c r="V4" s="40"/>
      <c r="W4" s="39"/>
      <c r="X4" s="39"/>
      <c r="Y4" s="39"/>
      <c r="Z4" s="39"/>
      <c r="AA4" s="42"/>
      <c r="AB4" s="32"/>
      <c r="AC4" s="32"/>
    </row>
    <row r="5" spans="1:37" ht="25.5">
      <c r="A5" s="29"/>
      <c r="B5" s="29"/>
      <c r="D5" s="3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3" t="s">
        <v>2</v>
      </c>
      <c r="J5" s="4" t="s">
        <v>3</v>
      </c>
      <c r="K5" s="4" t="s">
        <v>4</v>
      </c>
      <c r="L5" s="4" t="s">
        <v>5</v>
      </c>
      <c r="M5" s="4" t="s">
        <v>6</v>
      </c>
      <c r="N5" s="3" t="s">
        <v>2</v>
      </c>
      <c r="O5" s="4" t="s">
        <v>3</v>
      </c>
      <c r="P5" s="4" t="s">
        <v>4</v>
      </c>
      <c r="Q5" s="4" t="s">
        <v>5</v>
      </c>
      <c r="R5" s="4" t="s">
        <v>6</v>
      </c>
      <c r="S5" s="3" t="s">
        <v>2</v>
      </c>
      <c r="T5" s="4" t="s">
        <v>3</v>
      </c>
      <c r="U5" s="4" t="s">
        <v>4</v>
      </c>
      <c r="V5" s="4" t="s">
        <v>5</v>
      </c>
      <c r="W5" s="3" t="s">
        <v>2</v>
      </c>
      <c r="X5" s="4" t="s">
        <v>3</v>
      </c>
      <c r="Y5" s="4" t="s">
        <v>4</v>
      </c>
      <c r="Z5" s="4" t="s">
        <v>5</v>
      </c>
      <c r="AA5" s="4" t="s">
        <v>3</v>
      </c>
      <c r="AB5" s="32"/>
      <c r="AC5" s="32"/>
    </row>
    <row r="6" spans="1:37">
      <c r="A6" s="31">
        <v>1</v>
      </c>
      <c r="B6" s="31"/>
      <c r="D6" s="5" t="s">
        <v>7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5">
        <v>14</v>
      </c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  <c r="X6" s="5">
        <v>22</v>
      </c>
      <c r="Y6" s="5">
        <v>23</v>
      </c>
      <c r="Z6" s="5">
        <v>24</v>
      </c>
      <c r="AA6" s="5">
        <v>25</v>
      </c>
      <c r="AB6" s="5">
        <v>25</v>
      </c>
      <c r="AC6" s="5">
        <v>26</v>
      </c>
    </row>
    <row r="7" spans="1:37" ht="22.5">
      <c r="A7" s="31"/>
      <c r="B7" s="31"/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  <c r="J7" s="5" t="s">
        <v>8</v>
      </c>
      <c r="K7" s="5" t="s">
        <v>8</v>
      </c>
      <c r="L7" s="5" t="s">
        <v>8</v>
      </c>
      <c r="M7" s="5" t="s">
        <v>8</v>
      </c>
      <c r="N7" s="5" t="s">
        <v>8</v>
      </c>
      <c r="O7" s="5" t="s">
        <v>8</v>
      </c>
      <c r="P7" s="5" t="s">
        <v>8</v>
      </c>
      <c r="Q7" s="5" t="s">
        <v>8</v>
      </c>
      <c r="R7" s="5" t="s">
        <v>8</v>
      </c>
      <c r="S7" s="5" t="s">
        <v>8</v>
      </c>
      <c r="T7" s="5" t="s">
        <v>8</v>
      </c>
      <c r="U7" s="5" t="s">
        <v>8</v>
      </c>
      <c r="V7" s="5" t="s">
        <v>8</v>
      </c>
      <c r="W7" s="5" t="s">
        <v>8</v>
      </c>
      <c r="X7" s="5" t="s">
        <v>8</v>
      </c>
      <c r="Y7" s="5" t="s">
        <v>8</v>
      </c>
      <c r="Z7" s="5" t="s">
        <v>8</v>
      </c>
      <c r="AA7" s="5" t="s">
        <v>8</v>
      </c>
      <c r="AB7" s="5" t="s">
        <v>9</v>
      </c>
      <c r="AC7" s="5" t="s">
        <v>9</v>
      </c>
    </row>
    <row r="8" spans="1:37">
      <c r="A8" s="30" t="s">
        <v>10</v>
      </c>
      <c r="B8" s="30"/>
      <c r="D8" s="27">
        <f>SUM(D9:D34)</f>
        <v>17373151700</v>
      </c>
      <c r="E8" s="7">
        <f t="shared" ref="E8:AC8" si="0">SUM(E9:E34)</f>
        <v>16794371998.015373</v>
      </c>
      <c r="F8" s="7">
        <f t="shared" si="0"/>
        <v>213226093.81599998</v>
      </c>
      <c r="G8" s="7">
        <f t="shared" si="0"/>
        <v>17307533.663333334</v>
      </c>
      <c r="H8" s="7">
        <f t="shared" si="0"/>
        <v>348246014.89999998</v>
      </c>
      <c r="I8" s="7">
        <f>SUM(I9:I34)</f>
        <v>9388020432.1809998</v>
      </c>
      <c r="J8" s="7">
        <f t="shared" si="0"/>
        <v>8897343810.2016678</v>
      </c>
      <c r="K8" s="7">
        <f t="shared" si="0"/>
        <v>135824986.81599998</v>
      </c>
      <c r="L8" s="7">
        <f t="shared" si="0"/>
        <v>10221897.663333334</v>
      </c>
      <c r="M8" s="7">
        <f t="shared" si="0"/>
        <v>344629737.50000006</v>
      </c>
      <c r="N8" s="7">
        <f t="shared" si="0"/>
        <v>266167159.40000001</v>
      </c>
      <c r="O8" s="7">
        <f>SUM(O9:O34)</f>
        <v>260409305</v>
      </c>
      <c r="P8" s="7">
        <f t="shared" si="0"/>
        <v>2042343</v>
      </c>
      <c r="Q8" s="7">
        <f t="shared" si="0"/>
        <v>99234</v>
      </c>
      <c r="R8" s="7">
        <f t="shared" si="0"/>
        <v>3616277.3999999994</v>
      </c>
      <c r="S8" s="7">
        <f t="shared" si="0"/>
        <v>379844030</v>
      </c>
      <c r="T8" s="7">
        <f t="shared" si="0"/>
        <v>355538774</v>
      </c>
      <c r="U8" s="7">
        <f t="shared" si="0"/>
        <v>22242654</v>
      </c>
      <c r="V8" s="7">
        <f t="shared" si="0"/>
        <v>2062602</v>
      </c>
      <c r="W8" s="7">
        <f t="shared" si="0"/>
        <v>7196412898</v>
      </c>
      <c r="X8" s="7">
        <f t="shared" si="0"/>
        <v>7138372988</v>
      </c>
      <c r="Y8" s="7">
        <f t="shared" si="0"/>
        <v>53116110</v>
      </c>
      <c r="Z8" s="7">
        <f t="shared" si="0"/>
        <v>4923800</v>
      </c>
      <c r="AA8" s="19">
        <f t="shared" si="0"/>
        <v>142707120.81370687</v>
      </c>
      <c r="AB8" s="7">
        <f t="shared" si="0"/>
        <v>0</v>
      </c>
      <c r="AC8" s="19">
        <f t="shared" si="0"/>
        <v>17373151.699999999</v>
      </c>
      <c r="AD8" s="8">
        <f t="shared" ref="AD8" si="1">SUM(AD9:AD48)</f>
        <v>15416591700</v>
      </c>
    </row>
    <row r="9" spans="1:37" ht="30">
      <c r="A9" s="6" t="s">
        <v>11</v>
      </c>
      <c r="B9" s="13" t="s">
        <v>12</v>
      </c>
      <c r="C9" s="6">
        <f t="shared" ref="C9:C34" si="2">AC9</f>
        <v>841308.6</v>
      </c>
      <c r="D9" s="9">
        <f>ROUND(I9 + N9 + S9 + W9+AA9,-2)</f>
        <v>841308600</v>
      </c>
      <c r="E9" s="9">
        <f t="shared" ref="E9:E33" si="3">J9 + O9 + T9 + X9+AA9</f>
        <v>813795075</v>
      </c>
      <c r="F9" s="9">
        <f t="shared" ref="F9:F34" si="4">K9 + P9 + U9 + Y9</f>
        <v>9732386</v>
      </c>
      <c r="G9" s="9">
        <f t="shared" ref="G9:G34" si="5">L9 + Q9 + V9 + Z9</f>
        <v>734298</v>
      </c>
      <c r="H9" s="9">
        <f t="shared" ref="H9:H34" si="6">M9 + R9</f>
        <v>17046803.039999995</v>
      </c>
      <c r="I9" s="9">
        <f>J9+K9+L9+M9</f>
        <v>471433885.81999999</v>
      </c>
      <c r="J9" s="9">
        <v>446868490</v>
      </c>
      <c r="K9" s="9">
        <v>7171727</v>
      </c>
      <c r="L9" s="9">
        <v>500744</v>
      </c>
      <c r="M9" s="9">
        <v>16892924.819999997</v>
      </c>
      <c r="N9" s="9">
        <f t="shared" ref="N9:N33" si="7">O9+P9+Q9+R9</f>
        <v>10487599.220000001</v>
      </c>
      <c r="O9" s="9">
        <v>10242692</v>
      </c>
      <c r="P9" s="9">
        <v>86811</v>
      </c>
      <c r="Q9" s="9">
        <v>4218</v>
      </c>
      <c r="R9" s="9">
        <v>153878.21999999997</v>
      </c>
      <c r="S9" s="9">
        <f>T9+U9+V9</f>
        <v>2763800</v>
      </c>
      <c r="T9" s="9">
        <v>2589400</v>
      </c>
      <c r="U9" s="9">
        <v>159600</v>
      </c>
      <c r="V9" s="9">
        <v>14800</v>
      </c>
      <c r="W9" s="9">
        <f>X9+Y9+Z9</f>
        <v>356623277</v>
      </c>
      <c r="X9" s="9">
        <v>354094493</v>
      </c>
      <c r="Y9" s="9">
        <v>2314248</v>
      </c>
      <c r="Z9" s="9">
        <v>214536</v>
      </c>
      <c r="AA9" s="9"/>
      <c r="AB9" s="9"/>
      <c r="AC9" s="20">
        <f t="shared" ref="AC9:AC34" si="8">ROUND(D9 / 1000,1) + AB9</f>
        <v>841308.6</v>
      </c>
      <c r="AD9" s="2">
        <v>755473700</v>
      </c>
      <c r="AE9" s="12">
        <f t="shared" ref="AE9:AE34" si="9">AD9-D9</f>
        <v>-85834900</v>
      </c>
      <c r="AJ9" s="2">
        <v>841308600</v>
      </c>
      <c r="AK9" s="26">
        <f t="shared" ref="AK9:AK34" si="10">AJ9-D9</f>
        <v>0</v>
      </c>
    </row>
    <row r="10" spans="1:37" ht="30">
      <c r="A10" s="6" t="s">
        <v>13</v>
      </c>
      <c r="B10" s="13" t="s">
        <v>14</v>
      </c>
      <c r="C10" s="6">
        <f t="shared" si="2"/>
        <v>291038.90000000002</v>
      </c>
      <c r="D10" s="9">
        <f t="shared" ref="D10:D34" si="11">ROUND(I10 + N10 + S10 + W10+AA10,-2)</f>
        <v>291038900</v>
      </c>
      <c r="E10" s="9">
        <f t="shared" si="3"/>
        <v>283435538.08080053</v>
      </c>
      <c r="F10" s="9">
        <f t="shared" si="4"/>
        <v>3794555</v>
      </c>
      <c r="G10" s="9">
        <f t="shared" si="5"/>
        <v>203516</v>
      </c>
      <c r="H10" s="9">
        <f t="shared" si="6"/>
        <v>3605255.28</v>
      </c>
      <c r="I10" s="9">
        <f t="shared" ref="I10:I34" si="12">J10+K10+L10+M10</f>
        <v>222452111.25999999</v>
      </c>
      <c r="J10" s="9">
        <v>215399706</v>
      </c>
      <c r="K10" s="9">
        <v>3306618</v>
      </c>
      <c r="L10" s="9">
        <v>158842</v>
      </c>
      <c r="M10" s="9">
        <v>3586945.26</v>
      </c>
      <c r="N10" s="9">
        <f t="shared" si="7"/>
        <v>1707208.02</v>
      </c>
      <c r="O10" s="9">
        <v>1677719</v>
      </c>
      <c r="P10" s="9">
        <v>10661</v>
      </c>
      <c r="Q10" s="9">
        <v>518</v>
      </c>
      <c r="R10" s="9">
        <v>18310.019999999997</v>
      </c>
      <c r="S10" s="9">
        <f t="shared" ref="S10:S34" si="13">T10+U10+V10</f>
        <v>0</v>
      </c>
      <c r="T10" s="9">
        <v>0</v>
      </c>
      <c r="U10" s="9">
        <v>0</v>
      </c>
      <c r="V10" s="9">
        <v>0</v>
      </c>
      <c r="W10" s="9">
        <f t="shared" ref="W10:W34" si="14">X10+Y10+Z10</f>
        <v>60972857</v>
      </c>
      <c r="X10" s="9">
        <v>60451425</v>
      </c>
      <c r="Y10" s="9">
        <v>477276</v>
      </c>
      <c r="Z10" s="9">
        <v>44156</v>
      </c>
      <c r="AA10" s="9">
        <v>5906688.0808005482</v>
      </c>
      <c r="AB10" s="9"/>
      <c r="AC10" s="20">
        <f t="shared" si="8"/>
        <v>291038.90000000002</v>
      </c>
      <c r="AD10" s="2">
        <v>268805500</v>
      </c>
      <c r="AE10" s="12">
        <f t="shared" si="9"/>
        <v>-22233400</v>
      </c>
      <c r="AJ10" s="2">
        <v>291038900</v>
      </c>
      <c r="AK10" s="26">
        <f t="shared" si="10"/>
        <v>0</v>
      </c>
    </row>
    <row r="11" spans="1:37" s="17" customFormat="1" ht="30">
      <c r="A11" s="14" t="s">
        <v>15</v>
      </c>
      <c r="B11" s="25" t="s">
        <v>62</v>
      </c>
      <c r="C11" s="14">
        <f t="shared" si="2"/>
        <v>224752.4</v>
      </c>
      <c r="D11" s="16">
        <f t="shared" si="11"/>
        <v>224752400</v>
      </c>
      <c r="E11" s="16">
        <f t="shared" si="3"/>
        <v>218110768.7766979</v>
      </c>
      <c r="F11" s="16">
        <f t="shared" si="4"/>
        <v>3454269</v>
      </c>
      <c r="G11" s="16">
        <f t="shared" si="5"/>
        <v>220760</v>
      </c>
      <c r="H11" s="16">
        <f t="shared" si="6"/>
        <v>2966626.1399999997</v>
      </c>
      <c r="I11" s="16">
        <f t="shared" si="12"/>
        <v>148556306.91999999</v>
      </c>
      <c r="J11" s="16">
        <v>143290123</v>
      </c>
      <c r="K11" s="16">
        <v>2215554</v>
      </c>
      <c r="L11" s="16">
        <v>106608</v>
      </c>
      <c r="M11" s="16">
        <v>2944021.9199999995</v>
      </c>
      <c r="N11" s="16">
        <f t="shared" si="7"/>
        <v>2214442.2200000002</v>
      </c>
      <c r="O11" s="16">
        <v>2177465</v>
      </c>
      <c r="P11" s="16">
        <v>13707</v>
      </c>
      <c r="Q11" s="16">
        <v>666</v>
      </c>
      <c r="R11" s="16">
        <v>22604.22</v>
      </c>
      <c r="S11" s="16">
        <f t="shared" si="13"/>
        <v>11504425</v>
      </c>
      <c r="T11" s="16">
        <v>10676025</v>
      </c>
      <c r="U11" s="16">
        <v>758100</v>
      </c>
      <c r="V11" s="16">
        <v>70300</v>
      </c>
      <c r="W11" s="16">
        <f t="shared" si="14"/>
        <v>58649642</v>
      </c>
      <c r="X11" s="16">
        <v>58139548</v>
      </c>
      <c r="Y11" s="16">
        <v>466908</v>
      </c>
      <c r="Z11" s="16">
        <v>43186</v>
      </c>
      <c r="AA11" s="16">
        <v>3827607.7766979057</v>
      </c>
      <c r="AB11" s="16"/>
      <c r="AC11" s="21">
        <f t="shared" si="8"/>
        <v>224752.4</v>
      </c>
      <c r="AD11" s="17">
        <v>198452200</v>
      </c>
      <c r="AE11" s="18">
        <f t="shared" si="9"/>
        <v>-26300200</v>
      </c>
      <c r="AJ11" s="17">
        <v>224752400</v>
      </c>
      <c r="AK11" s="26">
        <f t="shared" si="10"/>
        <v>0</v>
      </c>
    </row>
    <row r="12" spans="1:37" ht="30">
      <c r="A12" s="6" t="s">
        <v>16</v>
      </c>
      <c r="B12" s="13" t="s">
        <v>17</v>
      </c>
      <c r="C12" s="6">
        <f t="shared" si="2"/>
        <v>292324.3</v>
      </c>
      <c r="D12" s="9">
        <f t="shared" si="11"/>
        <v>292324300</v>
      </c>
      <c r="E12" s="9">
        <f t="shared" si="3"/>
        <v>284043691.98400813</v>
      </c>
      <c r="F12" s="9">
        <f t="shared" si="4"/>
        <v>3541743</v>
      </c>
      <c r="G12" s="9">
        <f t="shared" si="5"/>
        <v>200082</v>
      </c>
      <c r="H12" s="9">
        <f t="shared" si="6"/>
        <v>4538804.1599999992</v>
      </c>
      <c r="I12" s="9">
        <f t="shared" si="12"/>
        <v>193335226.02000001</v>
      </c>
      <c r="J12" s="9">
        <v>185823208</v>
      </c>
      <c r="K12" s="9">
        <v>2857638</v>
      </c>
      <c r="L12" s="9">
        <v>137360</v>
      </c>
      <c r="M12" s="9">
        <v>4517020.0199999996</v>
      </c>
      <c r="N12" s="9">
        <f t="shared" si="7"/>
        <v>2231470.14</v>
      </c>
      <c r="O12" s="9">
        <v>2195313</v>
      </c>
      <c r="P12" s="9">
        <v>13707</v>
      </c>
      <c r="Q12" s="9">
        <v>666</v>
      </c>
      <c r="R12" s="9">
        <v>21784.14</v>
      </c>
      <c r="S12" s="9">
        <f t="shared" si="13"/>
        <v>0</v>
      </c>
      <c r="T12" s="9">
        <v>0</v>
      </c>
      <c r="U12" s="9">
        <v>0</v>
      </c>
      <c r="V12" s="9">
        <v>0</v>
      </c>
      <c r="W12" s="9">
        <f t="shared" si="14"/>
        <v>95083387</v>
      </c>
      <c r="X12" s="9">
        <v>94350933</v>
      </c>
      <c r="Y12" s="9">
        <v>670398</v>
      </c>
      <c r="Z12" s="9">
        <v>62056</v>
      </c>
      <c r="AA12" s="9">
        <v>1674237.9840081502</v>
      </c>
      <c r="AB12" s="9"/>
      <c r="AC12" s="20">
        <f t="shared" si="8"/>
        <v>292324.3</v>
      </c>
      <c r="AD12" s="2">
        <v>261237900</v>
      </c>
      <c r="AE12" s="12">
        <f t="shared" si="9"/>
        <v>-31086400</v>
      </c>
      <c r="AJ12" s="2">
        <v>292324300</v>
      </c>
      <c r="AK12" s="26">
        <f t="shared" si="10"/>
        <v>0</v>
      </c>
    </row>
    <row r="13" spans="1:37" ht="30">
      <c r="A13" s="6" t="s">
        <v>18</v>
      </c>
      <c r="B13" s="13" t="s">
        <v>63</v>
      </c>
      <c r="C13" s="6">
        <f t="shared" si="2"/>
        <v>310129.3</v>
      </c>
      <c r="D13" s="9">
        <f t="shared" si="11"/>
        <v>310129300</v>
      </c>
      <c r="E13" s="9">
        <f t="shared" si="3"/>
        <v>299911302.61266124</v>
      </c>
      <c r="F13" s="9">
        <f t="shared" si="4"/>
        <v>3983068</v>
      </c>
      <c r="G13" s="9">
        <f t="shared" si="5"/>
        <v>270760</v>
      </c>
      <c r="H13" s="9">
        <f t="shared" si="6"/>
        <v>5964127.6799999997</v>
      </c>
      <c r="I13" s="9">
        <f t="shared" si="12"/>
        <v>201639112.09999999</v>
      </c>
      <c r="J13" s="9">
        <v>192521173</v>
      </c>
      <c r="K13" s="9">
        <v>3072078</v>
      </c>
      <c r="L13" s="9">
        <v>188914</v>
      </c>
      <c r="M13" s="9">
        <v>5856947.0999999996</v>
      </c>
      <c r="N13" s="9">
        <f t="shared" si="7"/>
        <v>7537065.5800000001</v>
      </c>
      <c r="O13" s="9">
        <v>7369199</v>
      </c>
      <c r="P13" s="9">
        <v>57874</v>
      </c>
      <c r="Q13" s="9">
        <v>2812</v>
      </c>
      <c r="R13" s="9">
        <v>107180.58</v>
      </c>
      <c r="S13" s="9">
        <f t="shared" si="13"/>
        <v>0</v>
      </c>
      <c r="T13" s="9">
        <v>0</v>
      </c>
      <c r="U13" s="9">
        <v>0</v>
      </c>
      <c r="V13" s="9">
        <v>0</v>
      </c>
      <c r="W13" s="9">
        <f t="shared" si="14"/>
        <v>93635867</v>
      </c>
      <c r="X13" s="9">
        <v>92703717</v>
      </c>
      <c r="Y13" s="9">
        <v>853116</v>
      </c>
      <c r="Z13" s="9">
        <v>79034</v>
      </c>
      <c r="AA13" s="9">
        <v>7317213.6126612499</v>
      </c>
      <c r="AB13" s="9"/>
      <c r="AC13" s="20">
        <f t="shared" si="8"/>
        <v>310129.3</v>
      </c>
      <c r="AD13" s="2">
        <v>274608500</v>
      </c>
      <c r="AE13" s="12">
        <f t="shared" si="9"/>
        <v>-35520800</v>
      </c>
      <c r="AJ13" s="2">
        <v>310129300</v>
      </c>
      <c r="AK13" s="26">
        <f t="shared" si="10"/>
        <v>0</v>
      </c>
    </row>
    <row r="14" spans="1:37" ht="30">
      <c r="A14" s="6" t="s">
        <v>19</v>
      </c>
      <c r="B14" s="13" t="s">
        <v>20</v>
      </c>
      <c r="C14" s="6">
        <f t="shared" si="2"/>
        <v>388129.5</v>
      </c>
      <c r="D14" s="9">
        <f t="shared" si="11"/>
        <v>388129500</v>
      </c>
      <c r="E14" s="9">
        <f t="shared" si="3"/>
        <v>376003267.08751523</v>
      </c>
      <c r="F14" s="9">
        <f t="shared" si="4"/>
        <v>4379291</v>
      </c>
      <c r="G14" s="9">
        <f t="shared" si="5"/>
        <v>325380</v>
      </c>
      <c r="H14" s="9">
        <f t="shared" si="6"/>
        <v>7421512.8599999994</v>
      </c>
      <c r="I14" s="9">
        <f t="shared" si="12"/>
        <v>222422845.58000001</v>
      </c>
      <c r="J14" s="9">
        <v>211580007</v>
      </c>
      <c r="K14" s="9">
        <v>3358619</v>
      </c>
      <c r="L14" s="9">
        <v>235254</v>
      </c>
      <c r="M14" s="9">
        <v>7248965.5799999991</v>
      </c>
      <c r="N14" s="9">
        <f t="shared" si="7"/>
        <v>14033235.279999999</v>
      </c>
      <c r="O14" s="9">
        <v>13755286</v>
      </c>
      <c r="P14" s="9">
        <v>100518</v>
      </c>
      <c r="Q14" s="9">
        <v>4884</v>
      </c>
      <c r="R14" s="9">
        <v>172547.28</v>
      </c>
      <c r="S14" s="9">
        <f t="shared" si="13"/>
        <v>0</v>
      </c>
      <c r="T14" s="9">
        <v>0</v>
      </c>
      <c r="U14" s="9">
        <v>0</v>
      </c>
      <c r="V14" s="9">
        <v>0</v>
      </c>
      <c r="W14" s="9">
        <f t="shared" si="14"/>
        <v>150684628</v>
      </c>
      <c r="X14" s="9">
        <v>149679232</v>
      </c>
      <c r="Y14" s="9">
        <v>920154</v>
      </c>
      <c r="Z14" s="9">
        <v>85242</v>
      </c>
      <c r="AA14" s="9">
        <v>988742.08751523495</v>
      </c>
      <c r="AB14" s="9"/>
      <c r="AC14" s="20">
        <f t="shared" si="8"/>
        <v>388129.5</v>
      </c>
      <c r="AD14" s="2">
        <v>351380300</v>
      </c>
      <c r="AE14" s="12">
        <f t="shared" si="9"/>
        <v>-36749200</v>
      </c>
      <c r="AJ14" s="2">
        <v>388129500</v>
      </c>
      <c r="AK14" s="26">
        <f t="shared" si="10"/>
        <v>0</v>
      </c>
    </row>
    <row r="15" spans="1:37" ht="30">
      <c r="A15" s="6" t="s">
        <v>21</v>
      </c>
      <c r="B15" s="13" t="s">
        <v>22</v>
      </c>
      <c r="C15" s="6">
        <f t="shared" si="2"/>
        <v>279861.5</v>
      </c>
      <c r="D15" s="9">
        <f t="shared" si="11"/>
        <v>279861500</v>
      </c>
      <c r="E15" s="9">
        <f t="shared" si="3"/>
        <v>270100197.3062042</v>
      </c>
      <c r="F15" s="9">
        <f t="shared" si="4"/>
        <v>4542539</v>
      </c>
      <c r="G15" s="9">
        <f t="shared" si="5"/>
        <v>348500</v>
      </c>
      <c r="H15" s="9">
        <f t="shared" si="6"/>
        <v>4870303.1399999997</v>
      </c>
      <c r="I15" s="9">
        <f t="shared" si="12"/>
        <v>166927928.75999999</v>
      </c>
      <c r="J15" s="9">
        <v>159388160</v>
      </c>
      <c r="K15" s="9">
        <v>2565294</v>
      </c>
      <c r="L15" s="9">
        <v>166870</v>
      </c>
      <c r="M15" s="9">
        <v>4807604.76</v>
      </c>
      <c r="N15" s="9">
        <f t="shared" si="7"/>
        <v>4214789.38</v>
      </c>
      <c r="O15" s="9">
        <v>4112166</v>
      </c>
      <c r="P15" s="9">
        <v>38075</v>
      </c>
      <c r="Q15" s="9">
        <v>1850</v>
      </c>
      <c r="R15" s="9">
        <v>62698.38</v>
      </c>
      <c r="S15" s="9">
        <f t="shared" si="13"/>
        <v>22290700</v>
      </c>
      <c r="T15" s="9">
        <v>20939100</v>
      </c>
      <c r="U15" s="9">
        <v>1236900</v>
      </c>
      <c r="V15" s="9">
        <v>114700</v>
      </c>
      <c r="W15" s="9">
        <f t="shared" si="14"/>
        <v>81910831</v>
      </c>
      <c r="X15" s="9">
        <v>81143481</v>
      </c>
      <c r="Y15" s="9">
        <v>702270</v>
      </c>
      <c r="Z15" s="9">
        <v>65080</v>
      </c>
      <c r="AA15" s="9">
        <v>4517290.3062041923</v>
      </c>
      <c r="AB15" s="9"/>
      <c r="AC15" s="20">
        <f t="shared" si="8"/>
        <v>279861.5</v>
      </c>
      <c r="AD15" s="2">
        <v>249015000</v>
      </c>
      <c r="AE15" s="12">
        <f t="shared" si="9"/>
        <v>-30846500</v>
      </c>
      <c r="AJ15" s="2">
        <v>279861500</v>
      </c>
      <c r="AK15" s="26">
        <f t="shared" si="10"/>
        <v>0</v>
      </c>
    </row>
    <row r="16" spans="1:37" ht="30">
      <c r="A16" s="6" t="s">
        <v>23</v>
      </c>
      <c r="B16" s="13" t="s">
        <v>24</v>
      </c>
      <c r="C16" s="6">
        <f t="shared" si="2"/>
        <v>259484.5</v>
      </c>
      <c r="D16" s="9">
        <f t="shared" si="11"/>
        <v>259484500</v>
      </c>
      <c r="E16" s="9">
        <f t="shared" si="3"/>
        <v>251729041.4485375</v>
      </c>
      <c r="F16" s="9">
        <f t="shared" si="4"/>
        <v>3790623</v>
      </c>
      <c r="G16" s="9">
        <f t="shared" si="5"/>
        <v>243760</v>
      </c>
      <c r="H16" s="9">
        <f t="shared" si="6"/>
        <v>3721095.6599999997</v>
      </c>
      <c r="I16" s="9">
        <f t="shared" si="12"/>
        <v>175393933.28</v>
      </c>
      <c r="J16" s="9">
        <v>169111091</v>
      </c>
      <c r="K16" s="9">
        <v>2449356</v>
      </c>
      <c r="L16" s="9">
        <v>119652</v>
      </c>
      <c r="M16" s="9">
        <v>3713834.28</v>
      </c>
      <c r="N16" s="9">
        <f t="shared" si="7"/>
        <v>743823.38</v>
      </c>
      <c r="O16" s="9">
        <v>731771</v>
      </c>
      <c r="P16" s="9">
        <v>4569</v>
      </c>
      <c r="Q16" s="9">
        <v>222</v>
      </c>
      <c r="R16" s="9">
        <v>7261.3799999999992</v>
      </c>
      <c r="S16" s="9">
        <f t="shared" si="13"/>
        <v>11876000</v>
      </c>
      <c r="T16" s="9">
        <v>11004000</v>
      </c>
      <c r="U16" s="9">
        <v>798000</v>
      </c>
      <c r="V16" s="9">
        <v>74000</v>
      </c>
      <c r="W16" s="9">
        <f t="shared" si="14"/>
        <v>65232530</v>
      </c>
      <c r="X16" s="9">
        <v>64643946</v>
      </c>
      <c r="Y16" s="9">
        <v>538698</v>
      </c>
      <c r="Z16" s="9">
        <v>49886</v>
      </c>
      <c r="AA16" s="9">
        <v>6238233.4485374931</v>
      </c>
      <c r="AB16" s="9"/>
      <c r="AC16" s="20">
        <f t="shared" si="8"/>
        <v>259484.5</v>
      </c>
      <c r="AD16" s="2">
        <v>234392100</v>
      </c>
      <c r="AE16" s="12">
        <f t="shared" si="9"/>
        <v>-25092400</v>
      </c>
      <c r="AJ16" s="2">
        <v>259484500</v>
      </c>
      <c r="AK16" s="26">
        <f t="shared" si="10"/>
        <v>0</v>
      </c>
    </row>
    <row r="17" spans="1:37" s="17" customFormat="1" ht="30">
      <c r="A17" s="14" t="s">
        <v>25</v>
      </c>
      <c r="B17" s="15" t="s">
        <v>26</v>
      </c>
      <c r="C17" s="14">
        <f t="shared" si="2"/>
        <v>322987.7</v>
      </c>
      <c r="D17" s="9">
        <f t="shared" si="11"/>
        <v>322987700</v>
      </c>
      <c r="E17" s="16">
        <f t="shared" si="3"/>
        <v>313355304.10606921</v>
      </c>
      <c r="F17" s="16">
        <f t="shared" si="4"/>
        <v>5067298</v>
      </c>
      <c r="G17" s="16">
        <f t="shared" si="5"/>
        <v>334530</v>
      </c>
      <c r="H17" s="16">
        <f t="shared" si="6"/>
        <v>4230584.6399999997</v>
      </c>
      <c r="I17" s="16">
        <f t="shared" si="12"/>
        <v>205455635.75999999</v>
      </c>
      <c r="J17" s="16">
        <v>198084087</v>
      </c>
      <c r="K17" s="16">
        <v>3029376</v>
      </c>
      <c r="L17" s="16">
        <v>146568</v>
      </c>
      <c r="M17" s="16">
        <v>4195604.76</v>
      </c>
      <c r="N17" s="16">
        <f t="shared" si="7"/>
        <v>3448471.88</v>
      </c>
      <c r="O17" s="16">
        <v>3391134</v>
      </c>
      <c r="P17" s="16">
        <v>21322</v>
      </c>
      <c r="Q17" s="16">
        <v>1036</v>
      </c>
      <c r="R17" s="16">
        <v>34979.879999999997</v>
      </c>
      <c r="S17" s="16">
        <f t="shared" si="13"/>
        <v>21051649</v>
      </c>
      <c r="T17" s="16">
        <v>19561401</v>
      </c>
      <c r="U17" s="16">
        <v>1363782</v>
      </c>
      <c r="V17" s="16">
        <v>126466</v>
      </c>
      <c r="W17" s="16">
        <f t="shared" si="14"/>
        <v>86142361</v>
      </c>
      <c r="X17" s="16">
        <v>85429083</v>
      </c>
      <c r="Y17" s="16">
        <v>652818</v>
      </c>
      <c r="Z17" s="16">
        <v>60460</v>
      </c>
      <c r="AA17" s="16">
        <v>6889599.1060691774</v>
      </c>
      <c r="AB17" s="16"/>
      <c r="AC17" s="21">
        <f t="shared" si="8"/>
        <v>322987.7</v>
      </c>
      <c r="AD17" s="17">
        <v>294096200</v>
      </c>
      <c r="AE17" s="18">
        <f t="shared" si="9"/>
        <v>-28891500</v>
      </c>
      <c r="AJ17" s="17">
        <v>322987700</v>
      </c>
      <c r="AK17" s="26">
        <f t="shared" si="10"/>
        <v>0</v>
      </c>
    </row>
    <row r="18" spans="1:37" s="17" customFormat="1" ht="30">
      <c r="A18" s="14" t="s">
        <v>27</v>
      </c>
      <c r="B18" s="15" t="s">
        <v>28</v>
      </c>
      <c r="C18" s="14">
        <f t="shared" si="2"/>
        <v>173015.2</v>
      </c>
      <c r="D18" s="9">
        <f t="shared" si="11"/>
        <v>173015200</v>
      </c>
      <c r="E18" s="16">
        <f t="shared" si="3"/>
        <v>168882654.98135507</v>
      </c>
      <c r="F18" s="16">
        <f t="shared" si="4"/>
        <v>2091305.8159999996</v>
      </c>
      <c r="G18" s="16">
        <f t="shared" si="5"/>
        <v>128939.66333333332</v>
      </c>
      <c r="H18" s="16">
        <f t="shared" si="6"/>
        <v>1912263.0199999998</v>
      </c>
      <c r="I18" s="16">
        <f t="shared" si="12"/>
        <v>127151084.52099998</v>
      </c>
      <c r="J18" s="16">
        <v>123720738.20166665</v>
      </c>
      <c r="K18" s="16">
        <v>1451376.8159999996</v>
      </c>
      <c r="L18" s="16">
        <v>69673.663333333316</v>
      </c>
      <c r="M18" s="16">
        <v>1909295.8399999999</v>
      </c>
      <c r="N18" s="16">
        <f t="shared" si="7"/>
        <v>304831.18</v>
      </c>
      <c r="O18" s="16">
        <v>300267</v>
      </c>
      <c r="P18" s="16">
        <v>1523</v>
      </c>
      <c r="Q18" s="16">
        <v>74</v>
      </c>
      <c r="R18" s="16">
        <v>2967.18</v>
      </c>
      <c r="S18" s="16">
        <f t="shared" si="13"/>
        <v>8991257</v>
      </c>
      <c r="T18" s="16">
        <v>8498577</v>
      </c>
      <c r="U18" s="16">
        <v>450870</v>
      </c>
      <c r="V18" s="16">
        <v>41810</v>
      </c>
      <c r="W18" s="16">
        <f t="shared" si="14"/>
        <v>33433867</v>
      </c>
      <c r="X18" s="16">
        <v>33228949</v>
      </c>
      <c r="Y18" s="16">
        <v>187536</v>
      </c>
      <c r="Z18" s="16">
        <v>17382</v>
      </c>
      <c r="AA18" s="16">
        <v>3134123.7796884179</v>
      </c>
      <c r="AB18" s="16"/>
      <c r="AC18" s="21">
        <f t="shared" si="8"/>
        <v>173015.2</v>
      </c>
      <c r="AD18" s="17">
        <v>167788100</v>
      </c>
      <c r="AE18" s="18">
        <f t="shared" si="9"/>
        <v>-5227100</v>
      </c>
      <c r="AJ18" s="17">
        <v>173015200</v>
      </c>
      <c r="AK18" s="26">
        <f t="shared" si="10"/>
        <v>0</v>
      </c>
    </row>
    <row r="19" spans="1:37" ht="30">
      <c r="A19" s="6" t="s">
        <v>29</v>
      </c>
      <c r="B19" s="13" t="s">
        <v>30</v>
      </c>
      <c r="C19" s="6">
        <f t="shared" si="2"/>
        <v>201367.4</v>
      </c>
      <c r="D19" s="9">
        <f t="shared" si="11"/>
        <v>201367400</v>
      </c>
      <c r="E19" s="9">
        <f t="shared" si="3"/>
        <v>196249156.4846653</v>
      </c>
      <c r="F19" s="9">
        <f t="shared" si="4"/>
        <v>2482767</v>
      </c>
      <c r="G19" s="9">
        <f t="shared" si="5"/>
        <v>170068</v>
      </c>
      <c r="H19" s="9">
        <f>M19 + R19</f>
        <v>2465415.4799999995</v>
      </c>
      <c r="I19" s="9">
        <f t="shared" si="12"/>
        <v>147770877.69999999</v>
      </c>
      <c r="J19" s="9">
        <v>143518820</v>
      </c>
      <c r="K19" s="9">
        <v>1713312</v>
      </c>
      <c r="L19" s="9">
        <v>99380</v>
      </c>
      <c r="M19" s="9">
        <v>2439365.6999999997</v>
      </c>
      <c r="N19" s="9">
        <f t="shared" si="7"/>
        <v>2172257.7799999998</v>
      </c>
      <c r="O19" s="9">
        <v>2131835</v>
      </c>
      <c r="P19" s="9">
        <v>13707</v>
      </c>
      <c r="Q19" s="9">
        <v>666</v>
      </c>
      <c r="R19" s="9">
        <v>26049.78</v>
      </c>
      <c r="S19" s="9">
        <f t="shared" si="13"/>
        <v>10486586</v>
      </c>
      <c r="T19" s="9">
        <v>9971234</v>
      </c>
      <c r="U19" s="9">
        <v>471618</v>
      </c>
      <c r="V19" s="9">
        <v>43734</v>
      </c>
      <c r="W19" s="9">
        <f t="shared" si="14"/>
        <v>39159737</v>
      </c>
      <c r="X19" s="9">
        <v>38849319</v>
      </c>
      <c r="Y19" s="9">
        <v>284130</v>
      </c>
      <c r="Z19" s="9">
        <v>26288</v>
      </c>
      <c r="AA19" s="9">
        <v>1777948.4846652998</v>
      </c>
      <c r="AB19" s="9"/>
      <c r="AC19" s="20">
        <f t="shared" si="8"/>
        <v>201367.4</v>
      </c>
      <c r="AD19" s="2">
        <v>175171100</v>
      </c>
      <c r="AE19" s="12">
        <f t="shared" si="9"/>
        <v>-26196300</v>
      </c>
      <c r="AJ19" s="2">
        <v>201367400</v>
      </c>
      <c r="AK19" s="26">
        <f t="shared" si="10"/>
        <v>0</v>
      </c>
    </row>
    <row r="20" spans="1:37" ht="30">
      <c r="A20" s="6" t="s">
        <v>31</v>
      </c>
      <c r="B20" s="13" t="s">
        <v>32</v>
      </c>
      <c r="C20" s="6">
        <f t="shared" si="2"/>
        <v>380343.8</v>
      </c>
      <c r="D20" s="9">
        <f t="shared" si="11"/>
        <v>380343800</v>
      </c>
      <c r="E20" s="9">
        <f t="shared" si="3"/>
        <v>366092109.05880177</v>
      </c>
      <c r="F20" s="9">
        <f t="shared" si="4"/>
        <v>4829490</v>
      </c>
      <c r="G20" s="9">
        <f t="shared" si="5"/>
        <v>387618</v>
      </c>
      <c r="H20" s="9">
        <f t="shared" si="6"/>
        <v>9034603.0800000001</v>
      </c>
      <c r="I20" s="9">
        <f t="shared" si="12"/>
        <v>230728167.47999999</v>
      </c>
      <c r="J20" s="9">
        <v>217856078</v>
      </c>
      <c r="K20" s="9">
        <v>3623814</v>
      </c>
      <c r="L20" s="9">
        <v>277504</v>
      </c>
      <c r="M20" s="9">
        <v>8970771.4800000004</v>
      </c>
      <c r="N20" s="9">
        <f t="shared" si="7"/>
        <v>3541348.6</v>
      </c>
      <c r="O20" s="9">
        <v>3439189</v>
      </c>
      <c r="P20" s="9">
        <v>36552</v>
      </c>
      <c r="Q20" s="9">
        <v>1776</v>
      </c>
      <c r="R20" s="9">
        <v>63831.599999999991</v>
      </c>
      <c r="S20" s="9">
        <f t="shared" si="13"/>
        <v>0</v>
      </c>
      <c r="T20" s="9">
        <v>0</v>
      </c>
      <c r="U20" s="9">
        <v>0</v>
      </c>
      <c r="V20" s="9">
        <v>0</v>
      </c>
      <c r="W20" s="9">
        <f t="shared" si="14"/>
        <v>140799149</v>
      </c>
      <c r="X20" s="9">
        <v>139521687</v>
      </c>
      <c r="Y20" s="9">
        <v>1169124</v>
      </c>
      <c r="Z20" s="9">
        <v>108338</v>
      </c>
      <c r="AA20" s="9">
        <v>5275155.0588017926</v>
      </c>
      <c r="AB20" s="9"/>
      <c r="AC20" s="20">
        <f t="shared" si="8"/>
        <v>380343.8</v>
      </c>
      <c r="AD20" s="2">
        <v>339310300</v>
      </c>
      <c r="AE20" s="12">
        <f t="shared" si="9"/>
        <v>-41033500</v>
      </c>
      <c r="AJ20" s="2">
        <v>380343800</v>
      </c>
      <c r="AK20" s="26">
        <f t="shared" si="10"/>
        <v>0</v>
      </c>
    </row>
    <row r="21" spans="1:37" ht="30">
      <c r="A21" s="6" t="s">
        <v>33</v>
      </c>
      <c r="B21" s="13" t="s">
        <v>34</v>
      </c>
      <c r="C21" s="6">
        <f t="shared" si="2"/>
        <v>424062.9</v>
      </c>
      <c r="D21" s="9">
        <f t="shared" si="11"/>
        <v>424062900</v>
      </c>
      <c r="E21" s="9">
        <f t="shared" si="3"/>
        <v>406783394.22240257</v>
      </c>
      <c r="F21" s="9">
        <f t="shared" si="4"/>
        <v>8238433</v>
      </c>
      <c r="G21" s="9">
        <f t="shared" si="5"/>
        <v>672910</v>
      </c>
      <c r="H21" s="9">
        <f t="shared" si="6"/>
        <v>8368194.2399999993</v>
      </c>
      <c r="I21" s="9">
        <f t="shared" si="12"/>
        <v>254806506.12</v>
      </c>
      <c r="J21" s="9">
        <v>242149624</v>
      </c>
      <c r="K21" s="9">
        <v>4078847</v>
      </c>
      <c r="L21" s="9">
        <v>289152</v>
      </c>
      <c r="M21" s="9">
        <v>8288883.1199999992</v>
      </c>
      <c r="N21" s="9">
        <f t="shared" si="7"/>
        <v>4803771.12</v>
      </c>
      <c r="O21" s="9">
        <v>4679744</v>
      </c>
      <c r="P21" s="9">
        <v>42644</v>
      </c>
      <c r="Q21" s="9">
        <v>2072</v>
      </c>
      <c r="R21" s="9">
        <v>79311.12</v>
      </c>
      <c r="S21" s="9">
        <f t="shared" si="13"/>
        <v>55738178</v>
      </c>
      <c r="T21" s="9">
        <v>52326914</v>
      </c>
      <c r="U21" s="9">
        <v>3121776</v>
      </c>
      <c r="V21" s="9">
        <v>289488</v>
      </c>
      <c r="W21" s="9">
        <f t="shared" si="14"/>
        <v>104102842</v>
      </c>
      <c r="X21" s="9">
        <v>103015478</v>
      </c>
      <c r="Y21" s="9">
        <v>995166</v>
      </c>
      <c r="Z21" s="9">
        <v>92198</v>
      </c>
      <c r="AA21" s="9">
        <v>4611634.2224025466</v>
      </c>
      <c r="AB21" s="9"/>
      <c r="AC21" s="20">
        <f t="shared" si="8"/>
        <v>424062.9</v>
      </c>
      <c r="AD21" s="2">
        <v>384960000</v>
      </c>
      <c r="AE21" s="12">
        <f t="shared" si="9"/>
        <v>-39102900</v>
      </c>
      <c r="AJ21" s="2">
        <v>424062900</v>
      </c>
      <c r="AK21" s="26">
        <f t="shared" si="10"/>
        <v>0</v>
      </c>
    </row>
    <row r="22" spans="1:37" ht="30">
      <c r="A22" s="6" t="s">
        <v>35</v>
      </c>
      <c r="B22" s="13" t="s">
        <v>36</v>
      </c>
      <c r="C22" s="6">
        <f t="shared" si="2"/>
        <v>556016.19999999995</v>
      </c>
      <c r="D22" s="9">
        <f t="shared" si="11"/>
        <v>556016200</v>
      </c>
      <c r="E22" s="9">
        <f t="shared" si="3"/>
        <v>544119771.60485554</v>
      </c>
      <c r="F22" s="9">
        <f t="shared" si="4"/>
        <v>5378360</v>
      </c>
      <c r="G22" s="9">
        <f t="shared" si="5"/>
        <v>300846</v>
      </c>
      <c r="H22" s="9">
        <f t="shared" si="6"/>
        <v>6217200.8999999994</v>
      </c>
      <c r="I22" s="9">
        <f t="shared" si="12"/>
        <v>384041115.31999999</v>
      </c>
      <c r="J22" s="9">
        <v>373203063</v>
      </c>
      <c r="K22" s="9">
        <v>4429095</v>
      </c>
      <c r="L22" s="9">
        <v>213512</v>
      </c>
      <c r="M22" s="9">
        <v>6195445.3199999994</v>
      </c>
      <c r="N22" s="9">
        <f t="shared" si="7"/>
        <v>2273389.58</v>
      </c>
      <c r="O22" s="9">
        <v>2240455</v>
      </c>
      <c r="P22" s="9">
        <v>10661</v>
      </c>
      <c r="Q22" s="9">
        <v>518</v>
      </c>
      <c r="R22" s="9">
        <v>21755.58</v>
      </c>
      <c r="S22" s="9">
        <f t="shared" si="13"/>
        <v>0</v>
      </c>
      <c r="T22" s="9">
        <v>0</v>
      </c>
      <c r="U22" s="9">
        <v>0</v>
      </c>
      <c r="V22" s="9">
        <v>0</v>
      </c>
      <c r="W22" s="9">
        <f t="shared" si="14"/>
        <v>167742113</v>
      </c>
      <c r="X22" s="9">
        <v>166716693</v>
      </c>
      <c r="Y22" s="9">
        <v>938604</v>
      </c>
      <c r="Z22" s="9">
        <v>86816</v>
      </c>
      <c r="AA22" s="9">
        <v>1959560.6048555262</v>
      </c>
      <c r="AB22" s="9"/>
      <c r="AC22" s="20">
        <f t="shared" si="8"/>
        <v>556016.19999999995</v>
      </c>
      <c r="AD22" s="2">
        <v>497496400</v>
      </c>
      <c r="AE22" s="12">
        <f t="shared" si="9"/>
        <v>-58519800</v>
      </c>
      <c r="AJ22" s="2">
        <v>556016200</v>
      </c>
      <c r="AK22" s="26">
        <f t="shared" si="10"/>
        <v>0</v>
      </c>
    </row>
    <row r="23" spans="1:37" ht="30">
      <c r="A23" s="6" t="s">
        <v>37</v>
      </c>
      <c r="B23" s="13" t="s">
        <v>38</v>
      </c>
      <c r="C23" s="6">
        <f t="shared" si="2"/>
        <v>628108.4</v>
      </c>
      <c r="D23" s="9">
        <f t="shared" si="11"/>
        <v>628108400</v>
      </c>
      <c r="E23" s="9">
        <f t="shared" si="3"/>
        <v>603425806.73919082</v>
      </c>
      <c r="F23" s="9">
        <f t="shared" si="4"/>
        <v>11481554</v>
      </c>
      <c r="G23" s="9">
        <f t="shared" si="5"/>
        <v>937324</v>
      </c>
      <c r="H23" s="9">
        <f t="shared" si="6"/>
        <v>12263676.239999998</v>
      </c>
      <c r="I23" s="9">
        <f t="shared" si="12"/>
        <v>368323582.69999999</v>
      </c>
      <c r="J23" s="9">
        <v>350311226</v>
      </c>
      <c r="K23" s="9">
        <v>5558554</v>
      </c>
      <c r="L23" s="9">
        <v>393134</v>
      </c>
      <c r="M23" s="9">
        <v>12060668.699999999</v>
      </c>
      <c r="N23" s="9">
        <f t="shared" si="7"/>
        <v>12814256.539999999</v>
      </c>
      <c r="O23" s="9">
        <v>12493071</v>
      </c>
      <c r="P23" s="9">
        <v>112702</v>
      </c>
      <c r="Q23" s="9">
        <v>5476</v>
      </c>
      <c r="R23" s="9">
        <v>203007.53999999995</v>
      </c>
      <c r="S23" s="9">
        <f t="shared" si="13"/>
        <v>75825095</v>
      </c>
      <c r="T23" s="9">
        <v>71077927</v>
      </c>
      <c r="U23" s="9">
        <v>4344312</v>
      </c>
      <c r="V23" s="9">
        <v>402856</v>
      </c>
      <c r="W23" s="9">
        <f t="shared" si="14"/>
        <v>160587004</v>
      </c>
      <c r="X23" s="9">
        <v>158985160</v>
      </c>
      <c r="Y23" s="9">
        <v>1465986</v>
      </c>
      <c r="Z23" s="9">
        <v>135858</v>
      </c>
      <c r="AA23" s="9">
        <v>10558422.739190847</v>
      </c>
      <c r="AB23" s="9"/>
      <c r="AC23" s="20">
        <f t="shared" si="8"/>
        <v>628108.4</v>
      </c>
      <c r="AD23" s="2">
        <v>570906400</v>
      </c>
      <c r="AE23" s="12">
        <f t="shared" si="9"/>
        <v>-57202000</v>
      </c>
      <c r="AJ23" s="2">
        <v>628108400</v>
      </c>
      <c r="AK23" s="26">
        <f t="shared" si="10"/>
        <v>0</v>
      </c>
    </row>
    <row r="24" spans="1:37" ht="30">
      <c r="A24" s="6" t="s">
        <v>39</v>
      </c>
      <c r="B24" s="13" t="s">
        <v>40</v>
      </c>
      <c r="C24" s="6">
        <f t="shared" si="2"/>
        <v>483246.5</v>
      </c>
      <c r="D24" s="9">
        <f t="shared" si="11"/>
        <v>483246500</v>
      </c>
      <c r="E24" s="9">
        <f t="shared" si="3"/>
        <v>468848336.47386247</v>
      </c>
      <c r="F24" s="9">
        <f t="shared" si="4"/>
        <v>7008615</v>
      </c>
      <c r="G24" s="9">
        <f t="shared" si="5"/>
        <v>459316</v>
      </c>
      <c r="H24" s="9">
        <f t="shared" si="6"/>
        <v>6930224.7599999998</v>
      </c>
      <c r="I24" s="9">
        <f t="shared" si="12"/>
        <v>287922944.48000002</v>
      </c>
      <c r="J24" s="9">
        <v>276527472</v>
      </c>
      <c r="K24" s="9">
        <v>4284267</v>
      </c>
      <c r="L24" s="9">
        <v>207566</v>
      </c>
      <c r="M24" s="9">
        <v>6903639.4799999995</v>
      </c>
      <c r="N24" s="9">
        <f t="shared" si="7"/>
        <v>3026377.28</v>
      </c>
      <c r="O24" s="9">
        <v>2980628</v>
      </c>
      <c r="P24" s="9">
        <v>18276</v>
      </c>
      <c r="Q24" s="9">
        <v>888</v>
      </c>
      <c r="R24" s="9">
        <v>26585.279999999999</v>
      </c>
      <c r="S24" s="9">
        <f t="shared" si="13"/>
        <v>24115537</v>
      </c>
      <c r="T24" s="9">
        <v>22404673</v>
      </c>
      <c r="U24" s="9">
        <v>1565676</v>
      </c>
      <c r="V24" s="9">
        <v>145188</v>
      </c>
      <c r="W24" s="9">
        <f t="shared" si="14"/>
        <v>166808754</v>
      </c>
      <c r="X24" s="9">
        <v>165562684</v>
      </c>
      <c r="Y24" s="9">
        <v>1140396</v>
      </c>
      <c r="Z24" s="9">
        <v>105674</v>
      </c>
      <c r="AA24" s="9">
        <v>1372879.4738624431</v>
      </c>
      <c r="AB24" s="9"/>
      <c r="AC24" s="20">
        <f t="shared" si="8"/>
        <v>483246.5</v>
      </c>
      <c r="AD24" s="2">
        <v>408062600</v>
      </c>
      <c r="AE24" s="12">
        <f t="shared" si="9"/>
        <v>-75183900</v>
      </c>
      <c r="AJ24" s="2">
        <v>483246500</v>
      </c>
      <c r="AK24" s="26">
        <f t="shared" si="10"/>
        <v>0</v>
      </c>
    </row>
    <row r="25" spans="1:37" ht="30">
      <c r="A25" s="6" t="s">
        <v>41</v>
      </c>
      <c r="B25" s="13" t="s">
        <v>42</v>
      </c>
      <c r="C25" s="6">
        <f t="shared" si="2"/>
        <v>645993.5</v>
      </c>
      <c r="D25" s="9">
        <f t="shared" si="11"/>
        <v>645993500</v>
      </c>
      <c r="E25" s="9">
        <f t="shared" si="3"/>
        <v>624958083.08691025</v>
      </c>
      <c r="F25" s="9">
        <f t="shared" si="4"/>
        <v>11195448</v>
      </c>
      <c r="G25" s="9">
        <f t="shared" si="5"/>
        <v>853470</v>
      </c>
      <c r="H25" s="9">
        <f t="shared" si="6"/>
        <v>8986519.2599999998</v>
      </c>
      <c r="I25" s="9">
        <f t="shared" si="12"/>
        <v>360902207.62</v>
      </c>
      <c r="J25" s="9">
        <v>346535886</v>
      </c>
      <c r="K25" s="9">
        <v>5198718</v>
      </c>
      <c r="L25" s="9">
        <v>300712</v>
      </c>
      <c r="M25" s="9">
        <v>8866891.6199999992</v>
      </c>
      <c r="N25" s="9">
        <f t="shared" si="7"/>
        <v>9108363.6400000006</v>
      </c>
      <c r="O25" s="9">
        <v>8912080</v>
      </c>
      <c r="P25" s="9">
        <v>73104</v>
      </c>
      <c r="Q25" s="9">
        <v>3552</v>
      </c>
      <c r="R25" s="9">
        <v>119627.63999999998</v>
      </c>
      <c r="S25" s="9">
        <f t="shared" si="13"/>
        <v>75295927</v>
      </c>
      <c r="T25" s="9">
        <v>70230479</v>
      </c>
      <c r="U25" s="9">
        <v>4635582</v>
      </c>
      <c r="V25" s="9">
        <v>429866</v>
      </c>
      <c r="W25" s="9">
        <f t="shared" si="14"/>
        <v>195269828</v>
      </c>
      <c r="X25" s="9">
        <v>193862444</v>
      </c>
      <c r="Y25" s="9">
        <v>1288044</v>
      </c>
      <c r="Z25" s="9">
        <v>119340</v>
      </c>
      <c r="AA25" s="9">
        <v>5417194.0869102478</v>
      </c>
      <c r="AB25" s="9"/>
      <c r="AC25" s="20">
        <f t="shared" si="8"/>
        <v>645993.5</v>
      </c>
      <c r="AD25" s="2">
        <v>603434500</v>
      </c>
      <c r="AE25" s="12">
        <f t="shared" si="9"/>
        <v>-42559000</v>
      </c>
      <c r="AJ25" s="2">
        <v>645993500</v>
      </c>
      <c r="AK25" s="26">
        <f t="shared" si="10"/>
        <v>0</v>
      </c>
    </row>
    <row r="26" spans="1:37" ht="30">
      <c r="A26" s="6" t="s">
        <v>43</v>
      </c>
      <c r="B26" s="13" t="s">
        <v>44</v>
      </c>
      <c r="C26" s="6">
        <f t="shared" si="2"/>
        <v>505266.1</v>
      </c>
      <c r="D26" s="9">
        <f t="shared" si="11"/>
        <v>505266100</v>
      </c>
      <c r="E26" s="9">
        <f t="shared" si="3"/>
        <v>491433582.6048044</v>
      </c>
      <c r="F26" s="9">
        <f t="shared" si="4"/>
        <v>7559175</v>
      </c>
      <c r="G26" s="9">
        <f t="shared" si="5"/>
        <v>458306</v>
      </c>
      <c r="H26" s="9">
        <f t="shared" si="6"/>
        <v>5815073.04</v>
      </c>
      <c r="I26" s="9">
        <f t="shared" si="12"/>
        <v>367913628.75999999</v>
      </c>
      <c r="J26" s="9">
        <v>356381384</v>
      </c>
      <c r="K26" s="9">
        <v>5473727</v>
      </c>
      <c r="L26" s="9">
        <v>265542</v>
      </c>
      <c r="M26" s="9">
        <v>5792975.7599999998</v>
      </c>
      <c r="N26" s="9">
        <f t="shared" si="7"/>
        <v>1926769.28</v>
      </c>
      <c r="O26" s="9">
        <v>1891896</v>
      </c>
      <c r="P26" s="9">
        <v>12184</v>
      </c>
      <c r="Q26" s="9">
        <v>592</v>
      </c>
      <c r="R26" s="9">
        <v>22097.279999999999</v>
      </c>
      <c r="S26" s="9">
        <f t="shared" si="13"/>
        <v>21889921</v>
      </c>
      <c r="T26" s="9">
        <v>20550529</v>
      </c>
      <c r="U26" s="9">
        <v>1225728</v>
      </c>
      <c r="V26" s="9">
        <v>113664</v>
      </c>
      <c r="W26" s="9">
        <f t="shared" si="14"/>
        <v>106425571</v>
      </c>
      <c r="X26" s="9">
        <v>105499527</v>
      </c>
      <c r="Y26" s="9">
        <v>847536</v>
      </c>
      <c r="Z26" s="9">
        <v>78508</v>
      </c>
      <c r="AA26" s="9">
        <v>7110246.6048043855</v>
      </c>
      <c r="AB26" s="9"/>
      <c r="AC26" s="20">
        <f t="shared" si="8"/>
        <v>505266.1</v>
      </c>
      <c r="AD26" s="2">
        <v>448927000</v>
      </c>
      <c r="AE26" s="12">
        <f t="shared" si="9"/>
        <v>-56339100</v>
      </c>
      <c r="AJ26" s="2">
        <v>505266100</v>
      </c>
      <c r="AK26" s="26">
        <f t="shared" si="10"/>
        <v>0</v>
      </c>
    </row>
    <row r="27" spans="1:37" ht="30">
      <c r="A27" s="6" t="s">
        <v>45</v>
      </c>
      <c r="B27" s="13" t="s">
        <v>46</v>
      </c>
      <c r="C27" s="6">
        <f t="shared" si="2"/>
        <v>226724.1</v>
      </c>
      <c r="D27" s="9">
        <f t="shared" si="11"/>
        <v>226724100</v>
      </c>
      <c r="E27" s="9">
        <f t="shared" si="3"/>
        <v>219742650.33130443</v>
      </c>
      <c r="F27" s="9">
        <f t="shared" si="4"/>
        <v>2862655</v>
      </c>
      <c r="G27" s="9">
        <f t="shared" si="5"/>
        <v>210396</v>
      </c>
      <c r="H27" s="9">
        <f t="shared" si="6"/>
        <v>3908429.8799999994</v>
      </c>
      <c r="I27" s="9">
        <f t="shared" si="12"/>
        <v>122886632.56</v>
      </c>
      <c r="J27" s="9">
        <v>117060694</v>
      </c>
      <c r="K27" s="9">
        <v>1844724</v>
      </c>
      <c r="L27" s="9">
        <v>117324</v>
      </c>
      <c r="M27" s="9">
        <v>3863890.5599999996</v>
      </c>
      <c r="N27" s="9">
        <f t="shared" si="7"/>
        <v>3360676.32</v>
      </c>
      <c r="O27" s="9">
        <v>3288988</v>
      </c>
      <c r="P27" s="9">
        <v>25891</v>
      </c>
      <c r="Q27" s="9">
        <v>1258</v>
      </c>
      <c r="R27" s="9">
        <v>44539.319999999992</v>
      </c>
      <c r="S27" s="9">
        <f t="shared" si="13"/>
        <v>7083750</v>
      </c>
      <c r="T27" s="9">
        <v>6647750</v>
      </c>
      <c r="U27" s="9">
        <v>399000</v>
      </c>
      <c r="V27" s="9">
        <v>37000</v>
      </c>
      <c r="W27" s="9">
        <f t="shared" si="14"/>
        <v>91407597</v>
      </c>
      <c r="X27" s="9">
        <v>90759743</v>
      </c>
      <c r="Y27" s="9">
        <v>593040</v>
      </c>
      <c r="Z27" s="9">
        <v>54814</v>
      </c>
      <c r="AA27" s="9">
        <v>1985475.3313044365</v>
      </c>
      <c r="AB27" s="9"/>
      <c r="AC27" s="20">
        <f t="shared" si="8"/>
        <v>226724.1</v>
      </c>
      <c r="AD27" s="2">
        <v>208831700</v>
      </c>
      <c r="AE27" s="12">
        <f t="shared" si="9"/>
        <v>-17892400</v>
      </c>
      <c r="AJ27" s="2">
        <v>226724100</v>
      </c>
      <c r="AK27" s="26">
        <f t="shared" si="10"/>
        <v>0</v>
      </c>
    </row>
    <row r="28" spans="1:37" ht="18.75" customHeight="1">
      <c r="A28" s="6" t="s">
        <v>47</v>
      </c>
      <c r="B28" s="13" t="s">
        <v>48</v>
      </c>
      <c r="C28" s="6">
        <f t="shared" si="2"/>
        <v>4269693.8</v>
      </c>
      <c r="D28" s="9">
        <f>ROUND(I28 + N28 + S28 + W28+AA28,-2)</f>
        <v>4269693800</v>
      </c>
      <c r="E28" s="9">
        <f t="shared" si="3"/>
        <v>4107521791</v>
      </c>
      <c r="F28" s="9">
        <f t="shared" si="4"/>
        <v>50377220</v>
      </c>
      <c r="G28" s="9">
        <f t="shared" si="5"/>
        <v>4571438</v>
      </c>
      <c r="H28" s="9">
        <f t="shared" si="6"/>
        <v>107223396.54000001</v>
      </c>
      <c r="I28" s="9">
        <f t="shared" si="12"/>
        <v>2047473118.46</v>
      </c>
      <c r="J28" s="9">
        <v>1906235183</v>
      </c>
      <c r="K28" s="9">
        <v>32080257</v>
      </c>
      <c r="L28" s="9">
        <v>2898594</v>
      </c>
      <c r="M28" s="9">
        <v>106259084.46000001</v>
      </c>
      <c r="N28" s="9">
        <f t="shared" si="7"/>
        <v>67816437.079999998</v>
      </c>
      <c r="O28" s="9">
        <v>66285190</v>
      </c>
      <c r="P28" s="9">
        <v>540665</v>
      </c>
      <c r="Q28" s="9">
        <v>26270</v>
      </c>
      <c r="R28" s="9">
        <v>964312.08000000007</v>
      </c>
      <c r="S28" s="9">
        <f t="shared" si="13"/>
        <v>3806880</v>
      </c>
      <c r="T28" s="9">
        <v>3615040</v>
      </c>
      <c r="U28" s="9">
        <v>175560</v>
      </c>
      <c r="V28" s="9">
        <v>16280</v>
      </c>
      <c r="W28" s="9">
        <f t="shared" si="14"/>
        <v>2150597410</v>
      </c>
      <c r="X28" s="9">
        <v>2131386378</v>
      </c>
      <c r="Y28" s="9">
        <v>17580738</v>
      </c>
      <c r="Z28" s="9">
        <v>1630294</v>
      </c>
      <c r="AA28" s="9"/>
      <c r="AB28" s="9"/>
      <c r="AC28" s="20">
        <f t="shared" si="8"/>
        <v>4269693.8</v>
      </c>
      <c r="AD28" s="2">
        <v>3718475700</v>
      </c>
      <c r="AE28" s="12">
        <f t="shared" si="9"/>
        <v>-551218100</v>
      </c>
      <c r="AJ28" s="2">
        <v>4269693800</v>
      </c>
      <c r="AK28" s="26">
        <f t="shared" si="10"/>
        <v>0</v>
      </c>
    </row>
    <row r="29" spans="1:37" ht="18.75" customHeight="1">
      <c r="A29" s="6" t="s">
        <v>49</v>
      </c>
      <c r="B29" s="13" t="s">
        <v>50</v>
      </c>
      <c r="C29" s="6">
        <f t="shared" si="2"/>
        <v>3198909.7</v>
      </c>
      <c r="D29" s="9">
        <f t="shared" si="11"/>
        <v>3198909700</v>
      </c>
      <c r="E29" s="9">
        <f t="shared" si="3"/>
        <v>3110588706.843163</v>
      </c>
      <c r="F29" s="9">
        <f t="shared" si="4"/>
        <v>27650107</v>
      </c>
      <c r="G29" s="9">
        <f t="shared" si="5"/>
        <v>2527548</v>
      </c>
      <c r="H29" s="9">
        <f t="shared" si="6"/>
        <v>58143293.580000006</v>
      </c>
      <c r="I29" s="9">
        <f t="shared" si="12"/>
        <v>1504575808.8599999</v>
      </c>
      <c r="J29" s="9">
        <v>1427895822</v>
      </c>
      <c r="K29" s="9">
        <v>17622030</v>
      </c>
      <c r="L29" s="9">
        <v>1614930</v>
      </c>
      <c r="M29" s="9">
        <v>57443026.860000007</v>
      </c>
      <c r="N29" s="9">
        <f t="shared" si="7"/>
        <v>59637088.719999999</v>
      </c>
      <c r="O29" s="9">
        <v>58526393</v>
      </c>
      <c r="P29" s="9">
        <v>391411</v>
      </c>
      <c r="Q29" s="9">
        <v>19018</v>
      </c>
      <c r="R29" s="9">
        <v>700266.72</v>
      </c>
      <c r="S29" s="9">
        <f t="shared" si="13"/>
        <v>0</v>
      </c>
      <c r="T29" s="9">
        <v>0</v>
      </c>
      <c r="U29" s="9">
        <v>0</v>
      </c>
      <c r="V29" s="9">
        <v>0</v>
      </c>
      <c r="W29" s="9">
        <f t="shared" si="14"/>
        <v>1619424181</v>
      </c>
      <c r="X29" s="9">
        <v>1608893915</v>
      </c>
      <c r="Y29" s="9">
        <v>9636666</v>
      </c>
      <c r="Z29" s="9">
        <v>893600</v>
      </c>
      <c r="AA29" s="9">
        <v>15272576.843163013</v>
      </c>
      <c r="AB29" s="9"/>
      <c r="AC29" s="20">
        <f t="shared" si="8"/>
        <v>3198909.7</v>
      </c>
      <c r="AD29" s="2">
        <v>2793052200</v>
      </c>
      <c r="AE29" s="12">
        <f t="shared" si="9"/>
        <v>-405857500</v>
      </c>
      <c r="AJ29" s="2">
        <v>3198909700</v>
      </c>
      <c r="AK29" s="26">
        <f t="shared" si="10"/>
        <v>0</v>
      </c>
    </row>
    <row r="30" spans="1:37" ht="18.75" customHeight="1">
      <c r="A30" s="6" t="s">
        <v>51</v>
      </c>
      <c r="B30" s="13" t="s">
        <v>52</v>
      </c>
      <c r="C30" s="6">
        <f t="shared" si="2"/>
        <v>1008218.1</v>
      </c>
      <c r="D30" s="9">
        <f t="shared" si="11"/>
        <v>1008218100</v>
      </c>
      <c r="E30" s="9">
        <f t="shared" si="3"/>
        <v>966931759.88880086</v>
      </c>
      <c r="F30" s="9">
        <f t="shared" si="4"/>
        <v>12531106</v>
      </c>
      <c r="G30" s="9">
        <f t="shared" si="5"/>
        <v>1155954</v>
      </c>
      <c r="H30" s="9">
        <f t="shared" si="6"/>
        <v>27599252.819999997</v>
      </c>
      <c r="I30" s="9">
        <f t="shared" si="12"/>
        <v>491979446.86000001</v>
      </c>
      <c r="J30" s="9">
        <v>455782677</v>
      </c>
      <c r="K30" s="9">
        <v>8163780</v>
      </c>
      <c r="L30" s="9">
        <v>759166</v>
      </c>
      <c r="M30" s="9">
        <v>27273823.859999996</v>
      </c>
      <c r="N30" s="9">
        <f t="shared" si="7"/>
        <v>21771296.960000001</v>
      </c>
      <c r="O30" s="9">
        <v>21251034</v>
      </c>
      <c r="P30" s="9">
        <v>185806</v>
      </c>
      <c r="Q30" s="9">
        <v>9028</v>
      </c>
      <c r="R30" s="9">
        <v>325428.95999999996</v>
      </c>
      <c r="S30" s="9">
        <f t="shared" si="13"/>
        <v>2763800</v>
      </c>
      <c r="T30" s="9">
        <v>2589400</v>
      </c>
      <c r="U30" s="9">
        <v>159600</v>
      </c>
      <c r="V30" s="9">
        <v>14800</v>
      </c>
      <c r="W30" s="9">
        <f t="shared" si="14"/>
        <v>474349585</v>
      </c>
      <c r="X30" s="9">
        <v>469954705</v>
      </c>
      <c r="Y30" s="9">
        <v>4021920</v>
      </c>
      <c r="Z30" s="9">
        <v>372960</v>
      </c>
      <c r="AA30" s="9">
        <v>17353943.8888008</v>
      </c>
      <c r="AB30" s="9"/>
      <c r="AC30" s="20">
        <f t="shared" si="8"/>
        <v>1008218.1</v>
      </c>
      <c r="AD30" s="2">
        <v>893588800</v>
      </c>
      <c r="AE30" s="12">
        <f t="shared" si="9"/>
        <v>-114629300</v>
      </c>
      <c r="AJ30" s="2">
        <v>1008218100</v>
      </c>
      <c r="AK30" s="26">
        <f t="shared" si="10"/>
        <v>0</v>
      </c>
    </row>
    <row r="31" spans="1:37" ht="18.75" customHeight="1">
      <c r="A31" s="6" t="s">
        <v>53</v>
      </c>
      <c r="B31" s="13" t="s">
        <v>54</v>
      </c>
      <c r="C31" s="6">
        <f t="shared" si="2"/>
        <v>493086.2</v>
      </c>
      <c r="D31" s="9">
        <f t="shared" si="11"/>
        <v>493086200</v>
      </c>
      <c r="E31" s="9">
        <f t="shared" si="3"/>
        <v>475022274.35131079</v>
      </c>
      <c r="F31" s="9">
        <f t="shared" si="4"/>
        <v>5443858</v>
      </c>
      <c r="G31" s="9">
        <f t="shared" si="5"/>
        <v>501054</v>
      </c>
      <c r="H31" s="9">
        <f t="shared" si="6"/>
        <v>12118999.439999999</v>
      </c>
      <c r="I31" s="9">
        <f t="shared" si="12"/>
        <v>240545619.88</v>
      </c>
      <c r="J31" s="9">
        <v>224699173</v>
      </c>
      <c r="K31" s="9">
        <v>3555090</v>
      </c>
      <c r="L31" s="9">
        <v>329670</v>
      </c>
      <c r="M31" s="9">
        <v>11961686.879999999</v>
      </c>
      <c r="N31" s="9">
        <f t="shared" si="7"/>
        <v>9806579.5600000005</v>
      </c>
      <c r="O31" s="9">
        <v>9559835</v>
      </c>
      <c r="P31" s="9">
        <v>85288</v>
      </c>
      <c r="Q31" s="9">
        <v>4144</v>
      </c>
      <c r="R31" s="9">
        <v>157312.56</v>
      </c>
      <c r="S31" s="9">
        <f t="shared" si="13"/>
        <v>0</v>
      </c>
      <c r="T31" s="9">
        <v>0</v>
      </c>
      <c r="U31" s="9">
        <v>0</v>
      </c>
      <c r="V31" s="9">
        <v>0</v>
      </c>
      <c r="W31" s="9">
        <f t="shared" si="14"/>
        <v>237908927</v>
      </c>
      <c r="X31" s="9">
        <v>235938207</v>
      </c>
      <c r="Y31" s="9">
        <v>1803480</v>
      </c>
      <c r="Z31" s="9">
        <v>167240</v>
      </c>
      <c r="AA31" s="9">
        <v>4825059.3513107672</v>
      </c>
      <c r="AB31" s="9"/>
      <c r="AC31" s="20">
        <f t="shared" si="8"/>
        <v>493086.2</v>
      </c>
      <c r="AD31" s="2">
        <v>468439200</v>
      </c>
      <c r="AE31" s="12">
        <f t="shared" si="9"/>
        <v>-24647000</v>
      </c>
      <c r="AJ31" s="2">
        <v>493086200</v>
      </c>
      <c r="AK31" s="26">
        <f t="shared" si="10"/>
        <v>0</v>
      </c>
    </row>
    <row r="32" spans="1:37" ht="18.75" customHeight="1">
      <c r="A32" s="6" t="s">
        <v>55</v>
      </c>
      <c r="B32" s="13" t="s">
        <v>56</v>
      </c>
      <c r="C32" s="6">
        <f t="shared" si="2"/>
        <v>540217.1</v>
      </c>
      <c r="D32" s="9">
        <f t="shared" si="11"/>
        <v>540217100</v>
      </c>
      <c r="E32" s="9">
        <f t="shared" si="3"/>
        <v>520252508.22784662</v>
      </c>
      <c r="F32" s="9">
        <f t="shared" si="4"/>
        <v>6888257</v>
      </c>
      <c r="G32" s="9">
        <f t="shared" si="5"/>
        <v>637362</v>
      </c>
      <c r="H32" s="9">
        <f t="shared" si="6"/>
        <v>12439009.139999999</v>
      </c>
      <c r="I32" s="9">
        <f t="shared" si="12"/>
        <v>264730782.36000001</v>
      </c>
      <c r="J32" s="9">
        <v>248446252</v>
      </c>
      <c r="K32" s="9">
        <v>3643249</v>
      </c>
      <c r="L32" s="9">
        <v>339808</v>
      </c>
      <c r="M32" s="9">
        <v>12301473.359999999</v>
      </c>
      <c r="N32" s="9">
        <f t="shared" si="7"/>
        <v>8550057.7799999993</v>
      </c>
      <c r="O32" s="9">
        <v>8332672</v>
      </c>
      <c r="P32" s="9">
        <v>76150</v>
      </c>
      <c r="Q32" s="9">
        <v>3700</v>
      </c>
      <c r="R32" s="9">
        <v>137535.78</v>
      </c>
      <c r="S32" s="9">
        <f t="shared" si="13"/>
        <v>24360525</v>
      </c>
      <c r="T32" s="9">
        <v>22856325</v>
      </c>
      <c r="U32" s="9">
        <v>1376550</v>
      </c>
      <c r="V32" s="9">
        <v>127650</v>
      </c>
      <c r="W32" s="9">
        <f t="shared" si="14"/>
        <v>234430296</v>
      </c>
      <c r="X32" s="9">
        <v>232471784</v>
      </c>
      <c r="Y32" s="9">
        <v>1792308</v>
      </c>
      <c r="Z32" s="9">
        <v>166204</v>
      </c>
      <c r="AA32" s="9">
        <v>8145475.2278466523</v>
      </c>
      <c r="AB32" s="9"/>
      <c r="AC32" s="20">
        <f t="shared" si="8"/>
        <v>540217.1</v>
      </c>
      <c r="AD32" s="2">
        <v>480240700</v>
      </c>
      <c r="AE32" s="12">
        <f t="shared" si="9"/>
        <v>-59976400</v>
      </c>
      <c r="AJ32" s="2">
        <v>540217100</v>
      </c>
      <c r="AK32" s="26">
        <f t="shared" si="10"/>
        <v>0</v>
      </c>
    </row>
    <row r="33" spans="1:37" ht="18.75" customHeight="1">
      <c r="A33" s="6" t="s">
        <v>57</v>
      </c>
      <c r="B33" s="13" t="s">
        <v>58</v>
      </c>
      <c r="C33" s="6">
        <f t="shared" si="2"/>
        <v>419842.9</v>
      </c>
      <c r="D33" s="9">
        <f t="shared" si="11"/>
        <v>419842900</v>
      </c>
      <c r="E33" s="9">
        <f t="shared" si="3"/>
        <v>404051370.79240572</v>
      </c>
      <c r="F33" s="9">
        <f t="shared" si="4"/>
        <v>4886061</v>
      </c>
      <c r="G33" s="9">
        <f t="shared" si="5"/>
        <v>450068</v>
      </c>
      <c r="H33" s="9">
        <f t="shared" si="6"/>
        <v>10455350.880000001</v>
      </c>
      <c r="I33" s="9">
        <f t="shared" si="12"/>
        <v>178651923</v>
      </c>
      <c r="J33" s="9">
        <v>164953673</v>
      </c>
      <c r="K33" s="9">
        <v>3077886</v>
      </c>
      <c r="L33" s="9">
        <v>285418</v>
      </c>
      <c r="M33" s="9">
        <v>10334946</v>
      </c>
      <c r="N33" s="9">
        <f t="shared" si="7"/>
        <v>8635552.8800000008</v>
      </c>
      <c r="O33" s="9">
        <v>8443283</v>
      </c>
      <c r="P33" s="9">
        <v>68535</v>
      </c>
      <c r="Q33" s="9">
        <v>3330</v>
      </c>
      <c r="R33" s="9">
        <v>120404.87999999999</v>
      </c>
      <c r="S33" s="9">
        <f t="shared" si="13"/>
        <v>0</v>
      </c>
      <c r="T33" s="9">
        <v>0</v>
      </c>
      <c r="U33" s="9">
        <v>0</v>
      </c>
      <c r="V33" s="9">
        <v>0</v>
      </c>
      <c r="W33" s="9">
        <f t="shared" si="14"/>
        <v>218000274</v>
      </c>
      <c r="X33" s="9">
        <v>216099314</v>
      </c>
      <c r="Y33" s="9">
        <v>1739640</v>
      </c>
      <c r="Z33" s="9">
        <v>161320</v>
      </c>
      <c r="AA33" s="9">
        <v>14555100.792405754</v>
      </c>
      <c r="AB33" s="9"/>
      <c r="AC33" s="20">
        <f t="shared" si="8"/>
        <v>419842.9</v>
      </c>
      <c r="AD33" s="2">
        <v>365283100</v>
      </c>
      <c r="AE33" s="12">
        <f t="shared" si="9"/>
        <v>-54559800</v>
      </c>
      <c r="AJ33" s="2">
        <v>419842900</v>
      </c>
      <c r="AK33" s="26">
        <f t="shared" si="10"/>
        <v>0</v>
      </c>
    </row>
    <row r="34" spans="1:37" ht="18.75" customHeight="1">
      <c r="A34" s="6" t="s">
        <v>59</v>
      </c>
      <c r="B34" s="13" t="s">
        <v>60</v>
      </c>
      <c r="C34" s="6">
        <f t="shared" si="2"/>
        <v>9023.1</v>
      </c>
      <c r="D34" s="9">
        <f t="shared" si="11"/>
        <v>9023100</v>
      </c>
      <c r="E34" s="9">
        <f t="shared" ref="E34" si="15">J34 + O34 + T34 + X34+AA34</f>
        <v>8983854.9211999997</v>
      </c>
      <c r="F34" s="9">
        <f t="shared" si="4"/>
        <v>35910</v>
      </c>
      <c r="G34" s="9">
        <f t="shared" si="5"/>
        <v>3330</v>
      </c>
      <c r="H34" s="9">
        <f t="shared" si="6"/>
        <v>0</v>
      </c>
      <c r="I34" s="9">
        <f t="shared" si="12"/>
        <v>0</v>
      </c>
      <c r="J34" s="9">
        <v>0</v>
      </c>
      <c r="K34" s="9">
        <v>0</v>
      </c>
      <c r="L34" s="9">
        <v>0</v>
      </c>
      <c r="M34" s="9">
        <v>0</v>
      </c>
      <c r="N34" s="9">
        <f t="shared" ref="N34" si="16">O34+P34+Q34+R34</f>
        <v>0</v>
      </c>
      <c r="O34" s="9">
        <f>{0}</f>
        <v>0</v>
      </c>
      <c r="P34" s="9">
        <f>{0}</f>
        <v>0</v>
      </c>
      <c r="Q34" s="9">
        <f>{0}</f>
        <v>0</v>
      </c>
      <c r="R34" s="9">
        <f>{0}</f>
        <v>0</v>
      </c>
      <c r="S34" s="9">
        <f t="shared" si="13"/>
        <v>0</v>
      </c>
      <c r="T34" s="9">
        <f>{0}</f>
        <v>0</v>
      </c>
      <c r="U34" s="9">
        <f>{0}</f>
        <v>0</v>
      </c>
      <c r="V34" s="9">
        <f>{0}</f>
        <v>0</v>
      </c>
      <c r="W34" s="9">
        <f t="shared" si="14"/>
        <v>7030383</v>
      </c>
      <c r="X34" s="9">
        <v>6991143</v>
      </c>
      <c r="Y34" s="9">
        <v>35910</v>
      </c>
      <c r="Z34" s="9">
        <v>3330</v>
      </c>
      <c r="AA34" s="9">
        <v>1992711.9212000002</v>
      </c>
      <c r="AB34" s="9"/>
      <c r="AC34" s="20">
        <f t="shared" si="8"/>
        <v>9023.1</v>
      </c>
      <c r="AD34" s="2">
        <v>5162500</v>
      </c>
      <c r="AE34" s="12">
        <f t="shared" si="9"/>
        <v>-3860600</v>
      </c>
      <c r="AJ34" s="2">
        <v>9023100</v>
      </c>
      <c r="AK34" s="26">
        <f t="shared" si="10"/>
        <v>0</v>
      </c>
    </row>
  </sheetData>
  <mergeCells count="13">
    <mergeCell ref="D1:L1"/>
    <mergeCell ref="A3:B5"/>
    <mergeCell ref="A8:B8"/>
    <mergeCell ref="A7:B7"/>
    <mergeCell ref="AC3:AC5"/>
    <mergeCell ref="D3:H4"/>
    <mergeCell ref="W3:Z4"/>
    <mergeCell ref="I3:M4"/>
    <mergeCell ref="N3:R4"/>
    <mergeCell ref="S3:V4"/>
    <mergeCell ref="AB3:AB5"/>
    <mergeCell ref="A6:B6"/>
    <mergeCell ref="AA3:AA4"/>
  </mergeCells>
  <conditionalFormatting sqref="N3:AA3 N4:Z4 A3 B4:B5 A6:A8 D6:AC7 D5:AA5 D3:H4">
    <cfRule type="expression" dxfId="10" priority="9">
      <formula>Locked()</formula>
    </cfRule>
    <cfRule type="expression" dxfId="9" priority="12">
      <formula>LockedByCondition()</formula>
    </cfRule>
    <cfRule type="expression" dxfId="8" priority="15">
      <formula>HasError()</formula>
    </cfRule>
  </conditionalFormatting>
  <conditionalFormatting sqref="D8:AC8">
    <cfRule type="expression" dxfId="7" priority="11">
      <formula>LockedByCondition()</formula>
    </cfRule>
    <cfRule type="expression" dxfId="6" priority="14">
      <formula>HasError()</formula>
    </cfRule>
  </conditionalFormatting>
  <conditionalFormatting sqref="D5:G5">
    <cfRule type="expression" dxfId="5" priority="20">
      <formula>Locked()</formula>
    </cfRule>
  </conditionalFormatting>
  <conditionalFormatting sqref="AD8">
    <cfRule type="expression" dxfId="4" priority="4">
      <formula>LockedByCondition()</formula>
    </cfRule>
    <cfRule type="expression" dxfId="3" priority="5">
      <formula>HasError()</formula>
    </cfRule>
  </conditionalFormatting>
  <conditionalFormatting sqref="I3:M4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D1 P7:AC7 P8:AD8 H6:U6 A6:A8 W3 J7:O8 E7:I7 D6:D8 E8:J8"/>
  </dataValidations>
  <pageMargins left="0.82677165354330717" right="0.43307086614173229" top="0.74803149606299213" bottom="0.55118110236220474" header="0.31496062992125984" footer="0.31496062992125984"/>
  <pageSetup paperSize="9" scale="55" fitToWidth="0" fitToHeight="0" orientation="landscape" r:id="rId1"/>
  <headerFooter>
    <oddFooter>&amp;C&amp;P</oddFooter>
  </headerFooter>
  <colBreaks count="2" manualBreakCount="2">
    <brk id="13" max="33" man="1"/>
    <brk id="22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СВОД-2022</vt:lpstr>
      <vt:lpstr>'СВОД-2022'!Заголовки_для_печати</vt:lpstr>
      <vt:lpstr>'СВОД-2022'!Область_печати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2022-10-05T16:30:14Z</cp:lastPrinted>
  <dcterms:created xsi:type="dcterms:W3CDTF">2019-10-07T06:13:11Z</dcterms:created>
  <dcterms:modified xsi:type="dcterms:W3CDTF">2022-10-05T16:30:16Z</dcterms:modified>
</cp:coreProperties>
</file>