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2" sheetId="1" r:id="rId1"/>
  </sheets>
  <definedNames>
    <definedName name="_xlnm.Print_Area" localSheetId="0">Лист2!$A$1:$K$27</definedName>
  </definedNames>
  <calcPr calcId="125725"/>
</workbook>
</file>

<file path=xl/calcChain.xml><?xml version="1.0" encoding="utf-8"?>
<calcChain xmlns="http://schemas.openxmlformats.org/spreadsheetml/2006/main">
  <c r="H25" i="1"/>
  <c r="J25" s="1"/>
  <c r="J26" s="1"/>
  <c r="G25"/>
  <c r="I25" s="1"/>
  <c r="I26" s="1"/>
  <c r="H19"/>
  <c r="G19"/>
  <c r="I19" s="1"/>
  <c r="H18"/>
  <c r="J18" s="1"/>
  <c r="J20" s="1"/>
  <c r="G18"/>
  <c r="I18" s="1"/>
  <c r="H14"/>
  <c r="J14" s="1"/>
  <c r="G14"/>
  <c r="I14" s="1"/>
  <c r="I13"/>
  <c r="H13"/>
  <c r="J13" s="1"/>
  <c r="G13"/>
  <c r="E13"/>
  <c r="H12"/>
  <c r="G12"/>
  <c r="E12"/>
  <c r="H8"/>
  <c r="J8" s="1"/>
  <c r="J9" s="1"/>
  <c r="G8"/>
  <c r="I8" s="1"/>
  <c r="I9" s="1"/>
  <c r="I12" l="1"/>
  <c r="I15" s="1"/>
  <c r="I20"/>
  <c r="J12"/>
  <c r="J15" s="1"/>
  <c r="J22" s="1"/>
  <c r="J27" l="1"/>
</calcChain>
</file>

<file path=xl/sharedStrings.xml><?xml version="1.0" encoding="utf-8"?>
<sst xmlns="http://schemas.openxmlformats.org/spreadsheetml/2006/main" count="66" uniqueCount="34">
  <si>
    <t>АО "Смартавиа"</t>
  </si>
  <si>
    <t>Направление</t>
  </si>
  <si>
    <t>Расстояние</t>
  </si>
  <si>
    <t>Количество мест в салоне</t>
  </si>
  <si>
    <t>Количество рейсов (не парных)</t>
  </si>
  <si>
    <t>Предельный размер субсидии (ФБ и ОБ), руб.</t>
  </si>
  <si>
    <t>Субсидия на рейс (федеральный бюджет 39,9%), руб.</t>
  </si>
  <si>
    <t>Субсидия на рейс (областной бюджет 60,1%), руб.</t>
  </si>
  <si>
    <t>Итого субсидия на 2023 год (федеральный бюджет), руб.</t>
  </si>
  <si>
    <t>Итого субсидия на 2023 год (областной бюджет), руб.</t>
  </si>
  <si>
    <t>% софинансирования</t>
  </si>
  <si>
    <t>Архангельск - Сочи (Сочи - Архангельск)</t>
  </si>
  <si>
    <t>ИТОГО</t>
  </si>
  <si>
    <t>АО АК "РусЛайн"</t>
  </si>
  <si>
    <t>Субсидия на рейс (федеральный бюджет), руб.</t>
  </si>
  <si>
    <t xml:space="preserve">Субсидия на рейс (областной бюджет) </t>
  </si>
  <si>
    <t>Архангельск - Казань (Казань - Архангельск)</t>
  </si>
  <si>
    <t>30,1 -АО 30,0 -Татарстан</t>
  </si>
  <si>
    <t>Котлас - Санкт-Петербург (Санкт Петербург - Котлас)</t>
  </si>
  <si>
    <t>50% АО</t>
  </si>
  <si>
    <t>Архангельск - Сыктывкар (Сыктывкар - Архангельск)</t>
  </si>
  <si>
    <t>25 -АО -25 РК</t>
  </si>
  <si>
    <t>АО АК "Азимут"</t>
  </si>
  <si>
    <t>Архангельск - Ярославль (Архангельск - Ярославль - Минеральные воды)</t>
  </si>
  <si>
    <t>60,1%- АО</t>
  </si>
  <si>
    <t>Архангельск - Брянск (Брянск - Архангельск)</t>
  </si>
  <si>
    <t>30,1%-АО</t>
  </si>
  <si>
    <t>АО АК "Северсталь"</t>
  </si>
  <si>
    <t>Вельск - Санкт-Петербург (Санкт-Петербург - Вельск)</t>
  </si>
  <si>
    <t xml:space="preserve">Итого по всем линиям </t>
  </si>
  <si>
    <t>Расчет объема субсидий на развитие межрегионального авиасообщения в 2023 году</t>
  </si>
  <si>
    <t>рублей</t>
  </si>
  <si>
    <t>Приложение № 22</t>
  </si>
  <si>
    <t>к пояснительной записке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</si>
</sst>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0.0%"/>
    <numFmt numFmtId="166" formatCode="_-* #,##0.000_р_._-;\-* #,##0.000_р_._-;_-* &quot;-&quot;??_р_._-;_-@_-"/>
  </numFmts>
  <fonts count="11"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i/>
      <sz val="11"/>
      <color theme="1"/>
      <name val="Calibri"/>
      <scheme val="minor"/>
    </font>
    <font>
      <sz val="11"/>
      <color indexed="64"/>
      <name val="Calibri"/>
      <scheme val="minor"/>
    </font>
    <font>
      <b/>
      <sz val="11"/>
      <color theme="1"/>
      <name val="Calibri"/>
      <scheme val="minor"/>
    </font>
    <font>
      <b/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indexed="6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3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6" fillId="0" borderId="0" applyFont="0" applyFill="0" applyBorder="0"/>
    <xf numFmtId="164" fontId="6" fillId="0" borderId="0" applyFont="0" applyFill="0" applyBorder="0"/>
  </cellStyleXfs>
  <cellXfs count="45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64" fontId="0" fillId="2" borderId="1" xfId="2" applyNumberFormat="1" applyFont="1" applyFill="1" applyBorder="1"/>
    <xf numFmtId="4" fontId="0" fillId="2" borderId="1" xfId="2" applyNumberFormat="1" applyFont="1" applyFill="1" applyBorder="1" applyAlignment="1">
      <alignment horizontal="center"/>
    </xf>
    <xf numFmtId="4" fontId="4" fillId="2" borderId="0" xfId="2" applyNumberFormat="1" applyFont="1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center"/>
    </xf>
    <xf numFmtId="164" fontId="0" fillId="2" borderId="1" xfId="2" applyNumberFormat="1" applyFont="1" applyFill="1" applyBorder="1" applyAlignment="1">
      <alignment vertical="center"/>
    </xf>
    <xf numFmtId="166" fontId="0" fillId="2" borderId="1" xfId="2" applyNumberFormat="1" applyFont="1" applyFill="1" applyBorder="1" applyAlignment="1">
      <alignment vertical="center"/>
    </xf>
    <xf numFmtId="4" fontId="0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" fontId="0" fillId="2" borderId="0" xfId="0" applyNumberFormat="1" applyFill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/>
    <xf numFmtId="4" fontId="7" fillId="2" borderId="1" xfId="2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164" fontId="7" fillId="2" borderId="1" xfId="2" applyNumberFormat="1" applyFont="1" applyFill="1" applyBorder="1" applyAlignment="1">
      <alignment vertical="center"/>
    </xf>
    <xf numFmtId="4" fontId="7" fillId="2" borderId="1" xfId="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4" fontId="9" fillId="2" borderId="0" xfId="0" applyNumberFormat="1" applyFont="1" applyFill="1" applyAlignment="1">
      <alignment horizontal="left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view="pageBreakPreview" zoomScale="60" workbookViewId="0">
      <selection activeCell="F9" sqref="F9"/>
    </sheetView>
  </sheetViews>
  <sheetFormatPr defaultColWidth="8.85546875" defaultRowHeight="15"/>
  <cols>
    <col min="1" max="1" width="5.85546875" style="1" customWidth="1"/>
    <col min="2" max="2" width="44.140625" style="1" customWidth="1"/>
    <col min="3" max="3" width="12.140625" style="1" customWidth="1"/>
    <col min="4" max="4" width="13.7109375" style="1" customWidth="1"/>
    <col min="5" max="5" width="14.7109375" style="1" customWidth="1"/>
    <col min="6" max="6" width="19.140625" style="1" customWidth="1"/>
    <col min="7" max="7" width="18.85546875" style="1" bestFit="1" customWidth="1"/>
    <col min="8" max="8" width="19.7109375" style="1" customWidth="1"/>
    <col min="9" max="9" width="19.85546875" style="17" customWidth="1"/>
    <col min="10" max="10" width="18.5703125" style="17" customWidth="1"/>
    <col min="11" max="11" width="22.7109375" style="1" customWidth="1"/>
    <col min="12" max="13" width="8.85546875" style="1"/>
    <col min="14" max="14" width="16.5703125" style="1" customWidth="1"/>
    <col min="15" max="16384" width="8.85546875" style="1"/>
  </cols>
  <sheetData>
    <row r="1" spans="1:14" ht="15.75">
      <c r="J1" s="44" t="s">
        <v>32</v>
      </c>
    </row>
    <row r="2" spans="1:14" ht="15.75">
      <c r="J2" s="44" t="s">
        <v>33</v>
      </c>
    </row>
    <row r="4" spans="1:14" ht="37.15" customHeight="1">
      <c r="A4" s="40" t="s">
        <v>30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4" ht="19.149999999999999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7" t="s">
        <v>31</v>
      </c>
    </row>
    <row r="6" spans="1:14" ht="31.9" customHeight="1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19"/>
    </row>
    <row r="7" spans="1:14" ht="69.75" customHeight="1">
      <c r="A7" s="28"/>
      <c r="B7" s="29" t="s">
        <v>1</v>
      </c>
      <c r="C7" s="30" t="s">
        <v>2</v>
      </c>
      <c r="D7" s="30" t="s">
        <v>3</v>
      </c>
      <c r="E7" s="30" t="s">
        <v>4</v>
      </c>
      <c r="F7" s="30" t="s">
        <v>5</v>
      </c>
      <c r="G7" s="31" t="s">
        <v>6</v>
      </c>
      <c r="H7" s="31" t="s">
        <v>7</v>
      </c>
      <c r="I7" s="32" t="s">
        <v>8</v>
      </c>
      <c r="J7" s="32" t="s">
        <v>9</v>
      </c>
      <c r="K7" s="30" t="s">
        <v>10</v>
      </c>
    </row>
    <row r="8" spans="1:14" ht="27.6" customHeight="1">
      <c r="A8" s="20">
        <v>1</v>
      </c>
      <c r="B8" s="6" t="s">
        <v>11</v>
      </c>
      <c r="C8" s="7">
        <v>2492</v>
      </c>
      <c r="D8" s="7">
        <v>148</v>
      </c>
      <c r="E8" s="7">
        <v>40</v>
      </c>
      <c r="F8" s="8">
        <v>403871</v>
      </c>
      <c r="G8" s="8">
        <f>F8/100*39.9</f>
        <v>161144.52900000001</v>
      </c>
      <c r="H8" s="8">
        <f>F8/100*60.1</f>
        <v>242726.47100000002</v>
      </c>
      <c r="I8" s="9">
        <f>E8*G8</f>
        <v>6445781.1600000001</v>
      </c>
      <c r="J8" s="9">
        <f>H8*E8</f>
        <v>9709058.8399999999</v>
      </c>
      <c r="K8" s="21">
        <v>0.60099999999999998</v>
      </c>
    </row>
    <row r="9" spans="1:14" s="35" customFormat="1" ht="31.15" customHeight="1">
      <c r="A9" s="28"/>
      <c r="B9" s="28" t="s">
        <v>12</v>
      </c>
      <c r="C9" s="28"/>
      <c r="D9" s="28"/>
      <c r="E9" s="28"/>
      <c r="F9" s="33"/>
      <c r="G9" s="33"/>
      <c r="H9" s="33"/>
      <c r="I9" s="34">
        <f>SUM(I8:I8)</f>
        <v>6445781.1600000001</v>
      </c>
      <c r="J9" s="34">
        <f>SUM(J8:J8)</f>
        <v>9709058.8399999999</v>
      </c>
      <c r="K9" s="28"/>
    </row>
    <row r="10" spans="1:14" ht="24.6" customHeight="1">
      <c r="A10" s="41" t="s">
        <v>13</v>
      </c>
      <c r="B10" s="41"/>
      <c r="C10" s="41"/>
      <c r="D10" s="41"/>
      <c r="E10" s="41"/>
      <c r="F10" s="41"/>
      <c r="G10" s="41"/>
      <c r="H10" s="41"/>
      <c r="I10" s="41"/>
      <c r="J10" s="41"/>
      <c r="K10" s="19"/>
    </row>
    <row r="11" spans="1:14" ht="60">
      <c r="A11" s="7"/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4" t="s">
        <v>14</v>
      </c>
      <c r="H11" s="4" t="s">
        <v>15</v>
      </c>
      <c r="I11" s="5" t="s">
        <v>8</v>
      </c>
      <c r="J11" s="5" t="s">
        <v>9</v>
      </c>
      <c r="K11" s="3" t="s">
        <v>10</v>
      </c>
      <c r="N11" s="10"/>
    </row>
    <row r="12" spans="1:14" ht="29.45" customHeight="1">
      <c r="A12" s="22">
        <v>2</v>
      </c>
      <c r="B12" s="11" t="s">
        <v>16</v>
      </c>
      <c r="C12" s="12">
        <v>1107</v>
      </c>
      <c r="D12" s="12">
        <v>50</v>
      </c>
      <c r="E12" s="12">
        <f>208+72</f>
        <v>280</v>
      </c>
      <c r="F12" s="13">
        <v>247335</v>
      </c>
      <c r="G12" s="13">
        <f>F12/100*39.9</f>
        <v>98686.664999999994</v>
      </c>
      <c r="H12" s="14">
        <f>F12/100*30.1</f>
        <v>74447.835000000006</v>
      </c>
      <c r="I12" s="15">
        <f>E12*G12</f>
        <v>27632266.199999999</v>
      </c>
      <c r="J12" s="15">
        <f>H12*E12</f>
        <v>20845393.800000001</v>
      </c>
      <c r="K12" s="6" t="s">
        <v>17</v>
      </c>
    </row>
    <row r="13" spans="1:14" ht="30">
      <c r="A13" s="2">
        <v>3</v>
      </c>
      <c r="B13" s="11" t="s">
        <v>18</v>
      </c>
      <c r="C13" s="7">
        <v>911</v>
      </c>
      <c r="D13" s="12">
        <v>50</v>
      </c>
      <c r="E13" s="12">
        <f>72+238</f>
        <v>310</v>
      </c>
      <c r="F13" s="13">
        <v>210785</v>
      </c>
      <c r="G13" s="13">
        <f>F13*0.5</f>
        <v>105392.5</v>
      </c>
      <c r="H13" s="14">
        <f>F13/100*50</f>
        <v>105392.5</v>
      </c>
      <c r="I13" s="15">
        <f>G13*E13</f>
        <v>32671675</v>
      </c>
      <c r="J13" s="15">
        <f t="shared" ref="J13:J14" si="0">H13*E13</f>
        <v>32671675</v>
      </c>
      <c r="K13" s="20" t="s">
        <v>19</v>
      </c>
    </row>
    <row r="14" spans="1:14" ht="33" customHeight="1">
      <c r="A14" s="22">
        <v>4</v>
      </c>
      <c r="B14" s="16" t="s">
        <v>20</v>
      </c>
      <c r="C14" s="12">
        <v>606</v>
      </c>
      <c r="D14" s="12">
        <v>50</v>
      </c>
      <c r="E14" s="12">
        <v>208</v>
      </c>
      <c r="F14" s="13">
        <v>155959</v>
      </c>
      <c r="G14" s="13">
        <f>F14/100*50</f>
        <v>77979.5</v>
      </c>
      <c r="H14" s="13">
        <f>F14*0.25</f>
        <v>38989.75</v>
      </c>
      <c r="I14" s="15">
        <f>E14*G14</f>
        <v>16219736</v>
      </c>
      <c r="J14" s="15">
        <f t="shared" si="0"/>
        <v>8109868</v>
      </c>
      <c r="K14" s="20" t="s">
        <v>21</v>
      </c>
    </row>
    <row r="15" spans="1:14" s="35" customFormat="1">
      <c r="A15" s="28"/>
      <c r="B15" s="28" t="s">
        <v>12</v>
      </c>
      <c r="C15" s="28"/>
      <c r="D15" s="28"/>
      <c r="E15" s="28"/>
      <c r="F15" s="33"/>
      <c r="G15" s="33"/>
      <c r="H15" s="33"/>
      <c r="I15" s="34">
        <f>SUM(I12:I14)</f>
        <v>76523677.200000003</v>
      </c>
      <c r="J15" s="34">
        <f>SUM(J12:J14)</f>
        <v>61626936.799999997</v>
      </c>
      <c r="K15" s="28"/>
    </row>
    <row r="16" spans="1:14">
      <c r="A16" s="41" t="s">
        <v>22</v>
      </c>
      <c r="B16" s="41"/>
      <c r="C16" s="41"/>
      <c r="D16" s="41"/>
      <c r="E16" s="41"/>
      <c r="F16" s="41"/>
      <c r="G16" s="41"/>
      <c r="H16" s="41"/>
      <c r="I16" s="41"/>
      <c r="J16" s="41"/>
      <c r="K16" s="19"/>
    </row>
    <row r="17" spans="1:11" ht="58.5" customHeight="1">
      <c r="A17" s="7"/>
      <c r="B17" s="2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4" t="s">
        <v>6</v>
      </c>
      <c r="H17" s="4" t="s">
        <v>7</v>
      </c>
      <c r="I17" s="5" t="s">
        <v>8</v>
      </c>
      <c r="J17" s="5" t="s">
        <v>9</v>
      </c>
      <c r="K17" s="3" t="s">
        <v>10</v>
      </c>
    </row>
    <row r="18" spans="1:11" ht="30">
      <c r="A18" s="2">
        <v>5</v>
      </c>
      <c r="B18" s="6" t="s">
        <v>23</v>
      </c>
      <c r="C18" s="12">
        <v>785</v>
      </c>
      <c r="D18" s="12">
        <v>100</v>
      </c>
      <c r="E18" s="12">
        <v>158</v>
      </c>
      <c r="F18" s="13">
        <v>207265</v>
      </c>
      <c r="G18" s="13">
        <f>F18/100*39.9</f>
        <v>82698.735000000001</v>
      </c>
      <c r="H18" s="13">
        <f>F18*0.601</f>
        <v>124566.265</v>
      </c>
      <c r="I18" s="15">
        <f t="shared" ref="I18:I19" si="1">E18*G18</f>
        <v>13066400.130000001</v>
      </c>
      <c r="J18" s="15">
        <f>H18*E18</f>
        <v>19681469.870000001</v>
      </c>
      <c r="K18" s="20" t="s">
        <v>24</v>
      </c>
    </row>
    <row r="19" spans="1:11" ht="27.6" customHeight="1">
      <c r="A19" s="2">
        <v>6</v>
      </c>
      <c r="B19" s="6" t="s">
        <v>25</v>
      </c>
      <c r="C19" s="7">
        <v>1321</v>
      </c>
      <c r="D19" s="7">
        <v>100</v>
      </c>
      <c r="E19" s="7">
        <v>158</v>
      </c>
      <c r="F19" s="8">
        <v>310249</v>
      </c>
      <c r="G19" s="13">
        <f>F19/100*69.9</f>
        <v>216864.05100000001</v>
      </c>
      <c r="H19" s="13">
        <f>F19*0.301</f>
        <v>93384.948999999993</v>
      </c>
      <c r="I19" s="9">
        <f t="shared" si="1"/>
        <v>34264520.057999998</v>
      </c>
      <c r="J19" s="9">
        <v>14950899.310000001</v>
      </c>
      <c r="K19" s="20" t="s">
        <v>26</v>
      </c>
    </row>
    <row r="20" spans="1:11" s="35" customFormat="1" ht="25.15" customHeight="1">
      <c r="A20" s="36"/>
      <c r="B20" s="28" t="s">
        <v>12</v>
      </c>
      <c r="C20" s="28"/>
      <c r="D20" s="28"/>
      <c r="E20" s="28"/>
      <c r="F20" s="33"/>
      <c r="G20" s="33"/>
      <c r="H20" s="33"/>
      <c r="I20" s="34">
        <f>SUM(I18:I19)</f>
        <v>47330920.188000001</v>
      </c>
      <c r="J20" s="34">
        <f>SUM(J18:J19)</f>
        <v>34632369.18</v>
      </c>
      <c r="K20" s="36"/>
    </row>
    <row r="21" spans="1:11" hidden="1">
      <c r="A21" s="7"/>
      <c r="B21" s="7"/>
      <c r="C21" s="7"/>
      <c r="D21" s="7"/>
      <c r="E21" s="7"/>
      <c r="F21" s="7"/>
      <c r="G21" s="7"/>
      <c r="H21" s="7"/>
      <c r="I21" s="18"/>
      <c r="J21" s="18"/>
      <c r="K21" s="7"/>
    </row>
    <row r="22" spans="1:11" hidden="1">
      <c r="A22" s="42"/>
      <c r="B22" s="42"/>
      <c r="C22" s="42"/>
      <c r="D22" s="42"/>
      <c r="E22" s="42"/>
      <c r="F22" s="42"/>
      <c r="G22" s="42"/>
      <c r="H22" s="42"/>
      <c r="I22" s="42"/>
      <c r="J22" s="23" t="e">
        <f>#REF!+J15+J9</f>
        <v>#REF!</v>
      </c>
      <c r="K22" s="7"/>
    </row>
    <row r="23" spans="1:11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19"/>
    </row>
    <row r="24" spans="1:11" ht="60">
      <c r="A24" s="7"/>
      <c r="B24" s="2" t="s">
        <v>1</v>
      </c>
      <c r="C24" s="3" t="s">
        <v>2</v>
      </c>
      <c r="D24" s="3" t="s">
        <v>3</v>
      </c>
      <c r="E24" s="3" t="s">
        <v>4</v>
      </c>
      <c r="F24" s="3" t="s">
        <v>5</v>
      </c>
      <c r="G24" s="4" t="s">
        <v>6</v>
      </c>
      <c r="H24" s="4" t="s">
        <v>7</v>
      </c>
      <c r="I24" s="5" t="s">
        <v>8</v>
      </c>
      <c r="J24" s="5" t="s">
        <v>9</v>
      </c>
      <c r="K24" s="3" t="s">
        <v>10</v>
      </c>
    </row>
    <row r="25" spans="1:11" ht="30">
      <c r="A25" s="2">
        <v>7</v>
      </c>
      <c r="B25" s="6" t="s">
        <v>28</v>
      </c>
      <c r="C25" s="12">
        <v>700</v>
      </c>
      <c r="D25" s="12">
        <v>50</v>
      </c>
      <c r="E25" s="12">
        <v>208</v>
      </c>
      <c r="F25" s="13">
        <v>155959</v>
      </c>
      <c r="G25" s="13">
        <f>F25/100*39.9</f>
        <v>62227.640999999996</v>
      </c>
      <c r="H25" s="13">
        <f>F25*0.601</f>
        <v>93731.358999999997</v>
      </c>
      <c r="I25" s="15">
        <f>E25*G25</f>
        <v>12943349.328</v>
      </c>
      <c r="J25" s="15">
        <f>H25*E25</f>
        <v>19496122.671999998</v>
      </c>
      <c r="K25" s="2" t="s">
        <v>24</v>
      </c>
    </row>
    <row r="26" spans="1:11" s="35" customFormat="1" ht="21" customHeight="1">
      <c r="A26" s="28"/>
      <c r="B26" s="28" t="s">
        <v>12</v>
      </c>
      <c r="C26" s="37"/>
      <c r="D26" s="37"/>
      <c r="E26" s="37"/>
      <c r="F26" s="38"/>
      <c r="G26" s="38"/>
      <c r="H26" s="38"/>
      <c r="I26" s="39">
        <f>SUM(I25:I25)</f>
        <v>12943349.328</v>
      </c>
      <c r="J26" s="39">
        <f>SUM(J25:J25)</f>
        <v>19496122.671999998</v>
      </c>
      <c r="K26" s="37"/>
    </row>
    <row r="27" spans="1:11" ht="31.15" customHeight="1">
      <c r="A27" s="43" t="s">
        <v>29</v>
      </c>
      <c r="B27" s="43"/>
      <c r="C27" s="43"/>
      <c r="D27" s="43"/>
      <c r="E27" s="43"/>
      <c r="F27" s="43"/>
      <c r="G27" s="43"/>
      <c r="H27" s="43"/>
      <c r="I27" s="43"/>
      <c r="J27" s="24">
        <f>J15+J20+J26+J9</f>
        <v>125464487.49199998</v>
      </c>
      <c r="K27" s="25"/>
    </row>
  </sheetData>
  <mergeCells count="7">
    <mergeCell ref="A23:J23"/>
    <mergeCell ref="A27:I27"/>
    <mergeCell ref="A4:K4"/>
    <mergeCell ref="A6:J6"/>
    <mergeCell ref="A10:J10"/>
    <mergeCell ref="A16:J16"/>
    <mergeCell ref="A22:I2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Носырев Николай Сергеевич</dc:creator>
  <cp:lastModifiedBy>minfin user</cp:lastModifiedBy>
  <cp:revision>1</cp:revision>
  <cp:lastPrinted>2022-10-10T15:37:08Z</cp:lastPrinted>
  <dcterms:created xsi:type="dcterms:W3CDTF">2020-08-18T14:47:37Z</dcterms:created>
  <dcterms:modified xsi:type="dcterms:W3CDTF">2022-10-10T15:37:14Z</dcterms:modified>
</cp:coreProperties>
</file>