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2" sheetId="2" r:id="rId1"/>
  </sheets>
  <definedNames>
    <definedName name="_xlnm.Print_Titles" localSheetId="0">Table2!$6:$8</definedName>
    <definedName name="_xlnm.Print_Area" localSheetId="0">Table2!$A$1:$E$67</definedName>
  </definedNames>
  <calcPr calcId="125725"/>
</workbook>
</file>

<file path=xl/calcChain.xml><?xml version="1.0" encoding="utf-8"?>
<calcChain xmlns="http://schemas.openxmlformats.org/spreadsheetml/2006/main">
  <c r="E10" i="2"/>
  <c r="E17"/>
  <c r="D17"/>
  <c r="C17"/>
  <c r="E33"/>
  <c r="E34"/>
  <c r="D33"/>
  <c r="D34"/>
  <c r="C33"/>
  <c r="C34"/>
  <c r="D9" l="1"/>
  <c r="D67" s="1"/>
  <c r="D64"/>
  <c r="E64"/>
  <c r="C64"/>
  <c r="D65"/>
  <c r="E65"/>
  <c r="C65"/>
  <c r="D61"/>
  <c r="E61"/>
  <c r="C61"/>
  <c r="D59"/>
  <c r="E59"/>
  <c r="C59"/>
  <c r="D52"/>
  <c r="E52"/>
  <c r="C52"/>
  <c r="C45"/>
  <c r="D41"/>
  <c r="E44"/>
  <c r="D44"/>
  <c r="C44"/>
  <c r="E41"/>
  <c r="C41"/>
  <c r="E22"/>
  <c r="E9" s="1"/>
  <c r="E67" s="1"/>
  <c r="D22"/>
  <c r="C22"/>
  <c r="C9" s="1"/>
  <c r="C67" s="1"/>
  <c r="E16"/>
  <c r="E15"/>
  <c r="E14"/>
  <c r="D16"/>
  <c r="D15"/>
  <c r="D14"/>
  <c r="C16"/>
  <c r="C15"/>
  <c r="C14"/>
  <c r="D45" l="1"/>
  <c r="E45"/>
  <c r="E11" l="1"/>
  <c r="C11"/>
  <c r="D11"/>
  <c r="E13"/>
  <c r="D13"/>
  <c r="C13"/>
  <c r="E12"/>
  <c r="D12"/>
  <c r="C12"/>
  <c r="D56"/>
  <c r="E56"/>
  <c r="C56"/>
  <c r="E43"/>
  <c r="E42"/>
  <c r="E40"/>
  <c r="E39"/>
  <c r="E38" s="1"/>
  <c r="D43"/>
  <c r="D42"/>
  <c r="D40"/>
  <c r="D39"/>
  <c r="D38" s="1"/>
  <c r="C43"/>
  <c r="C42"/>
  <c r="C40"/>
  <c r="C39"/>
  <c r="C38" s="1"/>
  <c r="D48"/>
  <c r="E48"/>
  <c r="C48"/>
  <c r="E51"/>
  <c r="E50" s="1"/>
  <c r="D51"/>
  <c r="D50" s="1"/>
  <c r="C51"/>
  <c r="C50" s="1"/>
  <c r="C10" l="1"/>
  <c r="D10"/>
</calcChain>
</file>

<file path=xl/sharedStrings.xml><?xml version="1.0" encoding="utf-8"?>
<sst xmlns="http://schemas.openxmlformats.org/spreadsheetml/2006/main" count="80" uniqueCount="70">
  <si>
    <t/>
  </si>
  <si>
    <t>2</t>
  </si>
  <si>
    <t>Наименование государственной программы, мероприятия</t>
  </si>
  <si>
    <t>Социальная поддержка приемных семей и семей опекунов</t>
  </si>
  <si>
    <t>Расходы на обеспечение деятельности государственных учреждений в сфере социального обслуживания населения</t>
  </si>
  <si>
    <t>Расходы на обеспечение деятельности государственных учреждений в сфере здравоохранения</t>
  </si>
  <si>
    <t>Расходы на обеспечение деятельности государственных учреждений в сфере образования</t>
  </si>
  <si>
    <t>Социальная поддержка детей-сирот</t>
  </si>
  <si>
    <t>Межбюджетные трансферты из областного бюджета бюджетам муниципальных образований на поддержку семей и детей в сфере образования</t>
  </si>
  <si>
    <t>Межбюджетные трансферты из областного бюджета бюджетам муниципальных образований на поддержку семей и детей в сфере социальной защиты</t>
  </si>
  <si>
    <t>Межбюджетные трансферты из федерального бюджета на поддержку семей и детей в сфере социальной защиты</t>
  </si>
  <si>
    <t>Развитие системы отдыха и оздоровления детей</t>
  </si>
  <si>
    <t xml:space="preserve">Поощрение  лучших учителей, лучших воспитателей, лучших педагогов дополнительного образования, тренеров-преподавателей муниципальных и государственных образовательных учреждений </t>
  </si>
  <si>
    <t>Выявление и поддержка одаренных детей и молодежи</t>
  </si>
  <si>
    <t>Создание условий для получения детьми-инвалидами качественного образования</t>
  </si>
  <si>
    <t>Расходы на обеспечение деятельности государственных учреждений в сфере культуры</t>
  </si>
  <si>
    <t>Мероприятия в области образования</t>
  </si>
  <si>
    <t>Компенсация родительской платы за присмотр и уход  за ребенком в образовательных организациях, реализующих образовательную программу дошкольного образования</t>
  </si>
  <si>
    <t>Обеспечение полноценным питанием беременных женщин, кормящих матерей и детей в возрасте до трех лет</t>
  </si>
  <si>
    <t>Сумма</t>
  </si>
  <si>
    <t>I.</t>
  </si>
  <si>
    <t>ГОСУДАРСТВЕННЫЕ ПРОГРАММЫ АРХАНГЕЛЬСКОЙ ОБЛАСТИ</t>
  </si>
  <si>
    <t>Гранты на финансовое обеспечение программ дошкольного образования в государственных образовательных организациях высшего образования, осуществляющих образовательную деятельность по имеющим государственную аккредитацию основным общеобразовательным программам</t>
  </si>
  <si>
    <t>Расходы на обеспечение деятельности государственных учреждений (дополнительное образование, профессиональное образование)</t>
  </si>
  <si>
    <t>Организация временного трудоустройства несовершеннолетних граждан в возрасте от 14 до 18 лет в свободное от учебы время</t>
  </si>
  <si>
    <t>Обеспечение жильем молодых семей</t>
  </si>
  <si>
    <t>Социальная поддержка семей, воспитывающих детей</t>
  </si>
  <si>
    <t>1.</t>
  </si>
  <si>
    <t>2.</t>
  </si>
  <si>
    <t>3.</t>
  </si>
  <si>
    <t>4.</t>
  </si>
  <si>
    <t>5.</t>
  </si>
  <si>
    <t>6.</t>
  </si>
  <si>
    <t>7.</t>
  </si>
  <si>
    <t>Оснащение новых мест в образовательных организациях Архангельской области средствами обучения и воспитания</t>
  </si>
  <si>
    <t>ВСЕГО</t>
  </si>
  <si>
    <t xml:space="preserve">Обеспечение детей, в том числе детей первых трех лет жизни и из многодетных семей в возрасте до шести лет
согласно постановлению Правительства Российской Федерации от 30 июля 1994 года № 890 «О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назначения» 
</t>
  </si>
  <si>
    <t>Расходы на обеспечение деятельности государственных учреждений в сфере физической культуры и спорта</t>
  </si>
  <si>
    <t>Мероприятия в области физической культуры и спорта</t>
  </si>
  <si>
    <t>Государственная программа Архангельской области "Развитие здравоохранения Архангельской области"</t>
  </si>
  <si>
    <t>Государственная программа Архангельской области "Развитие образования и науки Архангельской области"</t>
  </si>
  <si>
    <t>Государственная программа Архангельской области "Социальная поддержка граждан в Архангельской области"</t>
  </si>
  <si>
    <t>Государственная программа Архангельской области "Культура Русского Севера"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</si>
  <si>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</si>
  <si>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Государственная программа Архангельской области "Содействие занятости населения Архангельской области, улучшение условий и охраны труда"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</si>
  <si>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</si>
  <si>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2023 год</t>
  </si>
  <si>
    <t>Мероприятия в сфере социальной политики</t>
  </si>
  <si>
    <t>Государственная программа Архангельской области "Молодежь Поморья"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</si>
  <si>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</si>
  <si>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III.</t>
  </si>
  <si>
    <t>ИНЫЕ ПРОГРАММЫ АРХАНГЕЛЬСКОЙ ОБЛАСТИ</t>
  </si>
  <si>
    <t>Региональная программа Архангельской области "Повышение уровня финансовой грамотности населения и развитие финансового образования в Архангельской области"</t>
  </si>
  <si>
    <t xml:space="preserve">Государственная программа Архангельской области "Развитие физической культуры и спорта в Архангельской области"
</t>
  </si>
  <si>
    <t>2024 год</t>
  </si>
  <si>
    <t>Межбюджетные трансферты из областного бюджета бюджетам муниципальных образований на поддержку семей и детей в сфере образования (в части антитеррористической защищенности образовательных организаций)</t>
  </si>
  <si>
    <t>Межбюджетные трансферты из областного бюджета бюджетам муниципальных образований на поддержку семей и детей в сфере образования (в части обеспечения пожарной безопасности школ)</t>
  </si>
  <si>
    <t>тыс. рублей</t>
  </si>
  <si>
    <t>Информация об объемах бюджетных ассигнований, направляемых на государственную поддержку семьи и детей, предусмотренных в проекте областного закона "Об областном бюджете на 2023 год и на плановый период 2024 и 2025 годов"</t>
  </si>
  <si>
    <t>2025 год</t>
  </si>
  <si>
    <t>Грант в форме субсидии на развитие инфраструктуры в целях создания условий детям, получающим дошкольное образование в федеральных государственных образовательных организациях высшего образования</t>
  </si>
  <si>
    <t>Грант в форме субсидии на развитие инфраструктуры (компенсацию понесенных затрат) в целях реализации начального общего, основного общего, среднего общего образования, программ высшего образования и дополнительных общеразвивающих программ для детей и молодежи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</si>
  <si>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</t>
  </si>
  <si>
    <t>Оснащение объектов строительства сферы образования муниципальных образований Архангельской области</t>
  </si>
  <si>
    <t>Ежемесячное денежное вознаграждение за классное руководство (кураторство) педагогическим работникам государственных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</si>
  <si>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 xml:space="preserve">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</si>
  <si>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>Капитальные вложения в объекты муниципальной собственности на поддержку семей и детей в сфере образования, в части строительства школ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</si>
  <si>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</si>
  <si>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Приложение № 25</t>
  </si>
  <si>
    <t xml:space="preserve">                    к пояснительной записке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</si>
</sst>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"/>
    <numFmt numFmtId="166" formatCode="#,##0.0_ ;\-#,##0.0\ "/>
  </numFmts>
  <fonts count="10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164" fontId="0" fillId="0" borderId="0">
      <alignment vertical="top" wrapText="1"/>
    </xf>
    <xf numFmtId="164" fontId="3" fillId="0" borderId="0">
      <alignment vertical="top" wrapText="1"/>
    </xf>
  </cellStyleXfs>
  <cellXfs count="61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vertical="top" wrapText="1"/>
    </xf>
    <xf numFmtId="0" fontId="1" fillId="0" borderId="3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 indent="1"/>
    </xf>
    <xf numFmtId="164" fontId="0" fillId="0" borderId="0" xfId="0" applyNumberFormat="1" applyFill="1" applyAlignment="1">
      <alignment horizontal="right" vertical="top"/>
    </xf>
    <xf numFmtId="164" fontId="3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center" vertical="top" wrapText="1"/>
    </xf>
    <xf numFmtId="16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vertical="top" wrapText="1"/>
    </xf>
    <xf numFmtId="0" fontId="0" fillId="0" borderId="2" xfId="0" applyNumberForma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center" vertical="top" wrapText="1"/>
    </xf>
    <xf numFmtId="164" fontId="1" fillId="0" borderId="8" xfId="0" applyFont="1" applyFill="1" applyBorder="1" applyAlignment="1">
      <alignment vertical="center" wrapText="1"/>
    </xf>
    <xf numFmtId="165" fontId="8" fillId="0" borderId="4" xfId="0" applyNumberFormat="1" applyFont="1" applyFill="1" applyBorder="1" applyAlignment="1">
      <alignment horizontal="right" vertical="center" wrapText="1" inden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5" fillId="0" borderId="4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1" fillId="0" borderId="2" xfId="0" applyNumberFormat="1" applyFon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>
      <alignment horizontal="center" vertical="top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 indent="1"/>
    </xf>
    <xf numFmtId="0" fontId="3" fillId="0" borderId="0" xfId="0" applyNumberFormat="1" applyFont="1" applyFill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 indent="1"/>
    </xf>
    <xf numFmtId="165" fontId="8" fillId="0" borderId="1" xfId="1" applyNumberFormat="1" applyFont="1" applyFill="1" applyBorder="1" applyAlignment="1">
      <alignment horizontal="right" vertical="center" wrapText="1" indent="1"/>
    </xf>
    <xf numFmtId="0" fontId="0" fillId="0" borderId="0" xfId="0" applyNumberFormat="1" applyFill="1" applyAlignment="1">
      <alignment vertical="top" wrapText="1"/>
    </xf>
    <xf numFmtId="165" fontId="7" fillId="0" borderId="2" xfId="1" applyNumberFormat="1" applyFont="1" applyFill="1" applyBorder="1" applyAlignment="1">
      <alignment horizontal="right" vertical="center" wrapText="1" indent="1"/>
    </xf>
    <xf numFmtId="165" fontId="7" fillId="0" borderId="1" xfId="1" applyNumberFormat="1" applyFont="1" applyFill="1" applyBorder="1" applyAlignment="1">
      <alignment horizontal="right" vertical="center" wrapText="1" indent="1"/>
    </xf>
    <xf numFmtId="0" fontId="7" fillId="0" borderId="3" xfId="1" applyNumberFormat="1" applyFont="1" applyFill="1" applyBorder="1" applyAlignment="1">
      <alignment vertical="center" wrapText="1"/>
    </xf>
    <xf numFmtId="0" fontId="0" fillId="0" borderId="2" xfId="0" applyNumberFormat="1" applyFont="1" applyFill="1" applyBorder="1" applyAlignment="1">
      <alignment horizontal="center" vertical="top" wrapText="1"/>
    </xf>
    <xf numFmtId="164" fontId="0" fillId="0" borderId="0" xfId="0" applyNumberFormat="1" applyFont="1" applyFill="1" applyAlignment="1">
      <alignment vertical="top" wrapText="1"/>
    </xf>
    <xf numFmtId="165" fontId="7" fillId="0" borderId="6" xfId="0" applyNumberFormat="1" applyFont="1" applyFill="1" applyBorder="1" applyAlignment="1">
      <alignment horizontal="right" vertical="center" wrapText="1" indent="1"/>
    </xf>
    <xf numFmtId="165" fontId="8" fillId="0" borderId="2" xfId="0" applyNumberFormat="1" applyFont="1" applyFill="1" applyBorder="1" applyAlignment="1">
      <alignment horizontal="right" vertical="center" wrapText="1" indent="1"/>
    </xf>
    <xf numFmtId="165" fontId="8" fillId="0" borderId="6" xfId="0" applyNumberFormat="1" applyFont="1" applyFill="1" applyBorder="1" applyAlignment="1">
      <alignment horizontal="right" vertical="center" wrapText="1" indent="1"/>
    </xf>
    <xf numFmtId="165" fontId="7" fillId="0" borderId="2" xfId="0" applyNumberFormat="1" applyFont="1" applyFill="1" applyBorder="1" applyAlignment="1">
      <alignment horizontal="right" vertical="center" wrapText="1" indent="1"/>
    </xf>
    <xf numFmtId="165" fontId="8" fillId="0" borderId="10" xfId="0" applyNumberFormat="1" applyFont="1" applyFill="1" applyBorder="1" applyAlignment="1">
      <alignment horizontal="right" vertical="center" wrapText="1" inden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9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164" fontId="8" fillId="0" borderId="6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3" xfId="0" applyNumberFormat="1" applyFont="1" applyFill="1" applyBorder="1" applyAlignment="1">
      <alignment vertical="center" wrapText="1"/>
    </xf>
    <xf numFmtId="0" fontId="7" fillId="0" borderId="9" xfId="0" applyNumberFormat="1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0" xfId="0" applyNumberFormat="1" applyFont="1" applyFill="1" applyAlignment="1">
      <alignment vertical="top" wrapText="1"/>
    </xf>
    <xf numFmtId="0" fontId="7" fillId="0" borderId="3" xfId="0" applyNumberFormat="1" applyFont="1" applyFill="1" applyBorder="1" applyAlignment="1">
      <alignment vertical="top" wrapText="1"/>
    </xf>
    <xf numFmtId="164" fontId="7" fillId="0" borderId="1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tabSelected="1" view="pageBreakPreview" zoomScale="115" zoomScaleNormal="100" zoomScaleSheetLayoutView="115" workbookViewId="0">
      <selection activeCell="D3" sqref="D3"/>
    </sheetView>
  </sheetViews>
  <sheetFormatPr defaultRowHeight="12.75"/>
  <cols>
    <col min="1" max="1" width="6.33203125" style="1" customWidth="1"/>
    <col min="2" max="2" width="52.1640625" style="36" customWidth="1"/>
    <col min="3" max="3" width="19.6640625" style="36" customWidth="1"/>
    <col min="4" max="4" width="19.33203125" style="36" customWidth="1"/>
    <col min="5" max="5" width="20.33203125" style="36" customWidth="1"/>
    <col min="6" max="16384" width="9.33203125" style="36"/>
  </cols>
  <sheetData>
    <row r="1" spans="1:6">
      <c r="C1" s="11"/>
      <c r="D1" s="12" t="s">
        <v>68</v>
      </c>
      <c r="E1" s="11"/>
    </row>
    <row r="2" spans="1:6">
      <c r="C2" s="11"/>
      <c r="D2" s="12" t="s">
        <v>69</v>
      </c>
      <c r="E2" s="11"/>
    </row>
    <row r="4" spans="1:6" ht="56.25" customHeight="1">
      <c r="A4" s="58" t="s">
        <v>58</v>
      </c>
      <c r="B4" s="58"/>
      <c r="C4" s="58"/>
      <c r="D4" s="58"/>
      <c r="E4" s="58"/>
    </row>
    <row r="5" spans="1:6">
      <c r="B5" s="2" t="s">
        <v>0</v>
      </c>
      <c r="E5" s="14" t="s">
        <v>57</v>
      </c>
    </row>
    <row r="6" spans="1:6" ht="21.75" customHeight="1">
      <c r="A6" s="57"/>
      <c r="B6" s="59" t="s">
        <v>2</v>
      </c>
      <c r="C6" s="55" t="s">
        <v>19</v>
      </c>
      <c r="D6" s="56"/>
      <c r="E6" s="56"/>
    </row>
    <row r="7" spans="1:6" ht="21" customHeight="1">
      <c r="A7" s="57"/>
      <c r="B7" s="59"/>
      <c r="C7" s="4" t="s">
        <v>46</v>
      </c>
      <c r="D7" s="4" t="s">
        <v>54</v>
      </c>
      <c r="E7" s="4" t="s">
        <v>59</v>
      </c>
    </row>
    <row r="8" spans="1:6" ht="9.75" customHeight="1">
      <c r="A8" s="8">
        <v>1</v>
      </c>
      <c r="B8" s="9" t="s">
        <v>1</v>
      </c>
      <c r="C8" s="9">
        <v>3</v>
      </c>
      <c r="D8" s="9">
        <v>4</v>
      </c>
      <c r="E8" s="9">
        <v>5</v>
      </c>
    </row>
    <row r="9" spans="1:6" ht="25.5">
      <c r="A9" s="5" t="s">
        <v>20</v>
      </c>
      <c r="B9" s="6" t="s">
        <v>21</v>
      </c>
      <c r="C9" s="22">
        <f>C10+C17+C38+C45+C48+C50+C52+C56+C59+C61</f>
        <v>52601275.949160002</v>
      </c>
      <c r="D9" s="22">
        <f t="shared" ref="D9:E9" si="0">D10+D17+D38+D45+D48+D50+D52+D56+D59+D61</f>
        <v>54343584.428580001</v>
      </c>
      <c r="E9" s="22">
        <f t="shared" si="0"/>
        <v>56505260.08066</v>
      </c>
    </row>
    <row r="10" spans="1:6" ht="38.25">
      <c r="A10" s="7" t="s">
        <v>27</v>
      </c>
      <c r="B10" s="3" t="s">
        <v>39</v>
      </c>
      <c r="C10" s="23">
        <f>C11+C12+C13+C14+C15+C16</f>
        <v>912144.25044000009</v>
      </c>
      <c r="D10" s="23">
        <f>D11+D12+D13+D14+D15+D16</f>
        <v>928940.38408999995</v>
      </c>
      <c r="E10" s="23">
        <f>E11+E12+E13+E14+E15+E16</f>
        <v>958563.13475999993</v>
      </c>
    </row>
    <row r="11" spans="1:6" ht="38.25">
      <c r="A11" s="35"/>
      <c r="B11" s="49" t="s">
        <v>5</v>
      </c>
      <c r="C11" s="21">
        <f>627585260/1000</f>
        <v>627585.26</v>
      </c>
      <c r="D11" s="21">
        <f>643268590/1000</f>
        <v>643268.59</v>
      </c>
      <c r="E11" s="21">
        <f>672285980/1000</f>
        <v>672285.98</v>
      </c>
      <c r="F11" s="28"/>
    </row>
    <row r="12" spans="1:6" ht="110.25" customHeight="1">
      <c r="A12" s="35"/>
      <c r="B12" s="53" t="s">
        <v>36</v>
      </c>
      <c r="C12" s="21">
        <f>129000000/1000</f>
        <v>129000</v>
      </c>
      <c r="D12" s="21">
        <f>129000000/1000</f>
        <v>129000</v>
      </c>
      <c r="E12" s="21">
        <f>129000000/1000</f>
        <v>129000</v>
      </c>
      <c r="F12" s="28"/>
    </row>
    <row r="13" spans="1:6" ht="38.25">
      <c r="A13" s="35"/>
      <c r="B13" s="49" t="s">
        <v>18</v>
      </c>
      <c r="C13" s="21">
        <f>39157500/1000</f>
        <v>39157.5</v>
      </c>
      <c r="D13" s="21">
        <f>39157500/1000</f>
        <v>39157.5</v>
      </c>
      <c r="E13" s="21">
        <f>39157500/1000</f>
        <v>39157.5</v>
      </c>
      <c r="F13" s="28"/>
    </row>
    <row r="14" spans="1:6" ht="25.5">
      <c r="A14" s="35"/>
      <c r="B14" s="49" t="s">
        <v>6</v>
      </c>
      <c r="C14" s="21">
        <f>98223240/1000</f>
        <v>98223.24</v>
      </c>
      <c r="D14" s="21">
        <f>99219100/1000</f>
        <v>99219.1</v>
      </c>
      <c r="E14" s="21">
        <f>99219100/1000</f>
        <v>99219.1</v>
      </c>
      <c r="F14" s="28"/>
    </row>
    <row r="15" spans="1:6">
      <c r="A15" s="35"/>
      <c r="B15" s="49" t="s">
        <v>7</v>
      </c>
      <c r="C15" s="21">
        <f>3288055.64/1000</f>
        <v>3288.05564</v>
      </c>
      <c r="D15" s="21">
        <f>3162000/1000</f>
        <v>3162</v>
      </c>
      <c r="E15" s="21">
        <f>3162000/1000</f>
        <v>3162</v>
      </c>
      <c r="F15" s="28"/>
    </row>
    <row r="16" spans="1:6" ht="25.5">
      <c r="A16" s="35"/>
      <c r="B16" s="49" t="s">
        <v>13</v>
      </c>
      <c r="C16" s="21">
        <f>14890194.8/1000</f>
        <v>14890.194800000001</v>
      </c>
      <c r="D16" s="21">
        <f>15133194.09/1000</f>
        <v>15133.194089999999</v>
      </c>
      <c r="E16" s="21">
        <f>15738554.76/1000</f>
        <v>15738.554759999999</v>
      </c>
      <c r="F16" s="28"/>
    </row>
    <row r="17" spans="1:7" ht="45" customHeight="1">
      <c r="A17" s="7" t="s">
        <v>28</v>
      </c>
      <c r="B17" s="3" t="s">
        <v>40</v>
      </c>
      <c r="C17" s="23">
        <f>C18+C19+C20+C21+C22+C23+C24+C25+C26+C27+C28+C29+C30+C31+C32+C33+C34+C35+C36+C37</f>
        <v>32874923.737999998</v>
      </c>
      <c r="D17" s="23">
        <f t="shared" ref="D17" si="1">D18+D19+D20+D21+D22+D23+D24+D25+D26+D27+D28+D29+D30+D31+D32+D33+D34+D35+D36+D37</f>
        <v>33714353.163000003</v>
      </c>
      <c r="E17" s="23">
        <f>E18+E19+E20+E21+E22+E23+E24+E25+E26+E27+E28+E29+E30+E31+E32+E33+E34+E35+E36+E37</f>
        <v>34580727.163000003</v>
      </c>
    </row>
    <row r="18" spans="1:7" ht="32.25" customHeight="1">
      <c r="A18" s="35"/>
      <c r="B18" s="49" t="s">
        <v>6</v>
      </c>
      <c r="C18" s="44">
        <v>6524194.2999999998</v>
      </c>
      <c r="D18" s="44">
        <v>6605729</v>
      </c>
      <c r="E18" s="44">
        <v>6765775.7999999998</v>
      </c>
      <c r="F18" s="31"/>
    </row>
    <row r="19" spans="1:7" ht="80.25" customHeight="1">
      <c r="A19" s="35"/>
      <c r="B19" s="49" t="s">
        <v>22</v>
      </c>
      <c r="C19" s="44">
        <v>11410.4</v>
      </c>
      <c r="D19" s="44">
        <v>11410.4</v>
      </c>
      <c r="E19" s="44">
        <v>11410.4</v>
      </c>
      <c r="F19" s="31"/>
    </row>
    <row r="20" spans="1:7" ht="80.25" customHeight="1">
      <c r="A20" s="35"/>
      <c r="B20" s="49" t="s">
        <v>60</v>
      </c>
      <c r="C20" s="44">
        <v>30000</v>
      </c>
      <c r="D20" s="44">
        <v>0</v>
      </c>
      <c r="E20" s="44">
        <v>0</v>
      </c>
      <c r="F20" s="31"/>
    </row>
    <row r="21" spans="1:7" ht="80.25" customHeight="1">
      <c r="A21" s="35"/>
      <c r="B21" s="49" t="s">
        <v>61</v>
      </c>
      <c r="C21" s="44">
        <v>35000</v>
      </c>
      <c r="D21" s="44">
        <v>0</v>
      </c>
      <c r="E21" s="44">
        <v>0</v>
      </c>
      <c r="F21" s="31"/>
    </row>
    <row r="22" spans="1:7">
      <c r="A22" s="35"/>
      <c r="B22" s="49" t="s">
        <v>7</v>
      </c>
      <c r="C22" s="44">
        <f>2389.3+6654.5</f>
        <v>9043.7999999999993</v>
      </c>
      <c r="D22" s="44">
        <f>2389.3+6900.3</f>
        <v>9289.6</v>
      </c>
      <c r="E22" s="44">
        <f>2389.3+7155.9</f>
        <v>9545.2000000000007</v>
      </c>
      <c r="F22" s="31"/>
      <c r="G22" s="2"/>
    </row>
    <row r="23" spans="1:7" ht="25.5">
      <c r="A23" s="35"/>
      <c r="B23" s="49" t="s">
        <v>3</v>
      </c>
      <c r="C23" s="44">
        <v>536581.30000000005</v>
      </c>
      <c r="D23" s="44">
        <v>558053.6</v>
      </c>
      <c r="E23" s="44">
        <v>580373.1</v>
      </c>
      <c r="F23" s="31"/>
    </row>
    <row r="24" spans="1:7" ht="55.5" customHeight="1">
      <c r="A24" s="35"/>
      <c r="B24" s="49" t="s">
        <v>12</v>
      </c>
      <c r="C24" s="44">
        <v>3750</v>
      </c>
      <c r="D24" s="44">
        <v>3750</v>
      </c>
      <c r="E24" s="44">
        <v>3750</v>
      </c>
      <c r="F24" s="31"/>
    </row>
    <row r="25" spans="1:7" ht="25.5">
      <c r="A25" s="35"/>
      <c r="B25" s="49" t="s">
        <v>14</v>
      </c>
      <c r="C25" s="44">
        <v>21091.9</v>
      </c>
      <c r="D25" s="44">
        <v>66075</v>
      </c>
      <c r="E25" s="44">
        <v>3799.8</v>
      </c>
      <c r="F25" s="31"/>
    </row>
    <row r="26" spans="1:7" ht="25.5">
      <c r="A26" s="35"/>
      <c r="B26" s="49" t="s">
        <v>13</v>
      </c>
      <c r="C26" s="44">
        <v>25334.3</v>
      </c>
      <c r="D26" s="44">
        <v>25334.3</v>
      </c>
      <c r="E26" s="44">
        <v>25334.3</v>
      </c>
      <c r="F26" s="31"/>
    </row>
    <row r="27" spans="1:7" ht="51">
      <c r="A27" s="35"/>
      <c r="B27" s="49" t="s">
        <v>17</v>
      </c>
      <c r="C27" s="44">
        <v>549306.4</v>
      </c>
      <c r="D27" s="44">
        <v>541212.4</v>
      </c>
      <c r="E27" s="44">
        <v>616940.9</v>
      </c>
      <c r="F27" s="31"/>
    </row>
    <row r="28" spans="1:7" ht="67.5" customHeight="1">
      <c r="A28" s="35"/>
      <c r="B28" s="49" t="s">
        <v>62</v>
      </c>
      <c r="C28" s="44">
        <v>13000</v>
      </c>
      <c r="D28" s="44">
        <v>23000</v>
      </c>
      <c r="E28" s="44">
        <v>19000</v>
      </c>
      <c r="F28" s="31"/>
    </row>
    <row r="29" spans="1:7">
      <c r="A29" s="35"/>
      <c r="B29" s="49" t="s">
        <v>16</v>
      </c>
      <c r="C29" s="44">
        <v>470568.7</v>
      </c>
      <c r="D29" s="44">
        <v>633184.9</v>
      </c>
      <c r="E29" s="44">
        <v>190153.8</v>
      </c>
      <c r="F29" s="31"/>
    </row>
    <row r="30" spans="1:7">
      <c r="A30" s="35"/>
      <c r="B30" s="49" t="s">
        <v>47</v>
      </c>
      <c r="C30" s="44">
        <v>3568</v>
      </c>
      <c r="D30" s="44">
        <v>3568</v>
      </c>
      <c r="E30" s="44">
        <v>3568</v>
      </c>
      <c r="F30" s="31"/>
    </row>
    <row r="31" spans="1:7" ht="38.25">
      <c r="A31" s="35"/>
      <c r="B31" s="49" t="s">
        <v>34</v>
      </c>
      <c r="C31" s="44">
        <v>232574</v>
      </c>
      <c r="D31" s="44">
        <v>54648</v>
      </c>
      <c r="E31" s="44">
        <v>0</v>
      </c>
      <c r="F31" s="31"/>
    </row>
    <row r="32" spans="1:7" ht="38.25">
      <c r="A32" s="35"/>
      <c r="B32" s="49" t="s">
        <v>63</v>
      </c>
      <c r="C32" s="44">
        <v>135219.6</v>
      </c>
      <c r="D32" s="44">
        <v>0</v>
      </c>
      <c r="E32" s="44">
        <v>0</v>
      </c>
      <c r="F32" s="31"/>
    </row>
    <row r="33" spans="1:8" ht="51">
      <c r="A33" s="35"/>
      <c r="B33" s="49" t="s">
        <v>67</v>
      </c>
      <c r="C33" s="44">
        <f>932664.7+4555.7</f>
        <v>937220.39999999991</v>
      </c>
      <c r="D33" s="44">
        <f>4582+944643.6</f>
        <v>949225.6</v>
      </c>
      <c r="E33" s="44">
        <f>4582+944643.6</f>
        <v>949225.6</v>
      </c>
      <c r="F33" s="31"/>
      <c r="G33" s="2"/>
    </row>
    <row r="34" spans="1:8" ht="102">
      <c r="A34" s="35"/>
      <c r="B34" s="49" t="s">
        <v>64</v>
      </c>
      <c r="C34" s="44">
        <f>1458.138+122017.7</f>
        <v>123475.838</v>
      </c>
      <c r="D34" s="44">
        <f>1466.563+122722.7</f>
        <v>124189.26299999999</v>
      </c>
      <c r="E34" s="44">
        <f>1466.563+122722.7</f>
        <v>124189.26299999999</v>
      </c>
      <c r="F34" s="31"/>
      <c r="G34" s="2"/>
      <c r="H34" s="2"/>
    </row>
    <row r="35" spans="1:8" ht="51">
      <c r="A35" s="35"/>
      <c r="B35" s="54" t="s">
        <v>65</v>
      </c>
      <c r="C35" s="44">
        <v>722969.2</v>
      </c>
      <c r="D35" s="44">
        <v>724068.2</v>
      </c>
      <c r="E35" s="44">
        <v>702546.1</v>
      </c>
      <c r="F35" s="31"/>
    </row>
    <row r="36" spans="1:8" ht="38.25">
      <c r="A36" s="35"/>
      <c r="B36" s="49" t="s">
        <v>8</v>
      </c>
      <c r="C36" s="44">
        <v>21233853.899999999</v>
      </c>
      <c r="D36" s="44">
        <v>21348659.800000001</v>
      </c>
      <c r="E36" s="44">
        <v>22113794.300000001</v>
      </c>
      <c r="F36" s="31"/>
    </row>
    <row r="37" spans="1:8" ht="38.25">
      <c r="A37" s="35"/>
      <c r="B37" s="49" t="s">
        <v>66</v>
      </c>
      <c r="C37" s="44">
        <v>1256761.7</v>
      </c>
      <c r="D37" s="44">
        <v>2032955.1</v>
      </c>
      <c r="E37" s="44">
        <v>2461320.6</v>
      </c>
      <c r="F37" s="31"/>
    </row>
    <row r="38" spans="1:8" ht="44.25" customHeight="1">
      <c r="A38" s="7" t="s">
        <v>29</v>
      </c>
      <c r="B38" s="3" t="s">
        <v>41</v>
      </c>
      <c r="C38" s="23">
        <f>C39+C40+C41+C42+C43+C44</f>
        <v>15885165.188219998</v>
      </c>
      <c r="D38" s="23">
        <f>D39+D40+D41+D42+D43+D44</f>
        <v>16832377.608989999</v>
      </c>
      <c r="E38" s="23">
        <f>E39+E40+E41+E42+E43+E44</f>
        <v>18363680.410399999</v>
      </c>
    </row>
    <row r="39" spans="1:8" ht="38.25">
      <c r="A39" s="35"/>
      <c r="B39" s="49" t="s">
        <v>4</v>
      </c>
      <c r="C39" s="26">
        <f>931528262.17/1000</f>
        <v>931528.26217</v>
      </c>
      <c r="D39" s="26">
        <f>953045816.34/1000</f>
        <v>953045.81634000002</v>
      </c>
      <c r="E39" s="26">
        <f>990531871.66/1000</f>
        <v>990531.87165999995</v>
      </c>
      <c r="F39" s="31"/>
    </row>
    <row r="40" spans="1:8">
      <c r="A40" s="35"/>
      <c r="B40" s="49" t="s">
        <v>26</v>
      </c>
      <c r="C40" s="26">
        <f>2436416477.39/1000</f>
        <v>2436416.4773899997</v>
      </c>
      <c r="D40" s="26">
        <f>2551067475.48/1000</f>
        <v>2551067.47548</v>
      </c>
      <c r="E40" s="26">
        <f>2722591563.16/1000</f>
        <v>2722591.5631599999</v>
      </c>
      <c r="F40" s="31"/>
    </row>
    <row r="41" spans="1:8">
      <c r="A41" s="35"/>
      <c r="B41" s="49" t="s">
        <v>11</v>
      </c>
      <c r="C41" s="26">
        <f>516024643.55/1000+40244.4</f>
        <v>556269.04355000006</v>
      </c>
      <c r="D41" s="26">
        <f>501845015/1000+40263</f>
        <v>542108.01500000001</v>
      </c>
      <c r="E41" s="26">
        <f>503749262.56/1000+40282.3</f>
        <v>544031.56255999999</v>
      </c>
      <c r="F41" s="31"/>
      <c r="G41" s="31"/>
    </row>
    <row r="42" spans="1:8" ht="38.25">
      <c r="A42" s="35"/>
      <c r="B42" s="49" t="s">
        <v>10</v>
      </c>
      <c r="C42" s="26">
        <f>11840202008.4/1000</f>
        <v>11840202.008399999</v>
      </c>
      <c r="D42" s="26">
        <f>12661993160.4/1000</f>
        <v>12661993.160399999</v>
      </c>
      <c r="E42" s="26">
        <f>13978867407.2/1000</f>
        <v>13978867.407200001</v>
      </c>
      <c r="F42" s="28"/>
      <c r="G42" s="2"/>
    </row>
    <row r="43" spans="1:8" ht="42" customHeight="1">
      <c r="A43" s="35"/>
      <c r="B43" s="49" t="s">
        <v>9</v>
      </c>
      <c r="C43" s="26">
        <f>80354968.71/1000</f>
        <v>80354.968709999986</v>
      </c>
      <c r="D43" s="26">
        <f>83750159.87/1000</f>
        <v>83750.159870000003</v>
      </c>
      <c r="E43" s="26">
        <f>87225726.8/1000</f>
        <v>87225.726800000004</v>
      </c>
      <c r="F43" s="28"/>
      <c r="G43" s="2"/>
    </row>
    <row r="44" spans="1:8" ht="16.5" customHeight="1">
      <c r="A44" s="35"/>
      <c r="B44" s="49" t="s">
        <v>16</v>
      </c>
      <c r="C44" s="46">
        <f>40244428/1000+150</f>
        <v>40394.428</v>
      </c>
      <c r="D44" s="46">
        <f>40262981.9/1000+150</f>
        <v>40412.981899999999</v>
      </c>
      <c r="E44" s="46">
        <f>40282279.02/1000+150</f>
        <v>40432.279020000002</v>
      </c>
      <c r="F44" s="31"/>
      <c r="G44" s="28"/>
    </row>
    <row r="45" spans="1:8" ht="33" customHeight="1">
      <c r="A45" s="7" t="s">
        <v>30</v>
      </c>
      <c r="B45" s="3" t="s">
        <v>42</v>
      </c>
      <c r="C45" s="45">
        <f>C46+C47</f>
        <v>1839533.2999999998</v>
      </c>
      <c r="D45" s="45">
        <f t="shared" ref="D45:E45" si="2">D46+D47</f>
        <v>1934715.3</v>
      </c>
      <c r="E45" s="45">
        <f t="shared" si="2"/>
        <v>1762787.9</v>
      </c>
    </row>
    <row r="46" spans="1:8" ht="41.25" customHeight="1">
      <c r="A46" s="35"/>
      <c r="B46" s="49" t="s">
        <v>23</v>
      </c>
      <c r="C46" s="44">
        <v>282348.90000000002</v>
      </c>
      <c r="D46" s="44">
        <v>293199</v>
      </c>
      <c r="E46" s="44">
        <v>304521.40000000002</v>
      </c>
      <c r="F46" s="31"/>
    </row>
    <row r="47" spans="1:8" ht="27.75" customHeight="1">
      <c r="A47" s="35"/>
      <c r="B47" s="49" t="s">
        <v>15</v>
      </c>
      <c r="C47" s="44">
        <v>1557184.4</v>
      </c>
      <c r="D47" s="44">
        <v>1641516.3</v>
      </c>
      <c r="E47" s="44">
        <v>1458266.5</v>
      </c>
      <c r="F47" s="31"/>
    </row>
    <row r="48" spans="1:8" ht="65.25" customHeight="1">
      <c r="A48" s="7" t="s">
        <v>31</v>
      </c>
      <c r="B48" s="3" t="s">
        <v>43</v>
      </c>
      <c r="C48" s="30">
        <f>C49</f>
        <v>106456.35249999999</v>
      </c>
      <c r="D48" s="30">
        <f t="shared" ref="D48:E48" si="3">D49</f>
        <v>105943.1525</v>
      </c>
      <c r="E48" s="30">
        <f t="shared" si="3"/>
        <v>424.45249999999999</v>
      </c>
    </row>
    <row r="49" spans="1:6">
      <c r="A49" s="35"/>
      <c r="B49" s="49" t="s">
        <v>25</v>
      </c>
      <c r="C49" s="33">
        <v>106456.35249999999</v>
      </c>
      <c r="D49" s="33">
        <v>105943.1525</v>
      </c>
      <c r="E49" s="33">
        <v>424.45249999999999</v>
      </c>
      <c r="F49" s="28"/>
    </row>
    <row r="50" spans="1:6" ht="54.75" customHeight="1">
      <c r="A50" s="7" t="s">
        <v>32</v>
      </c>
      <c r="B50" s="3" t="s">
        <v>44</v>
      </c>
      <c r="C50" s="29">
        <f>C51</f>
        <v>6457.02</v>
      </c>
      <c r="D50" s="29">
        <f t="shared" ref="D50:E50" si="4">D51</f>
        <v>6457.02</v>
      </c>
      <c r="E50" s="29">
        <f t="shared" si="4"/>
        <v>6457.02</v>
      </c>
    </row>
    <row r="51" spans="1:6" ht="38.25">
      <c r="A51" s="35"/>
      <c r="B51" s="49" t="s">
        <v>24</v>
      </c>
      <c r="C51" s="27">
        <f>6457020/1000</f>
        <v>6457.02</v>
      </c>
      <c r="D51" s="27">
        <f>6457020/1000</f>
        <v>6457.02</v>
      </c>
      <c r="E51" s="27">
        <f>6457020/1000</f>
        <v>6457.02</v>
      </c>
      <c r="F51" s="28"/>
    </row>
    <row r="52" spans="1:6" ht="100.5" customHeight="1">
      <c r="A52" s="7" t="s">
        <v>33</v>
      </c>
      <c r="B52" s="3" t="s">
        <v>45</v>
      </c>
      <c r="C52" s="10">
        <f>C53+C54+C55</f>
        <v>47186</v>
      </c>
      <c r="D52" s="10">
        <f t="shared" ref="D52:E52" si="5">D53+D54+D55</f>
        <v>47052</v>
      </c>
      <c r="E52" s="10">
        <f t="shared" si="5"/>
        <v>47151</v>
      </c>
    </row>
    <row r="53" spans="1:6">
      <c r="A53" s="35"/>
      <c r="B53" s="34" t="s">
        <v>16</v>
      </c>
      <c r="C53" s="33">
        <v>921</v>
      </c>
      <c r="D53" s="33">
        <v>787</v>
      </c>
      <c r="E53" s="33">
        <v>886</v>
      </c>
      <c r="F53" s="31"/>
    </row>
    <row r="54" spans="1:6" ht="25.5">
      <c r="A54" s="35"/>
      <c r="B54" s="34" t="s">
        <v>6</v>
      </c>
      <c r="C54" s="33">
        <v>6265</v>
      </c>
      <c r="D54" s="33">
        <v>6265</v>
      </c>
      <c r="E54" s="33">
        <v>6265</v>
      </c>
      <c r="F54" s="31"/>
    </row>
    <row r="55" spans="1:6" ht="71.25" customHeight="1">
      <c r="A55" s="35"/>
      <c r="B55" s="34" t="s">
        <v>55</v>
      </c>
      <c r="C55" s="33">
        <v>40000</v>
      </c>
      <c r="D55" s="33">
        <v>40000</v>
      </c>
      <c r="E55" s="33">
        <v>40000</v>
      </c>
      <c r="F55" s="2"/>
    </row>
    <row r="56" spans="1:6" ht="39" customHeight="1">
      <c r="A56" s="7">
        <v>8</v>
      </c>
      <c r="B56" s="3" t="s">
        <v>53</v>
      </c>
      <c r="C56" s="38">
        <f>C57+C58</f>
        <v>854821.6</v>
      </c>
      <c r="D56" s="38">
        <f t="shared" ref="D56:E56" si="6">D57+D58</f>
        <v>699845.8</v>
      </c>
      <c r="E56" s="38">
        <f t="shared" si="6"/>
        <v>711569</v>
      </c>
      <c r="F56" s="15"/>
    </row>
    <row r="57" spans="1:6" ht="37.5" customHeight="1">
      <c r="A57" s="35"/>
      <c r="B57" s="49" t="s">
        <v>37</v>
      </c>
      <c r="C57" s="32">
        <v>691567</v>
      </c>
      <c r="D57" s="32">
        <v>597147.30000000005</v>
      </c>
      <c r="E57" s="32">
        <v>615773.1</v>
      </c>
      <c r="F57" s="28"/>
    </row>
    <row r="58" spans="1:6" ht="18" customHeight="1">
      <c r="A58" s="35"/>
      <c r="B58" s="49" t="s">
        <v>38</v>
      </c>
      <c r="C58" s="32">
        <v>163254.6</v>
      </c>
      <c r="D58" s="32">
        <v>102698.5</v>
      </c>
      <c r="E58" s="32">
        <v>95795.9</v>
      </c>
      <c r="F58" s="28"/>
    </row>
    <row r="59" spans="1:6" ht="27" customHeight="1">
      <c r="A59" s="5">
        <v>9</v>
      </c>
      <c r="B59" s="47" t="s">
        <v>48</v>
      </c>
      <c r="C59" s="20">
        <f>C60</f>
        <v>1588.5</v>
      </c>
      <c r="D59" s="20">
        <f t="shared" ref="D59:E59" si="7">D60</f>
        <v>900</v>
      </c>
      <c r="E59" s="20">
        <f t="shared" si="7"/>
        <v>900</v>
      </c>
      <c r="F59" s="15"/>
    </row>
    <row r="60" spans="1:6" ht="13.5" customHeight="1">
      <c r="A60" s="16"/>
      <c r="B60" s="51" t="s">
        <v>16</v>
      </c>
      <c r="C60" s="37">
        <v>1588.5</v>
      </c>
      <c r="D60" s="37">
        <v>900</v>
      </c>
      <c r="E60" s="37">
        <v>900</v>
      </c>
      <c r="F60" s="28"/>
    </row>
    <row r="61" spans="1:6" ht="66" customHeight="1">
      <c r="A61" s="7">
        <v>10</v>
      </c>
      <c r="B61" s="43" t="s">
        <v>49</v>
      </c>
      <c r="C61" s="38">
        <f>C62+C63</f>
        <v>73000</v>
      </c>
      <c r="D61" s="38">
        <f t="shared" ref="D61:E61" si="8">D62+D63</f>
        <v>73000</v>
      </c>
      <c r="E61" s="38">
        <f t="shared" si="8"/>
        <v>73000</v>
      </c>
      <c r="F61" s="15"/>
    </row>
    <row r="62" spans="1:6" ht="26.25" customHeight="1">
      <c r="A62" s="35"/>
      <c r="B62" s="49" t="s">
        <v>6</v>
      </c>
      <c r="C62" s="37">
        <v>18000</v>
      </c>
      <c r="D62" s="37">
        <v>18000</v>
      </c>
      <c r="E62" s="37">
        <v>18000</v>
      </c>
      <c r="F62" s="28"/>
    </row>
    <row r="63" spans="1:6" ht="57" customHeight="1">
      <c r="A63" s="25"/>
      <c r="B63" s="50" t="s">
        <v>56</v>
      </c>
      <c r="C63" s="37">
        <v>55000</v>
      </c>
      <c r="D63" s="37">
        <v>55000</v>
      </c>
      <c r="E63" s="37">
        <v>55000</v>
      </c>
      <c r="F63" s="28"/>
    </row>
    <row r="64" spans="1:6" ht="26.25" customHeight="1">
      <c r="A64" s="18" t="s">
        <v>50</v>
      </c>
      <c r="B64" s="17" t="s">
        <v>51</v>
      </c>
      <c r="C64" s="39">
        <f>C65</f>
        <v>185.5</v>
      </c>
      <c r="D64" s="39">
        <f t="shared" ref="D64:E64" si="9">D65</f>
        <v>185.5</v>
      </c>
      <c r="E64" s="39">
        <f t="shared" si="9"/>
        <v>185.5</v>
      </c>
      <c r="F64" s="15"/>
    </row>
    <row r="65" spans="1:6" ht="54" customHeight="1">
      <c r="A65" s="5" t="s">
        <v>27</v>
      </c>
      <c r="B65" s="19" t="s">
        <v>52</v>
      </c>
      <c r="C65" s="41">
        <f>C66</f>
        <v>185.5</v>
      </c>
      <c r="D65" s="41">
        <f t="shared" ref="D65:E65" si="10">D66</f>
        <v>185.5</v>
      </c>
      <c r="E65" s="41">
        <f t="shared" si="10"/>
        <v>185.5</v>
      </c>
      <c r="F65" s="15"/>
    </row>
    <row r="66" spans="1:6" ht="16.5" customHeight="1">
      <c r="A66" s="7"/>
      <c r="B66" s="48" t="s">
        <v>16</v>
      </c>
      <c r="C66" s="40">
        <v>185.5</v>
      </c>
      <c r="D66" s="40">
        <v>185.5</v>
      </c>
      <c r="E66" s="40">
        <v>185.5</v>
      </c>
      <c r="F66" s="52"/>
    </row>
    <row r="67" spans="1:6" ht="18.75" customHeight="1">
      <c r="A67" s="35"/>
      <c r="B67" s="42" t="s">
        <v>35</v>
      </c>
      <c r="C67" s="24">
        <f>C9+C64</f>
        <v>52601461.449160002</v>
      </c>
      <c r="D67" s="24">
        <f t="shared" ref="D67:E67" si="11">D9+D64</f>
        <v>54343769.928580001</v>
      </c>
      <c r="E67" s="24">
        <f t="shared" si="11"/>
        <v>56505445.58066</v>
      </c>
    </row>
    <row r="68" spans="1:6" ht="15.75" customHeight="1">
      <c r="A68" s="13"/>
      <c r="B68" s="60"/>
      <c r="C68" s="60"/>
      <c r="D68" s="60"/>
      <c r="E68" s="60"/>
    </row>
  </sheetData>
  <mergeCells count="5">
    <mergeCell ref="C6:E6"/>
    <mergeCell ref="A6:A7"/>
    <mergeCell ref="A4:E4"/>
    <mergeCell ref="B6:B7"/>
    <mergeCell ref="B68:E68"/>
  </mergeCells>
  <pageMargins left="1.1811023622047245" right="0.59055118110236227" top="0.78740157480314965" bottom="0.78740157480314965" header="0.31496062992125984" footer="0.51181102362204722"/>
  <pageSetup paperSize="9" scale="78" fitToHeight="0" orientation="portrait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Table2</vt:lpstr>
      <vt:lpstr>Table2!Заголовки_для_печати</vt:lpstr>
      <vt:lpstr>Table2!Область_печати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2022-10-11T12:36:22Z</dcterms:modified>
</cp:coreProperties>
</file>