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5" yWindow="-15" windowWidth="16380" windowHeight="8385"/>
  </bookViews>
  <sheets>
    <sheet name="прогноз СЭР" sheetId="6" r:id="rId1"/>
    <sheet name="КБ" sheetId="2" r:id="rId2"/>
    <sheet name="ОБ" sheetId="3" r:id="rId3"/>
    <sheet name="ГП" sheetId="7" state="hidden" r:id="rId4"/>
  </sheets>
  <definedNames>
    <definedName name="_xlnm.Print_Titles" localSheetId="3">ГП!$11:$12</definedName>
    <definedName name="_xlnm.Print_Area" localSheetId="3">ГП!$A$1:$J$59</definedName>
    <definedName name="_xlnm.Print_Area" localSheetId="1">КБ!$A$1:$O$23</definedName>
    <definedName name="_xlnm.Print_Area" localSheetId="2">ОБ!$A$1:$O$35</definedName>
    <definedName name="_xlnm.Print_Area" localSheetId="0">'прогноз СЭР'!$A$1:$O$24</definedName>
  </definedNames>
  <calcPr calcId="125725"/>
</workbook>
</file>

<file path=xl/calcChain.xml><?xml version="1.0" encoding="utf-8"?>
<calcChain xmlns="http://schemas.openxmlformats.org/spreadsheetml/2006/main">
  <c r="F33" i="3"/>
  <c r="D14" i="2"/>
  <c r="E14"/>
  <c r="F14"/>
  <c r="F19" s="1"/>
  <c r="E19"/>
  <c r="D19"/>
  <c r="D20" i="3"/>
  <c r="D19"/>
  <c r="F19"/>
  <c r="F20" s="1"/>
  <c r="E19"/>
  <c r="E20" s="1"/>
  <c r="B19" l="1"/>
  <c r="B27"/>
  <c r="B31"/>
  <c r="C14" l="1"/>
  <c r="D14"/>
  <c r="E14"/>
  <c r="E33"/>
  <c r="C33" l="1"/>
  <c r="F24" l="1"/>
  <c r="D24"/>
  <c r="D23" s="1"/>
  <c r="C24"/>
  <c r="C23" s="1"/>
  <c r="B23"/>
  <c r="F31" i="7" l="1"/>
  <c r="F26"/>
  <c r="F22"/>
  <c r="F21"/>
  <c r="F56"/>
  <c r="F36"/>
  <c r="H57" l="1"/>
  <c r="F20" l="1"/>
  <c r="G20"/>
  <c r="H20"/>
  <c r="I20"/>
  <c r="J20"/>
  <c r="E20"/>
  <c r="G19" l="1"/>
  <c r="G15" s="1"/>
  <c r="H19"/>
  <c r="H15" s="1"/>
  <c r="H18" s="1"/>
  <c r="I19"/>
  <c r="I15" s="1"/>
  <c r="I18" l="1"/>
  <c r="I57"/>
  <c r="J19"/>
  <c r="J57" s="1"/>
  <c r="D33" i="3" l="1"/>
  <c r="D27"/>
  <c r="F27"/>
  <c r="E27"/>
  <c r="E24"/>
  <c r="E23" s="1"/>
  <c r="F14"/>
  <c r="F25" s="1"/>
  <c r="E25"/>
  <c r="E26" s="1"/>
  <c r="D25"/>
  <c r="D26" s="1"/>
  <c r="F26" l="1"/>
  <c r="F23"/>
  <c r="F19" i="7"/>
  <c r="F15" s="1"/>
  <c r="C20"/>
  <c r="D20"/>
  <c r="B20"/>
  <c r="B33" i="3"/>
  <c r="C27"/>
  <c r="B14"/>
  <c r="B25" s="1"/>
  <c r="B26" l="1"/>
  <c r="C25"/>
  <c r="C26" s="1"/>
  <c r="D19" i="7"/>
  <c r="D15" s="1"/>
  <c r="E19"/>
  <c r="C19"/>
  <c r="C15" s="1"/>
  <c r="B19"/>
  <c r="B15" s="1"/>
</calcChain>
</file>

<file path=xl/sharedStrings.xml><?xml version="1.0" encoding="utf-8"?>
<sst xmlns="http://schemas.openxmlformats.org/spreadsheetml/2006/main" count="195" uniqueCount="123">
  <si>
    <t>Показатель</t>
  </si>
  <si>
    <t>1. Численность постоянного населения (среднегодовая), тыс. человек</t>
  </si>
  <si>
    <t>6. Прибыль прибыльных организаций, млрд. рублей</t>
  </si>
  <si>
    <t>ОСНОВНЫЕ ПАРАМЕТРЫ</t>
  </si>
  <si>
    <t xml:space="preserve">прогноза социально-экономического развития  </t>
  </si>
  <si>
    <t>Архангельской области</t>
  </si>
  <si>
    <t>2017 год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</si>
  <si>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</si>
  <si>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</si>
  <si>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</si>
  <si>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</si>
  <si>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</si>
  <si>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</si>
  <si>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</si>
  <si>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2026 год</t>
  </si>
  <si>
    <t>2027 год</t>
  </si>
  <si>
    <t>2028 год</t>
  </si>
  <si>
    <t>5. Объем инвестиций (в основной капитал), млрд. рублей</t>
  </si>
  <si>
    <t>7. Фонд начисленной заработной платы всех работников, млрд. рублей</t>
  </si>
  <si>
    <t>8. Среднемесячная заработная плата одного работника, рублей</t>
  </si>
  <si>
    <t>Доходы</t>
  </si>
  <si>
    <t>в том числе:</t>
  </si>
  <si>
    <t>безвозмездные поступления</t>
  </si>
  <si>
    <t>Расходы</t>
  </si>
  <si>
    <t>налоговые и неналоговые доходы</t>
  </si>
  <si>
    <t xml:space="preserve">ПРОГНОЗ </t>
  </si>
  <si>
    <t xml:space="preserve">основных параметров консолидированного бюджета </t>
  </si>
  <si>
    <t>дотации из федерального бюджета (за исключением дотаций для закрытого административно-территориального образования «Мирный»)</t>
  </si>
  <si>
    <t>целевые поступления от других бюджетов бюджетной системы Российской Федерации и от государственной корпорации – Фонда содействия реформированию жилищно-коммунального хозяйства</t>
  </si>
  <si>
    <t>кредиты кредитных организаций</t>
  </si>
  <si>
    <t>бюджетные кредиты</t>
  </si>
  <si>
    <t>иные источники</t>
  </si>
  <si>
    <t>Государственный долг Архангельской области на конец года</t>
  </si>
  <si>
    <t>расходы областного бюджета без учета расходов, осуществляемых за счет целевых поступлений от других бюджетов бюджетной системы Российской Федерации и от государственной корпорации – Фонда содействия реформированию жилищно-коммунального хозяйства</t>
  </si>
  <si>
    <t>расходы областного бюджета за счет целевых поступлений от других бюджетов бюджетной системы Российской Федерации и от государственной корпорации – Фонда содействия реформированию жилищно-коммунального хозяйства</t>
  </si>
  <si>
    <t>Дефицит (–)/профицит (+)</t>
  </si>
  <si>
    <t xml:space="preserve">основных параметров областного бюджета </t>
  </si>
  <si>
    <t>2. Валовой региональный продукт, млрд. рублей</t>
  </si>
  <si>
    <t>3. Индекс промышленного производства, процентов к предыдущему году</t>
  </si>
  <si>
    <t xml:space="preserve">   из них:</t>
  </si>
  <si>
    <t>____________________</t>
  </si>
  <si>
    <t>ПРЕДЕЛЬНЫЕ ОБЪЕМЫ</t>
  </si>
  <si>
    <t>финансового обеспечения государственных и иных программ</t>
  </si>
  <si>
    <t>Архангельской области и непрограммных направлений деятельности</t>
  </si>
  <si>
    <t>Расходы областного бюджета, ВСЕГО</t>
  </si>
  <si>
    <t>из них:</t>
  </si>
  <si>
    <t>объем условно утверждаемых расходов</t>
  </si>
  <si>
    <t>Расходы областного бюджета без учета условно утверждаемых расходов</t>
  </si>
  <si>
    <t>Предельные расходы на непрограммные направления деятельности, ВСЕГО</t>
  </si>
  <si>
    <t>2016 год (отчет)</t>
  </si>
  <si>
    <t>Предельные расходы на реализацию государственных и иных программ Архангельской области, ВСЕГО</t>
  </si>
  <si>
    <t>Обеспечение мероприятий по переселению граждан из аварийного жилищного фонда и переселению граждан из аварийного жилищного фонда  с учетом необходимости развития малоэтажного строительства</t>
  </si>
  <si>
    <t>Региональная программа капитального ремонта общего имущества в многоквартирных домах, расположенных на территории Архангельской области</t>
  </si>
  <si>
    <t>Социальная программа Архангельской области на предоставление из бюджета Пенсионного фонда Российской Федерации субсидии на укрепление материально-технической базы учреждений социального обслуживания населения Архангельской области и обучение компьютерной грамотности неработающих пенсионеров</t>
  </si>
  <si>
    <t xml:space="preserve">2018 год </t>
  </si>
  <si>
    <t xml:space="preserve">Объем расходов областного бюджета без учета расходов, осуществляемых 
за счет целевых поступлений от других бюджетов бюджетной системы 
Российской Федерации и от государственной корпорации – Фонда содействия реформированию жилищно-коммунального хозяйства
</t>
  </si>
  <si>
    <t>Региональная программа Архангельской области по оказанию комплексной медико-социальной и психолого-педагогической помощи детям с расстройствами аутистического спектра, проживающим в Архангельской области, «ТЫ НЕ ОДИН!»</t>
  </si>
  <si>
    <t>4. Индекс потребительских цен (среднегодовой) к соответствующему периоду предыдущего года, процентов</t>
  </si>
  <si>
    <t xml:space="preserve">к бюджетному  прогнозу Архангельской </t>
  </si>
  <si>
    <t>области на период до 2028 года</t>
  </si>
  <si>
    <t xml:space="preserve">к бюджетному  прогнозу Архангельской     </t>
  </si>
  <si>
    <t>(млн. рублей)</t>
  </si>
  <si>
    <t>Уровень дефицита (–)/профицита (+), процентов</t>
  </si>
  <si>
    <t>Уровень государственного долга, процентов</t>
  </si>
  <si>
    <t>процентов к общему объему расходов</t>
  </si>
  <si>
    <t>Программа модернизации здравоохранения Архангельской области на 2011 – 2017 годы</t>
  </si>
  <si>
    <t xml:space="preserve"> </t>
  </si>
  <si>
    <t>«Экономическое развитие и инвестиционная деятельность в Архангельской области (2014 – 2024 годы)»</t>
  </si>
  <si>
    <t>«Развитие местного самоуправления в Архангельской области и государственная поддержка социально ориентированных некоммерческих организаций (2014 – 2021 годы)»</t>
  </si>
  <si>
    <t>«Устойчивое развитие сельских территорий Архангельской области (2014 – 2021 годы)»</t>
  </si>
  <si>
    <t>«Эффективное государственное управление в Архангельской области (2014 – 2021 годы)»</t>
  </si>
  <si>
    <t>к бюджетному прогнозу Архангельской</t>
  </si>
  <si>
    <t>ПРИЛОЖЕНИЕ № 4</t>
  </si>
  <si>
    <t>ПРИЛОЖЕНИЕ № 3</t>
  </si>
  <si>
    <t>Нераспределенный резерв (недостаток средств "-")</t>
  </si>
  <si>
    <t>к бюджетному  прогнозу Архангельской</t>
  </si>
  <si>
    <t>(в редакции распоряжения Правительства</t>
  </si>
  <si>
    <t>Источники финансирования дефицита/направление профицита областного бюджета</t>
  </si>
  <si>
    <t xml:space="preserve">ПРИЛОЖЕНИЕ № 1                      </t>
  </si>
  <si>
    <t>«Развитие здравоохранения Архангельской области»</t>
  </si>
  <si>
    <t>«Развитие образования и науки Архангельской области»</t>
  </si>
  <si>
    <t>«Социальная поддержка граждан в Архангельской области»</t>
  </si>
  <si>
    <t>«Культура Русского Севера»</t>
  </si>
  <si>
    <t>Государственная программа развития сельского хозяйства и регулирования рынков сельскохозяйственной продукции, сырья и продовольствия Архангельской области</t>
  </si>
  <si>
    <t>«Обеспечение качественным, доступным жильем и объектами инженерной инфраструктуры населения Архангельской области»</t>
  </si>
  <si>
    <t>«Содействие занятости населения Архангельской области, улучшение условий и охраны труда»</t>
  </si>
  <si>
    <t>«Обеспечение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области»</t>
  </si>
  <si>
    <t>«Защита населения и территорий Архангельской области от чрезвычайных ситуаций, обеспечение пожарной безопасности и безопасности на водных объектах»</t>
  </si>
  <si>
    <t>«Охрана окружающей среды, воспроизводство и использование природных ресурсов Архангельской области»</t>
  </si>
  <si>
    <t>«Патриотическое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области»</t>
  </si>
  <si>
    <t>«Формирование современной городской среды в Архангельской области»</t>
  </si>
  <si>
    <t>«Развитие торговли в Архангельской области»</t>
  </si>
  <si>
    <t>«Развитие лесного комплекса Архангельской области»</t>
  </si>
  <si>
    <t>«Развитие энергетики и жилищно-коммунального хозяйства Архангельской области»</t>
  </si>
  <si>
    <t>«Развитие транспортной системы Архангельской области»</t>
  </si>
  <si>
    <t>«Развитие инфраструктуры Соловецкого архипелага»</t>
  </si>
  <si>
    <t>«Развитие имущественно-земельных отношений  Архангельской области»</t>
  </si>
  <si>
    <t>«Управление государственными финансами и государственным долгом Архангельской области»</t>
  </si>
  <si>
    <t>«Цифровое развитие Архангельской области»</t>
  </si>
  <si>
    <t>Региональная программа «Повышение уровня финансовой грамотности населения и развитие финансового образования в Архангельской области»</t>
  </si>
  <si>
    <t>«Комплексное развитие сельских территорий»</t>
  </si>
  <si>
    <t>«Экономическое развитие и инвестиционная деятельность в Архангельской области»</t>
  </si>
  <si>
    <t>«Совершенствование государственного управления и местного самоуправления, развитие институтов гражданского общества в Архангельской области»</t>
  </si>
  <si>
    <t>-</t>
  </si>
  <si>
    <t>«Развитие физической культуры и спорта в Архангельской области»</t>
  </si>
  <si>
    <t>«Молодежь Поморья»</t>
  </si>
  <si>
    <t>от 8 февраля 2021 г. № 28-рп)</t>
  </si>
  <si>
    <t>2021 год (оценка)</t>
  </si>
  <si>
    <t>2029 год</t>
  </si>
  <si>
    <t>2030 год</t>
  </si>
  <si>
    <t>2031 год</t>
  </si>
  <si>
    <t>2032 год</t>
  </si>
  <si>
    <t>2033 год</t>
  </si>
  <si>
    <t>2034 год</t>
  </si>
  <si>
    <t xml:space="preserve">     области на период до 2034 года</t>
  </si>
  <si>
    <t>области на период до 2034 года</t>
  </si>
  <si>
    <t xml:space="preserve">              </t>
  </si>
  <si>
    <t xml:space="preserve">ПРИЛОЖЕНИЕ № 2   </t>
  </si>
  <si>
    <t>ПРИЛОЖЕНИЕ № 1</t>
  </si>
  <si>
    <t>к распоряжению Правительства</t>
  </si>
  <si>
    <t>от __  ___________ № __-рп</t>
  </si>
  <si>
    <t>ПРИЛОЖЕНИЕ № 2</t>
  </si>
  <si>
    <t>от __  _____________г. № __-рп</t>
  </si>
</sst>
</file>

<file path=xl/styles.xml><?xml version="1.0" encoding="utf-8"?>
<styleSheet xmlns="http://schemas.openxmlformats.org/spreadsheetml/2006/main">
  <numFmts count="6">
    <numFmt numFmtId="164" formatCode="_-* #,##0.00\ _р_._-;\-* #,##0.00\ _р_._-;_-* &quot;-&quot;??\ _р_._-;_-@_-"/>
    <numFmt numFmtId="165" formatCode="#,##0.0"/>
    <numFmt numFmtId="166" formatCode="0.0%"/>
    <numFmt numFmtId="167" formatCode="_-* #,##0.0\ _р_._-;\-* #,##0.0\ _р_._-;_-* &quot;-&quot;??\ _р_._-;_-@_-"/>
    <numFmt numFmtId="168" formatCode="#,##0.0_ ;\-#,##0.0\ "/>
    <numFmt numFmtId="169" formatCode="_-* #,##0.0\ _р_._-;\-* #,##0.0\ _р_._-;_-* &quot;-&quot;?\ _р_._-;_-@_-"/>
  </numFmts>
  <fonts count="31">
    <font>
      <sz val="11"/>
      <color theme="1"/>
      <name val="Calibri"/>
      <family val="2"/>
      <charset val="204"/>
      <scheme val="minor"/>
    </font>
    <font>
      <b/>
      <sz val="9.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.5"/>
      <name val="Times New Roman"/>
      <family val="1"/>
      <charset val="204"/>
    </font>
    <font>
      <sz val="9"/>
      <name val="Times New Roman"/>
      <family val="1"/>
      <charset val="204"/>
    </font>
    <font>
      <sz val="9.5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5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6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/>
    <xf numFmtId="0" fontId="8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left" indent="5"/>
    </xf>
    <xf numFmtId="0" fontId="9" fillId="0" borderId="2" xfId="0" applyFont="1" applyBorder="1" applyAlignment="1">
      <alignment horizontal="center" vertical="center" wrapText="1"/>
    </xf>
    <xf numFmtId="0" fontId="0" fillId="2" borderId="0" xfId="0" applyFont="1" applyFill="1"/>
    <xf numFmtId="0" fontId="0" fillId="2" borderId="0" xfId="0" applyFill="1"/>
    <xf numFmtId="0" fontId="8" fillId="0" borderId="1" xfId="0" applyFont="1" applyBorder="1" applyAlignment="1">
      <alignment horizontal="left" vertical="center" wrapText="1"/>
    </xf>
    <xf numFmtId="165" fontId="11" fillId="0" borderId="1" xfId="2" applyNumberFormat="1" applyFont="1" applyFill="1" applyBorder="1" applyAlignment="1" applyProtection="1">
      <alignment horizontal="right" vertical="center" wrapText="1"/>
      <protection locked="0"/>
    </xf>
    <xf numFmtId="165" fontId="10" fillId="0" borderId="3" xfId="4" applyNumberFormat="1" applyFont="1" applyBorder="1" applyAlignment="1">
      <alignment horizontal="right" vertical="center" wrapText="1"/>
    </xf>
    <xf numFmtId="165" fontId="8" fillId="0" borderId="4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3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/>
    <xf numFmtId="0" fontId="0" fillId="0" borderId="0" xfId="0"/>
    <xf numFmtId="0" fontId="18" fillId="0" borderId="0" xfId="0" applyFont="1"/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168" fontId="11" fillId="3" borderId="1" xfId="4" applyNumberFormat="1" applyFont="1" applyFill="1" applyBorder="1" applyAlignment="1">
      <alignment horizontal="right" vertical="center" wrapText="1"/>
    </xf>
    <xf numFmtId="167" fontId="11" fillId="3" borderId="1" xfId="4" applyNumberFormat="1" applyFont="1" applyFill="1" applyBorder="1" applyAlignment="1">
      <alignment horizontal="right" vertical="center" wrapText="1"/>
    </xf>
    <xf numFmtId="167" fontId="16" fillId="3" borderId="1" xfId="4" applyNumberFormat="1" applyFont="1" applyFill="1" applyBorder="1" applyAlignment="1">
      <alignment horizontal="right" vertical="center" wrapText="1"/>
    </xf>
    <xf numFmtId="166" fontId="11" fillId="3" borderId="1" xfId="3" applyNumberFormat="1" applyFont="1" applyFill="1" applyBorder="1" applyAlignment="1">
      <alignment horizontal="right" vertical="center" wrapText="1"/>
    </xf>
    <xf numFmtId="165" fontId="11" fillId="3" borderId="1" xfId="4" applyNumberFormat="1" applyFont="1" applyFill="1" applyBorder="1" applyAlignment="1">
      <alignment horizontal="right" vertical="center" wrapText="1"/>
    </xf>
    <xf numFmtId="168" fontId="16" fillId="3" borderId="1" xfId="4" applyNumberFormat="1" applyFont="1" applyFill="1" applyBorder="1" applyAlignment="1">
      <alignment horizontal="right" vertical="center" wrapText="1"/>
    </xf>
    <xf numFmtId="0" fontId="22" fillId="0" borderId="0" xfId="0" applyFont="1"/>
    <xf numFmtId="0" fontId="16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13" fillId="0" borderId="0" xfId="0" applyFont="1" applyFill="1" applyAlignment="1">
      <alignment horizontal="right"/>
    </xf>
    <xf numFmtId="0" fontId="13" fillId="0" borderId="0" xfId="0" applyFont="1" applyFill="1"/>
    <xf numFmtId="0" fontId="0" fillId="0" borderId="0" xfId="0" applyFill="1" applyAlignment="1"/>
    <xf numFmtId="0" fontId="0" fillId="0" borderId="0" xfId="0" applyFill="1"/>
    <xf numFmtId="0" fontId="8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center" wrapText="1"/>
    </xf>
    <xf numFmtId="165" fontId="16" fillId="0" borderId="6" xfId="0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top" wrapText="1"/>
    </xf>
    <xf numFmtId="167" fontId="16" fillId="0" borderId="1" xfId="4" applyNumberFormat="1" applyFont="1" applyFill="1" applyBorder="1" applyAlignment="1">
      <alignment horizontal="right" vertical="center" wrapText="1"/>
    </xf>
    <xf numFmtId="167" fontId="11" fillId="0" borderId="1" xfId="4" applyNumberFormat="1" applyFont="1" applyFill="1" applyBorder="1" applyAlignment="1">
      <alignment horizontal="right" vertical="center" wrapText="1"/>
    </xf>
    <xf numFmtId="168" fontId="11" fillId="0" borderId="1" xfId="4" applyNumberFormat="1" applyFont="1" applyFill="1" applyBorder="1" applyAlignment="1">
      <alignment horizontal="right" vertical="center" wrapText="1"/>
    </xf>
    <xf numFmtId="166" fontId="11" fillId="0" borderId="1" xfId="3" applyNumberFormat="1" applyFont="1" applyFill="1" applyBorder="1" applyAlignment="1">
      <alignment horizontal="right" vertical="center" wrapText="1"/>
    </xf>
    <xf numFmtId="168" fontId="16" fillId="0" borderId="1" xfId="4" applyNumberFormat="1" applyFont="1" applyFill="1" applyBorder="1" applyAlignment="1">
      <alignment horizontal="right" vertical="center" wrapText="1"/>
    </xf>
    <xf numFmtId="169" fontId="16" fillId="0" borderId="1" xfId="4" applyNumberFormat="1" applyFont="1" applyFill="1" applyBorder="1" applyAlignment="1">
      <alignment horizontal="right" vertical="center" wrapText="1"/>
    </xf>
    <xf numFmtId="169" fontId="11" fillId="0" borderId="1" xfId="4" applyNumberFormat="1" applyFont="1" applyFill="1" applyBorder="1" applyAlignment="1">
      <alignment horizontal="right" vertical="center" wrapText="1"/>
    </xf>
    <xf numFmtId="167" fontId="0" fillId="0" borderId="0" xfId="0" applyNumberFormat="1" applyFill="1"/>
    <xf numFmtId="0" fontId="4" fillId="0" borderId="0" xfId="0" applyFont="1" applyAlignment="1">
      <alignment horizontal="right"/>
    </xf>
    <xf numFmtId="0" fontId="0" fillId="0" borderId="0" xfId="0"/>
    <xf numFmtId="0" fontId="25" fillId="0" borderId="0" xfId="0" applyFont="1" applyAlignment="1">
      <alignment horizontal="right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top" wrapText="1"/>
    </xf>
    <xf numFmtId="0" fontId="26" fillId="0" borderId="2" xfId="0" applyFont="1" applyFill="1" applyBorder="1" applyAlignment="1">
      <alignment horizontal="center" vertical="top" wrapText="1"/>
    </xf>
    <xf numFmtId="0" fontId="27" fillId="0" borderId="1" xfId="0" applyFont="1" applyBorder="1" applyAlignment="1">
      <alignment vertical="center" wrapText="1"/>
    </xf>
    <xf numFmtId="165" fontId="28" fillId="0" borderId="1" xfId="0" applyNumberFormat="1" applyFont="1" applyFill="1" applyBorder="1" applyAlignment="1">
      <alignment horizontal="right" vertical="center" wrapText="1"/>
    </xf>
    <xf numFmtId="165" fontId="27" fillId="0" borderId="1" xfId="0" applyNumberFormat="1" applyFont="1" applyFill="1" applyBorder="1" applyAlignment="1">
      <alignment horizontal="right" vertical="center" wrapText="1"/>
    </xf>
    <xf numFmtId="0" fontId="26" fillId="0" borderId="1" xfId="0" applyFont="1" applyBorder="1" applyAlignment="1">
      <alignment vertical="center" wrapText="1"/>
    </xf>
    <xf numFmtId="165" fontId="29" fillId="3" borderId="1" xfId="0" applyNumberFormat="1" applyFont="1" applyFill="1" applyBorder="1" applyAlignment="1">
      <alignment horizontal="right" vertical="center" wrapText="1"/>
    </xf>
    <xf numFmtId="165" fontId="29" fillId="0" borderId="1" xfId="0" applyNumberFormat="1" applyFont="1" applyFill="1" applyBorder="1" applyAlignment="1">
      <alignment horizontal="right" vertical="center" wrapText="1"/>
    </xf>
    <xf numFmtId="165" fontId="26" fillId="0" borderId="1" xfId="0" applyNumberFormat="1" applyFont="1" applyFill="1" applyBorder="1" applyAlignment="1">
      <alignment horizontal="right" vertical="center" wrapText="1"/>
    </xf>
    <xf numFmtId="165" fontId="29" fillId="0" borderId="1" xfId="4" applyNumberFormat="1" applyFont="1" applyFill="1" applyBorder="1" applyAlignment="1">
      <alignment horizontal="right" vertical="center" wrapText="1"/>
    </xf>
    <xf numFmtId="165" fontId="26" fillId="0" borderId="1" xfId="4" applyNumberFormat="1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 indent="1"/>
    </xf>
    <xf numFmtId="165" fontId="28" fillId="0" borderId="1" xfId="4" applyNumberFormat="1" applyFont="1" applyFill="1" applyBorder="1" applyAlignment="1">
      <alignment horizontal="right" vertical="center" wrapText="1"/>
    </xf>
    <xf numFmtId="165" fontId="27" fillId="0" borderId="1" xfId="4" applyNumberFormat="1" applyFont="1" applyFill="1" applyBorder="1" applyAlignment="1">
      <alignment horizontal="righ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 indent="1"/>
    </xf>
    <xf numFmtId="0" fontId="27" fillId="2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166" fontId="26" fillId="3" borderId="1" xfId="3" applyNumberFormat="1" applyFont="1" applyFill="1" applyBorder="1" applyAlignment="1">
      <alignment vertical="center" wrapText="1"/>
    </xf>
    <xf numFmtId="165" fontId="26" fillId="3" borderId="1" xfId="0" applyNumberFormat="1" applyFont="1" applyFill="1" applyBorder="1" applyAlignment="1">
      <alignment horizontal="right" vertical="center" wrapText="1"/>
    </xf>
    <xf numFmtId="166" fontId="26" fillId="3" borderId="1" xfId="3" applyNumberFormat="1" applyFont="1" applyFill="1" applyBorder="1" applyAlignment="1">
      <alignment vertical="center"/>
    </xf>
    <xf numFmtId="0" fontId="4" fillId="0" borderId="0" xfId="0" applyFont="1" applyAlignment="1"/>
    <xf numFmtId="0" fontId="24" fillId="0" borderId="0" xfId="0" applyFont="1" applyAlignment="1"/>
    <xf numFmtId="168" fontId="0" fillId="0" borderId="0" xfId="0" applyNumberFormat="1" applyFill="1"/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165" fontId="8" fillId="0" borderId="4" xfId="0" applyNumberFormat="1" applyFont="1" applyFill="1" applyBorder="1" applyAlignment="1">
      <alignment horizontal="right" vertical="center" wrapText="1"/>
    </xf>
    <xf numFmtId="0" fontId="18" fillId="0" borderId="1" xfId="0" applyFont="1" applyFill="1" applyBorder="1"/>
    <xf numFmtId="0" fontId="18" fillId="4" borderId="0" xfId="0" applyFont="1" applyFill="1"/>
    <xf numFmtId="0" fontId="11" fillId="0" borderId="1" xfId="0" applyFont="1" applyFill="1" applyBorder="1" applyAlignment="1">
      <alignment vertical="center" wrapText="1"/>
    </xf>
    <xf numFmtId="0" fontId="18" fillId="0" borderId="0" xfId="0" applyFont="1" applyFill="1"/>
    <xf numFmtId="165" fontId="0" fillId="2" borderId="0" xfId="0" applyNumberFormat="1" applyFont="1" applyFill="1"/>
    <xf numFmtId="165" fontId="0" fillId="0" borderId="0" xfId="0" applyNumberFormat="1"/>
    <xf numFmtId="0" fontId="11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65" fontId="8" fillId="3" borderId="4" xfId="0" applyNumberFormat="1" applyFont="1" applyFill="1" applyBorder="1" applyAlignment="1">
      <alignment horizontal="right" vertical="center" wrapText="1"/>
    </xf>
    <xf numFmtId="165" fontId="26" fillId="3" borderId="1" xfId="4" applyNumberFormat="1" applyFont="1" applyFill="1" applyBorder="1" applyAlignment="1">
      <alignment horizontal="right" vertical="center" wrapText="1"/>
    </xf>
    <xf numFmtId="0" fontId="18" fillId="3" borderId="1" xfId="0" applyFont="1" applyFill="1" applyBorder="1"/>
    <xf numFmtId="165" fontId="11" fillId="3" borderId="1" xfId="0" applyNumberFormat="1" applyFont="1" applyFill="1" applyBorder="1"/>
    <xf numFmtId="169" fontId="16" fillId="3" borderId="1" xfId="4" applyNumberFormat="1" applyFont="1" applyFill="1" applyBorder="1" applyAlignment="1">
      <alignment horizontal="right" vertical="center" wrapText="1"/>
    </xf>
    <xf numFmtId="169" fontId="11" fillId="3" borderId="1" xfId="4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vertical="center" wrapText="1"/>
    </xf>
    <xf numFmtId="0" fontId="18" fillId="3" borderId="0" xfId="0" applyFont="1" applyFill="1"/>
    <xf numFmtId="0" fontId="0" fillId="0" borderId="0" xfId="0" applyAlignment="1"/>
    <xf numFmtId="0" fontId="26" fillId="0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wrapText="1"/>
    </xf>
    <xf numFmtId="165" fontId="11" fillId="3" borderId="1" xfId="2" applyNumberFormat="1" applyFont="1" applyFill="1" applyBorder="1" applyAlignment="1" applyProtection="1">
      <alignment horizontal="right" vertical="center" wrapText="1"/>
      <protection locked="0"/>
    </xf>
    <xf numFmtId="165" fontId="8" fillId="0" borderId="5" xfId="4" applyNumberFormat="1" applyFont="1" applyFill="1" applyBorder="1" applyAlignment="1">
      <alignment horizontal="right" vertical="center" wrapText="1"/>
    </xf>
    <xf numFmtId="165" fontId="8" fillId="0" borderId="2" xfId="4" applyNumberFormat="1" applyFont="1" applyFill="1" applyBorder="1" applyAlignment="1">
      <alignment horizontal="right" vertical="center" wrapText="1"/>
    </xf>
    <xf numFmtId="165" fontId="10" fillId="0" borderId="2" xfId="4" applyNumberFormat="1" applyFont="1" applyFill="1" applyBorder="1" applyAlignment="1">
      <alignment horizontal="right" vertical="center" wrapText="1"/>
    </xf>
    <xf numFmtId="165" fontId="11" fillId="0" borderId="2" xfId="4" applyNumberFormat="1" applyFont="1" applyFill="1" applyBorder="1" applyAlignment="1">
      <alignment horizontal="right" vertical="center" wrapText="1"/>
    </xf>
    <xf numFmtId="165" fontId="16" fillId="0" borderId="2" xfId="4" applyNumberFormat="1" applyFont="1" applyFill="1" applyBorder="1" applyAlignment="1">
      <alignment horizontal="right" vertical="center" wrapText="1"/>
    </xf>
    <xf numFmtId="166" fontId="26" fillId="0" borderId="1" xfId="3" applyNumberFormat="1" applyFont="1" applyFill="1" applyBorder="1" applyAlignment="1">
      <alignment vertical="center" wrapText="1"/>
    </xf>
    <xf numFmtId="166" fontId="26" fillId="0" borderId="1" xfId="3" applyNumberFormat="1" applyFont="1" applyFill="1" applyBorder="1" applyAlignment="1">
      <alignment vertical="center"/>
    </xf>
    <xf numFmtId="0" fontId="24" fillId="0" borderId="0" xfId="0" applyFont="1" applyFill="1" applyAlignment="1"/>
    <xf numFmtId="0" fontId="25" fillId="0" borderId="0" xfId="0" applyFont="1" applyFill="1" applyAlignment="1">
      <alignment horizontal="right"/>
    </xf>
    <xf numFmtId="165" fontId="10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/>
    </xf>
    <xf numFmtId="0" fontId="26" fillId="0" borderId="0" xfId="0" applyFont="1" applyFill="1" applyAlignment="1">
      <alignment horizontal="right"/>
    </xf>
    <xf numFmtId="165" fontId="25" fillId="0" borderId="0" xfId="0" applyNumberFormat="1" applyFont="1" applyFill="1" applyAlignment="1">
      <alignment horizontal="right"/>
    </xf>
    <xf numFmtId="165" fontId="13" fillId="0" borderId="0" xfId="0" applyNumberFormat="1" applyFont="1" applyFill="1"/>
    <xf numFmtId="165" fontId="10" fillId="0" borderId="3" xfId="4" applyNumberFormat="1" applyFont="1" applyFill="1" applyBorder="1" applyAlignment="1">
      <alignment horizontal="right" vertical="center" wrapText="1"/>
    </xf>
    <xf numFmtId="165" fontId="0" fillId="0" borderId="0" xfId="0" applyNumberFormat="1" applyFill="1" applyAlignment="1"/>
    <xf numFmtId="9" fontId="0" fillId="0" borderId="0" xfId="0" applyNumberFormat="1"/>
    <xf numFmtId="0" fontId="0" fillId="0" borderId="0" xfId="0" applyFont="1" applyAlignment="1"/>
    <xf numFmtId="165" fontId="11" fillId="0" borderId="4" xfId="0" applyNumberFormat="1" applyFont="1" applyFill="1" applyBorder="1" applyAlignment="1">
      <alignment horizontal="right" vertical="center" wrapText="1"/>
    </xf>
    <xf numFmtId="165" fontId="11" fillId="0" borderId="5" xfId="4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2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</cellXfs>
  <cellStyles count="5">
    <cellStyle name="Денежный 3" xfId="1"/>
    <cellStyle name="Обычный" xfId="0" builtinId="0"/>
    <cellStyle name="Обычный 2" xfId="2"/>
    <cellStyle name="Процентный" xfId="3" builtinId="5"/>
    <cellStyle name="Финансовый" xfId="4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80" zoomScaleNormal="80" workbookViewId="0">
      <selection activeCell="A4" sqref="A4"/>
    </sheetView>
  </sheetViews>
  <sheetFormatPr defaultRowHeight="15"/>
  <cols>
    <col min="1" max="1" width="30.5703125" customWidth="1"/>
    <col min="2" max="15" width="10.7109375" customWidth="1"/>
    <col min="16" max="16" width="0" hidden="1" customWidth="1"/>
  </cols>
  <sheetData>
    <row r="1" spans="1:16" s="70" customFormat="1" ht="18" customHeight="1">
      <c r="L1" s="142" t="s">
        <v>118</v>
      </c>
      <c r="M1" s="142"/>
      <c r="N1" s="142"/>
      <c r="O1" s="142"/>
    </row>
    <row r="2" spans="1:16" s="70" customFormat="1" ht="18" customHeight="1">
      <c r="L2" s="142" t="s">
        <v>119</v>
      </c>
      <c r="M2" s="142"/>
      <c r="N2" s="142"/>
      <c r="O2" s="142"/>
    </row>
    <row r="3" spans="1:16" s="70" customFormat="1" ht="18" customHeight="1">
      <c r="L3" s="142" t="s">
        <v>5</v>
      </c>
      <c r="M3" s="142"/>
      <c r="N3" s="142"/>
      <c r="O3" s="142"/>
    </row>
    <row r="4" spans="1:16" s="70" customFormat="1" ht="18" customHeight="1">
      <c r="L4" s="142" t="s">
        <v>120</v>
      </c>
      <c r="M4" s="142"/>
      <c r="N4" s="142"/>
      <c r="O4" s="142"/>
    </row>
    <row r="5" spans="1:16" ht="32.25" customHeight="1">
      <c r="A5" s="143" t="s">
        <v>78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1:16" ht="18.75">
      <c r="A6" s="2"/>
      <c r="B6" s="3"/>
      <c r="C6" s="3"/>
      <c r="D6" s="3"/>
      <c r="E6" s="3"/>
      <c r="F6" s="3"/>
      <c r="G6" s="3"/>
      <c r="H6" s="3"/>
      <c r="I6" s="3"/>
      <c r="J6" s="44"/>
      <c r="K6" s="46"/>
      <c r="L6" s="46"/>
      <c r="M6" s="46"/>
      <c r="N6" s="46"/>
      <c r="O6" s="45" t="s">
        <v>60</v>
      </c>
    </row>
    <row r="7" spans="1:16" ht="18.75">
      <c r="A7" s="2"/>
      <c r="B7" s="3"/>
      <c r="C7" s="3"/>
      <c r="D7" s="3"/>
      <c r="E7" s="3"/>
      <c r="F7" s="3"/>
      <c r="G7" s="3"/>
      <c r="H7" s="3"/>
      <c r="I7" s="3"/>
      <c r="J7" s="44"/>
      <c r="K7" s="148" t="s">
        <v>114</v>
      </c>
      <c r="L7" s="148"/>
      <c r="M7" s="148"/>
      <c r="N7" s="148"/>
      <c r="O7" s="148"/>
    </row>
    <row r="8" spans="1:16" ht="18.75">
      <c r="A8" s="99"/>
      <c r="B8" s="100"/>
      <c r="C8" s="100"/>
      <c r="D8" s="100"/>
      <c r="E8" s="100"/>
      <c r="F8" s="100"/>
      <c r="G8" s="100"/>
      <c r="H8" s="100"/>
      <c r="I8" s="100"/>
      <c r="J8" s="100"/>
      <c r="K8" s="149"/>
      <c r="L8" s="149"/>
      <c r="M8" s="149"/>
      <c r="N8" s="149"/>
      <c r="O8" s="149"/>
    </row>
    <row r="9" spans="1:16" ht="30" customHeight="1">
      <c r="A9" s="146" t="s">
        <v>3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</row>
    <row r="10" spans="1:16" ht="18.75">
      <c r="A10" s="146" t="s">
        <v>4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>
        <v>1000</v>
      </c>
    </row>
    <row r="11" spans="1:16" ht="15" customHeight="1">
      <c r="A11" s="146" t="s">
        <v>5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</row>
    <row r="12" spans="1:16" ht="18.75">
      <c r="A12" s="1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4"/>
      <c r="O12" s="4"/>
    </row>
    <row r="13" spans="1:16" ht="57.75" customHeight="1">
      <c r="A13" s="6" t="s">
        <v>0</v>
      </c>
      <c r="B13" s="6" t="s">
        <v>107</v>
      </c>
      <c r="C13" s="6" t="s">
        <v>10</v>
      </c>
      <c r="D13" s="42" t="s">
        <v>11</v>
      </c>
      <c r="E13" s="55" t="s">
        <v>12</v>
      </c>
      <c r="F13" s="55" t="s">
        <v>13</v>
      </c>
      <c r="G13" s="55" t="s">
        <v>14</v>
      </c>
      <c r="H13" s="55" t="s">
        <v>15</v>
      </c>
      <c r="I13" s="55" t="s">
        <v>16</v>
      </c>
      <c r="J13" s="6" t="s">
        <v>108</v>
      </c>
      <c r="K13" s="6" t="s">
        <v>109</v>
      </c>
      <c r="L13" s="6" t="s">
        <v>110</v>
      </c>
      <c r="M13" s="6" t="s">
        <v>111</v>
      </c>
      <c r="N13" s="6" t="s">
        <v>112</v>
      </c>
      <c r="O13" s="6" t="s">
        <v>113</v>
      </c>
    </row>
    <row r="14" spans="1:16" ht="15" customHeight="1">
      <c r="A14" s="7">
        <v>1</v>
      </c>
      <c r="B14" s="7">
        <v>2</v>
      </c>
      <c r="C14" s="7">
        <v>3</v>
      </c>
      <c r="D14" s="43">
        <v>4</v>
      </c>
      <c r="E14" s="56">
        <v>5</v>
      </c>
      <c r="F14" s="56">
        <v>6</v>
      </c>
      <c r="G14" s="56">
        <v>7</v>
      </c>
      <c r="H14" s="56">
        <v>8</v>
      </c>
      <c r="I14" s="56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</row>
    <row r="15" spans="1:16" ht="48" customHeight="1">
      <c r="A15" s="12" t="s">
        <v>1</v>
      </c>
      <c r="B15" s="13">
        <v>1077.78</v>
      </c>
      <c r="C15" s="13">
        <v>1068.3900000000001</v>
      </c>
      <c r="D15" s="13">
        <v>1052.2800000000002</v>
      </c>
      <c r="E15" s="13">
        <v>1041.78</v>
      </c>
      <c r="F15" s="13">
        <v>1032.52</v>
      </c>
      <c r="G15" s="13">
        <v>1034.3900000000001</v>
      </c>
      <c r="H15" s="121">
        <v>1027.28</v>
      </c>
      <c r="I15" s="121">
        <v>1020.92</v>
      </c>
      <c r="J15" s="121">
        <v>1015.54</v>
      </c>
      <c r="K15" s="13">
        <v>1011.51</v>
      </c>
      <c r="L15" s="13">
        <v>1008.21</v>
      </c>
      <c r="M15" s="13">
        <v>1004.99</v>
      </c>
      <c r="N15" s="13">
        <v>1001.86</v>
      </c>
      <c r="O15" s="13">
        <v>998.86</v>
      </c>
    </row>
    <row r="16" spans="1:16" ht="37.5" customHeight="1">
      <c r="A16" s="12" t="s">
        <v>37</v>
      </c>
      <c r="B16" s="13">
        <v>642.43648511000004</v>
      </c>
      <c r="C16" s="13">
        <v>679.19792411999993</v>
      </c>
      <c r="D16" s="13">
        <v>718.39760648000004</v>
      </c>
      <c r="E16" s="13">
        <v>766.51620490000005</v>
      </c>
      <c r="F16" s="13">
        <v>817.48744378000004</v>
      </c>
      <c r="G16" s="13">
        <v>836.67831088000003</v>
      </c>
      <c r="H16" s="13">
        <v>918.92850089000001</v>
      </c>
      <c r="I16" s="13">
        <v>918.01236403999997</v>
      </c>
      <c r="J16" s="13">
        <v>975.33529848000001</v>
      </c>
      <c r="K16" s="13">
        <v>1068.24984015</v>
      </c>
      <c r="L16" s="13">
        <v>1082.0057580599998</v>
      </c>
      <c r="M16" s="13">
        <v>1129.4223974600002</v>
      </c>
      <c r="N16" s="13">
        <v>1239.5484512100002</v>
      </c>
      <c r="O16" s="13">
        <v>1333.0743628299999</v>
      </c>
    </row>
    <row r="17" spans="1:15" ht="48" customHeight="1">
      <c r="A17" s="12" t="s">
        <v>38</v>
      </c>
      <c r="B17" s="13">
        <v>101.84</v>
      </c>
      <c r="C17" s="13">
        <v>101.73</v>
      </c>
      <c r="D17" s="13">
        <v>100.13</v>
      </c>
      <c r="E17" s="13">
        <v>102.08</v>
      </c>
      <c r="F17" s="13">
        <v>102.94</v>
      </c>
      <c r="G17" s="13">
        <v>101.19</v>
      </c>
      <c r="H17" s="13">
        <v>104.1</v>
      </c>
      <c r="I17" s="13">
        <v>95.18</v>
      </c>
      <c r="J17" s="13">
        <v>100.99</v>
      </c>
      <c r="K17" s="13">
        <v>103.31</v>
      </c>
      <c r="L17" s="13">
        <v>98.49</v>
      </c>
      <c r="M17" s="13">
        <v>100.89</v>
      </c>
      <c r="N17" s="13">
        <v>101.3</v>
      </c>
      <c r="O17" s="13">
        <v>106.44</v>
      </c>
    </row>
    <row r="18" spans="1:15" s="53" customFormat="1" ht="68.25" customHeight="1">
      <c r="A18" s="120" t="s">
        <v>57</v>
      </c>
      <c r="B18" s="13">
        <v>106.8</v>
      </c>
      <c r="C18" s="13">
        <v>104.3</v>
      </c>
      <c r="D18" s="13">
        <v>108.54</v>
      </c>
      <c r="E18" s="13">
        <v>104.91</v>
      </c>
      <c r="F18" s="13">
        <v>104.12</v>
      </c>
      <c r="G18" s="13">
        <v>104</v>
      </c>
      <c r="H18" s="13">
        <v>103.9</v>
      </c>
      <c r="I18" s="13">
        <v>104</v>
      </c>
      <c r="J18" s="13">
        <v>104</v>
      </c>
      <c r="K18" s="13">
        <v>104.1</v>
      </c>
      <c r="L18" s="13">
        <v>103.9</v>
      </c>
      <c r="M18" s="13">
        <v>103.7</v>
      </c>
      <c r="N18" s="13">
        <v>103.9</v>
      </c>
      <c r="O18" s="13">
        <v>104</v>
      </c>
    </row>
    <row r="19" spans="1:15" ht="49.5" customHeight="1">
      <c r="A19" s="12" t="s">
        <v>17</v>
      </c>
      <c r="B19" s="13">
        <v>117.20144999999999</v>
      </c>
      <c r="C19" s="13">
        <v>127.36235000000001</v>
      </c>
      <c r="D19" s="13">
        <v>116.64979</v>
      </c>
      <c r="E19" s="13">
        <v>133.76428999999999</v>
      </c>
      <c r="F19" s="13">
        <v>147.61478</v>
      </c>
      <c r="G19" s="13">
        <v>169.27654000000001</v>
      </c>
      <c r="H19" s="13">
        <v>183.08951000000002</v>
      </c>
      <c r="I19" s="13">
        <v>193.84053</v>
      </c>
      <c r="J19" s="13">
        <v>201.99734000000001</v>
      </c>
      <c r="K19" s="13">
        <v>213.22839000000002</v>
      </c>
      <c r="L19" s="13">
        <v>223.53158999999999</v>
      </c>
      <c r="M19" s="13">
        <v>233.63522</v>
      </c>
      <c r="N19" s="13">
        <v>243.22360999999998</v>
      </c>
      <c r="O19" s="13">
        <v>255.73502999999999</v>
      </c>
    </row>
    <row r="20" spans="1:15" ht="41.25" customHeight="1">
      <c r="A20" s="12" t="s">
        <v>2</v>
      </c>
      <c r="B20" s="13">
        <v>102.0333</v>
      </c>
      <c r="C20" s="13">
        <v>105.38211</v>
      </c>
      <c r="D20" s="13">
        <v>116.81431000000001</v>
      </c>
      <c r="E20" s="13">
        <v>123.48818</v>
      </c>
      <c r="F20" s="13">
        <v>127.57201999999999</v>
      </c>
      <c r="G20" s="13">
        <v>120.44113</v>
      </c>
      <c r="H20" s="13">
        <v>123.81348</v>
      </c>
      <c r="I20" s="13">
        <v>127.52788000000001</v>
      </c>
      <c r="J20" s="13">
        <v>132.24641</v>
      </c>
      <c r="K20" s="13">
        <v>135.02357999999998</v>
      </c>
      <c r="L20" s="13">
        <v>136.23878999999999</v>
      </c>
      <c r="M20" s="13">
        <v>142.09706</v>
      </c>
      <c r="N20" s="13">
        <v>145.64948999999999</v>
      </c>
      <c r="O20" s="13">
        <v>151.62111999999999</v>
      </c>
    </row>
    <row r="21" spans="1:15" ht="45">
      <c r="A21" s="12" t="s">
        <v>18</v>
      </c>
      <c r="B21" s="13">
        <v>230.0275</v>
      </c>
      <c r="C21" s="13">
        <v>242.60378</v>
      </c>
      <c r="D21" s="13">
        <v>276.82546000000002</v>
      </c>
      <c r="E21" s="13">
        <v>297.65539999999999</v>
      </c>
      <c r="F21" s="13">
        <v>316.22726999999998</v>
      </c>
      <c r="G21" s="13">
        <v>304.47607297251511</v>
      </c>
      <c r="H21" s="13">
        <v>322.38707003788682</v>
      </c>
      <c r="I21" s="13">
        <v>341.73336129529923</v>
      </c>
      <c r="J21" s="13">
        <v>362.27051558132393</v>
      </c>
      <c r="K21" s="13">
        <v>384.39849453534657</v>
      </c>
      <c r="L21" s="13">
        <v>406.95392681273501</v>
      </c>
      <c r="M21" s="13">
        <v>430.34113031957429</v>
      </c>
      <c r="N21" s="13">
        <v>455.66741445429005</v>
      </c>
      <c r="O21" s="13">
        <v>483.02338091906745</v>
      </c>
    </row>
    <row r="22" spans="1:15" ht="38.25" customHeight="1">
      <c r="A22" s="12" t="s">
        <v>19</v>
      </c>
      <c r="B22" s="13">
        <v>56578.98</v>
      </c>
      <c r="C22" s="13">
        <v>60313.19</v>
      </c>
      <c r="D22" s="13">
        <v>69580.710000000006</v>
      </c>
      <c r="E22" s="13">
        <v>74938.42</v>
      </c>
      <c r="F22" s="13">
        <v>79809.42</v>
      </c>
      <c r="G22" s="13">
        <v>77605.156999672501</v>
      </c>
      <c r="H22" s="13">
        <v>82447.718796452056</v>
      </c>
      <c r="I22" s="13">
        <v>87691.393711906407</v>
      </c>
      <c r="J22" s="13">
        <v>93277.335491354854</v>
      </c>
      <c r="K22" s="13">
        <v>99312.379097645506</v>
      </c>
      <c r="L22" s="13">
        <v>105499.54031542882</v>
      </c>
      <c r="M22" s="13">
        <v>111945.56222870153</v>
      </c>
      <c r="N22" s="13">
        <v>118942.15986799537</v>
      </c>
      <c r="O22" s="13">
        <v>126518.7754515867</v>
      </c>
    </row>
    <row r="24" spans="1:15">
      <c r="K24" s="70"/>
    </row>
    <row r="25" spans="1:15">
      <c r="K25" s="70"/>
    </row>
    <row r="26" spans="1:15">
      <c r="F26" s="145"/>
      <c r="G26" s="145"/>
    </row>
  </sheetData>
  <mergeCells count="11">
    <mergeCell ref="F26:G26"/>
    <mergeCell ref="A9:O9"/>
    <mergeCell ref="A10:O10"/>
    <mergeCell ref="A11:O11"/>
    <mergeCell ref="K7:O7"/>
    <mergeCell ref="K8:O8"/>
    <mergeCell ref="L1:O1"/>
    <mergeCell ref="L2:O2"/>
    <mergeCell ref="L3:O3"/>
    <mergeCell ref="L4:O4"/>
    <mergeCell ref="A5:O5"/>
  </mergeCells>
  <phoneticPr fontId="0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"/>
  <sheetViews>
    <sheetView zoomScale="90" zoomScaleNormal="90" workbookViewId="0">
      <selection activeCell="A5" sqref="A5"/>
    </sheetView>
  </sheetViews>
  <sheetFormatPr defaultRowHeight="15"/>
  <cols>
    <col min="1" max="1" width="30" customWidth="1"/>
    <col min="2" max="15" width="10.7109375" customWidth="1"/>
  </cols>
  <sheetData>
    <row r="1" spans="1:15" s="70" customFormat="1" ht="21" customHeight="1">
      <c r="L1" s="142" t="s">
        <v>121</v>
      </c>
      <c r="M1" s="142"/>
      <c r="N1" s="142"/>
      <c r="O1" s="142"/>
    </row>
    <row r="2" spans="1:15" s="70" customFormat="1" ht="14.45" customHeight="1">
      <c r="L2" s="142" t="s">
        <v>119</v>
      </c>
      <c r="M2" s="142"/>
      <c r="N2" s="142"/>
      <c r="O2" s="142"/>
    </row>
    <row r="3" spans="1:15" s="70" customFormat="1" ht="20.25" customHeight="1">
      <c r="L3" s="142" t="s">
        <v>5</v>
      </c>
      <c r="M3" s="142"/>
      <c r="N3" s="142"/>
      <c r="O3" s="142"/>
    </row>
    <row r="4" spans="1:15" s="70" customFormat="1" ht="19.5" customHeight="1">
      <c r="L4" s="142" t="s">
        <v>120</v>
      </c>
      <c r="M4" s="142"/>
      <c r="N4" s="142"/>
      <c r="O4" s="142"/>
    </row>
    <row r="5" spans="1:15" ht="38.25" customHeight="1">
      <c r="A5" s="96" t="s">
        <v>116</v>
      </c>
      <c r="B5" s="139"/>
      <c r="C5" s="139"/>
      <c r="D5" s="139"/>
      <c r="E5" s="139"/>
      <c r="F5" s="139"/>
      <c r="G5" s="139"/>
      <c r="H5" s="139"/>
      <c r="I5" s="139"/>
      <c r="J5" s="139"/>
      <c r="K5" s="150" t="s">
        <v>117</v>
      </c>
      <c r="L5" s="150"/>
      <c r="M5" s="150"/>
      <c r="N5" s="150"/>
      <c r="O5" s="150"/>
    </row>
    <row r="6" spans="1:15" ht="18.75">
      <c r="A6" s="2"/>
      <c r="B6" s="3"/>
      <c r="C6" s="3"/>
      <c r="D6" s="3"/>
      <c r="E6" s="3"/>
      <c r="F6" s="3"/>
      <c r="G6" s="3"/>
      <c r="H6" s="3"/>
      <c r="I6" s="3"/>
      <c r="J6" s="100"/>
      <c r="K6" s="148" t="s">
        <v>58</v>
      </c>
      <c r="L6" s="148"/>
      <c r="M6" s="148"/>
      <c r="N6" s="148"/>
      <c r="O6" s="148"/>
    </row>
    <row r="7" spans="1:15" ht="16.5" customHeight="1">
      <c r="A7" s="2"/>
      <c r="B7" s="3"/>
      <c r="C7" s="3"/>
      <c r="D7" s="3"/>
      <c r="E7" s="3"/>
      <c r="F7" s="3"/>
      <c r="G7" s="3"/>
      <c r="H7" s="3"/>
      <c r="I7" s="3"/>
      <c r="J7" s="100"/>
      <c r="K7" s="148" t="s">
        <v>115</v>
      </c>
      <c r="L7" s="148"/>
      <c r="M7" s="148"/>
      <c r="N7" s="148"/>
      <c r="O7" s="148"/>
    </row>
    <row r="8" spans="1:15" ht="39" customHeight="1">
      <c r="A8" s="146" t="s">
        <v>25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</row>
    <row r="9" spans="1:15" ht="18.75">
      <c r="A9" s="146" t="s">
        <v>26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</row>
    <row r="10" spans="1:15" ht="18.75">
      <c r="A10" s="146" t="s">
        <v>5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</row>
    <row r="11" spans="1:15" ht="33" customHeight="1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 t="s">
        <v>61</v>
      </c>
    </row>
    <row r="12" spans="1:15" ht="48" customHeight="1">
      <c r="A12" s="9" t="s">
        <v>0</v>
      </c>
      <c r="B12" s="9" t="s">
        <v>9</v>
      </c>
      <c r="C12" s="57" t="s">
        <v>10</v>
      </c>
      <c r="D12" s="57" t="s">
        <v>11</v>
      </c>
      <c r="E12" s="57" t="s">
        <v>12</v>
      </c>
      <c r="F12" s="57" t="s">
        <v>13</v>
      </c>
      <c r="G12" s="57" t="s">
        <v>14</v>
      </c>
      <c r="H12" s="57" t="s">
        <v>15</v>
      </c>
      <c r="I12" s="57" t="s">
        <v>16</v>
      </c>
      <c r="J12" s="9" t="s">
        <v>108</v>
      </c>
      <c r="K12" s="9" t="s">
        <v>109</v>
      </c>
      <c r="L12" s="9" t="s">
        <v>110</v>
      </c>
      <c r="M12" s="9" t="s">
        <v>111</v>
      </c>
      <c r="N12" s="9" t="s">
        <v>112</v>
      </c>
      <c r="O12" s="9" t="s">
        <v>113</v>
      </c>
    </row>
    <row r="13" spans="1:15">
      <c r="A13" s="7">
        <v>1</v>
      </c>
      <c r="B13" s="7">
        <v>2</v>
      </c>
      <c r="C13" s="56">
        <v>3</v>
      </c>
      <c r="D13" s="56">
        <v>4</v>
      </c>
      <c r="E13" s="56">
        <v>5</v>
      </c>
      <c r="F13" s="56">
        <v>6</v>
      </c>
      <c r="G13" s="56">
        <v>7</v>
      </c>
      <c r="H13" s="56">
        <v>8</v>
      </c>
      <c r="I13" s="56">
        <v>9</v>
      </c>
      <c r="J13" s="7">
        <v>10</v>
      </c>
      <c r="K13" s="7">
        <v>11</v>
      </c>
      <c r="L13" s="7">
        <v>12</v>
      </c>
      <c r="M13" s="7">
        <v>13</v>
      </c>
      <c r="N13" s="7">
        <v>14</v>
      </c>
      <c r="O13" s="7">
        <v>15</v>
      </c>
    </row>
    <row r="14" spans="1:15" ht="31.5" customHeight="1">
      <c r="A14" s="16" t="s">
        <v>20</v>
      </c>
      <c r="B14" s="14">
        <v>134048.00950297</v>
      </c>
      <c r="C14" s="136">
        <v>133611.28417520999</v>
      </c>
      <c r="D14" s="136">
        <f>D16+D17</f>
        <v>149350.90953574999</v>
      </c>
      <c r="E14" s="136">
        <f>E16+E17</f>
        <v>152955.38324977999</v>
      </c>
      <c r="F14" s="136">
        <f>F16+F17</f>
        <v>149562.33035144</v>
      </c>
      <c r="G14" s="14">
        <v>152474.51582522943</v>
      </c>
      <c r="H14" s="14">
        <v>158576.23599511338</v>
      </c>
      <c r="I14" s="14">
        <v>163436.28538371794</v>
      </c>
      <c r="J14" s="14">
        <v>170439.62254226665</v>
      </c>
      <c r="K14" s="14">
        <v>177431.23035779956</v>
      </c>
      <c r="L14" s="14">
        <v>184244.82040471377</v>
      </c>
      <c r="M14" s="14">
        <v>191922.69306057817</v>
      </c>
      <c r="N14" s="14">
        <v>199920.58595893072</v>
      </c>
      <c r="O14" s="14">
        <v>208624.61739728795</v>
      </c>
    </row>
    <row r="15" spans="1:15" ht="16.5" customHeight="1">
      <c r="A15" s="17" t="s">
        <v>21</v>
      </c>
      <c r="B15" s="15"/>
      <c r="C15" s="101"/>
      <c r="D15" s="140"/>
      <c r="E15" s="140"/>
      <c r="F15" s="140"/>
      <c r="G15" s="101"/>
      <c r="H15" s="110"/>
      <c r="I15" s="110"/>
      <c r="J15" s="110"/>
      <c r="K15" s="15"/>
      <c r="L15" s="15"/>
      <c r="M15" s="15"/>
      <c r="N15" s="15"/>
      <c r="O15" s="15"/>
    </row>
    <row r="16" spans="1:15" ht="31.5" customHeight="1">
      <c r="A16" s="18" t="s">
        <v>24</v>
      </c>
      <c r="B16" s="122">
        <v>91789.836191520008</v>
      </c>
      <c r="C16" s="122">
        <v>93232.456999999995</v>
      </c>
      <c r="D16" s="141">
        <v>105738.277756</v>
      </c>
      <c r="E16" s="141">
        <v>111768.749205</v>
      </c>
      <c r="F16" s="141">
        <v>118243.26691400001</v>
      </c>
      <c r="G16" s="122">
        <v>110272.50069999999</v>
      </c>
      <c r="H16" s="122">
        <v>114728.34228</v>
      </c>
      <c r="I16" s="122">
        <v>117834.47592000001</v>
      </c>
      <c r="J16" s="122">
        <v>123013.74069999999</v>
      </c>
      <c r="K16" s="122">
        <v>128060.88735999999</v>
      </c>
      <c r="L16" s="122">
        <v>132949.03403000001</v>
      </c>
      <c r="M16" s="122">
        <v>138728.96259000001</v>
      </c>
      <c r="N16" s="122">
        <v>144652.29999999999</v>
      </c>
      <c r="O16" s="122">
        <v>151145.60000000001</v>
      </c>
    </row>
    <row r="17" spans="1:15" ht="31.5" customHeight="1">
      <c r="A17" s="19" t="s">
        <v>22</v>
      </c>
      <c r="B17" s="123">
        <v>42258.173311449995</v>
      </c>
      <c r="C17" s="123">
        <v>40378.827175209997</v>
      </c>
      <c r="D17" s="123">
        <v>43612.631779750001</v>
      </c>
      <c r="E17" s="123">
        <v>41186.634044780003</v>
      </c>
      <c r="F17" s="125">
        <v>31319.06343744</v>
      </c>
      <c r="G17" s="125">
        <v>42202.015125229445</v>
      </c>
      <c r="H17" s="125">
        <v>43847.893715113394</v>
      </c>
      <c r="I17" s="125">
        <v>45601.809463717931</v>
      </c>
      <c r="J17" s="125">
        <v>47425.881842266645</v>
      </c>
      <c r="K17" s="125">
        <v>49370.342997799569</v>
      </c>
      <c r="L17" s="125">
        <v>51295.78637471376</v>
      </c>
      <c r="M17" s="125">
        <v>53193.730470578164</v>
      </c>
      <c r="N17" s="125">
        <v>55268.285958930719</v>
      </c>
      <c r="O17" s="125">
        <v>57479.017397287942</v>
      </c>
    </row>
    <row r="18" spans="1:15" ht="31.5" customHeight="1">
      <c r="A18" s="20" t="s">
        <v>23</v>
      </c>
      <c r="B18" s="124">
        <v>138354.52750326</v>
      </c>
      <c r="C18" s="124">
        <v>142699.80505837</v>
      </c>
      <c r="D18" s="124">
        <v>164421.54679481001</v>
      </c>
      <c r="E18" s="124">
        <v>157110.73108021999</v>
      </c>
      <c r="F18" s="126">
        <v>156667.0556276</v>
      </c>
      <c r="G18" s="126">
        <v>152974.22779172944</v>
      </c>
      <c r="H18" s="126">
        <v>158994.47296161338</v>
      </c>
      <c r="I18" s="126">
        <v>161890.61445021795</v>
      </c>
      <c r="J18" s="126">
        <v>165958.91750876667</v>
      </c>
      <c r="K18" s="124">
        <v>172763.23312662609</v>
      </c>
      <c r="L18" s="124">
        <v>179500.99921856451</v>
      </c>
      <c r="M18" s="124">
        <v>186142.53618965141</v>
      </c>
      <c r="N18" s="124">
        <v>193402.09510104783</v>
      </c>
      <c r="O18" s="124">
        <v>201138.17890508976</v>
      </c>
    </row>
    <row r="19" spans="1:15" ht="31.5" customHeight="1">
      <c r="A19" s="21" t="s">
        <v>35</v>
      </c>
      <c r="B19" s="131">
        <v>-4306.5180002900015</v>
      </c>
      <c r="C19" s="131">
        <v>-9088.520883160003</v>
      </c>
      <c r="D19" s="58">
        <f>D14-D18</f>
        <v>-15070.637259060022</v>
      </c>
      <c r="E19" s="58">
        <f>E14-E18</f>
        <v>-4155.3478304400051</v>
      </c>
      <c r="F19" s="58">
        <f>F14-F18</f>
        <v>-7104.7252761599957</v>
      </c>
      <c r="G19" s="58">
        <v>-499.71196649999933</v>
      </c>
      <c r="H19" s="58">
        <v>-418.23696650000358</v>
      </c>
      <c r="I19" s="58">
        <v>1545.6709335000019</v>
      </c>
      <c r="J19" s="58">
        <v>4480.7050334999931</v>
      </c>
      <c r="K19" s="58">
        <v>4667.9972311734746</v>
      </c>
      <c r="L19" s="58">
        <v>4743.82118614926</v>
      </c>
      <c r="M19" s="58">
        <v>5780.1568709267594</v>
      </c>
      <c r="N19" s="58">
        <v>6518.4908578828909</v>
      </c>
      <c r="O19" s="58">
        <v>7486.4384921981837</v>
      </c>
    </row>
    <row r="20" spans="1:15"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1:15"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</row>
    <row r="23" spans="1:15">
      <c r="F23" s="47"/>
      <c r="G23" s="47"/>
      <c r="H23" s="47"/>
      <c r="I23" s="47"/>
    </row>
    <row r="24" spans="1:15">
      <c r="F24" s="47"/>
      <c r="G24" s="47"/>
      <c r="H24" s="47"/>
      <c r="I24" s="47"/>
    </row>
  </sheetData>
  <mergeCells count="10">
    <mergeCell ref="A8:O8"/>
    <mergeCell ref="A9:O9"/>
    <mergeCell ref="A10:O10"/>
    <mergeCell ref="L1:O1"/>
    <mergeCell ref="L2:O2"/>
    <mergeCell ref="L3:O3"/>
    <mergeCell ref="L4:O4"/>
    <mergeCell ref="K7:O7"/>
    <mergeCell ref="K6:O6"/>
    <mergeCell ref="K5:O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5"/>
  <sheetViews>
    <sheetView zoomScale="70" zoomScaleNormal="70" workbookViewId="0">
      <selection activeCell="A7" sqref="A7"/>
    </sheetView>
  </sheetViews>
  <sheetFormatPr defaultRowHeight="15"/>
  <cols>
    <col min="1" max="1" width="58.140625" customWidth="1"/>
    <col min="2" max="5" width="14.7109375" style="53" customWidth="1"/>
    <col min="6" max="10" width="14.7109375" customWidth="1"/>
    <col min="11" max="15" width="14.7109375" style="53" customWidth="1"/>
    <col min="17" max="17" width="16.28515625" customWidth="1"/>
  </cols>
  <sheetData>
    <row r="1" spans="1:15" s="70" customFormat="1" ht="18" customHeight="1">
      <c r="B1" s="53"/>
      <c r="C1" s="53"/>
      <c r="D1" s="53"/>
      <c r="E1" s="53"/>
      <c r="K1" s="53"/>
      <c r="L1" s="142" t="s">
        <v>73</v>
      </c>
      <c r="M1" s="142"/>
      <c r="N1" s="142"/>
      <c r="O1" s="142"/>
    </row>
    <row r="2" spans="1:15" s="70" customFormat="1" ht="21.75" customHeight="1">
      <c r="B2" s="53"/>
      <c r="C2" s="53"/>
      <c r="D2" s="53"/>
      <c r="E2" s="53"/>
      <c r="K2" s="53"/>
      <c r="L2" s="142" t="s">
        <v>119</v>
      </c>
      <c r="M2" s="142"/>
      <c r="N2" s="142"/>
      <c r="O2" s="142"/>
    </row>
    <row r="3" spans="1:15" s="70" customFormat="1" ht="21" customHeight="1">
      <c r="B3" s="53"/>
      <c r="C3" s="53"/>
      <c r="D3" s="53"/>
      <c r="E3" s="53"/>
      <c r="K3" s="53"/>
      <c r="L3" s="142" t="s">
        <v>5</v>
      </c>
      <c r="M3" s="142"/>
      <c r="N3" s="142"/>
      <c r="O3" s="142"/>
    </row>
    <row r="4" spans="1:15" s="70" customFormat="1" ht="18.75">
      <c r="B4" s="53"/>
      <c r="C4" s="53"/>
      <c r="D4" s="53"/>
      <c r="E4" s="53"/>
      <c r="K4" s="53"/>
      <c r="L4" s="142" t="s">
        <v>122</v>
      </c>
      <c r="M4" s="142"/>
      <c r="N4" s="142"/>
      <c r="O4" s="142"/>
    </row>
    <row r="5" spans="1:15" ht="46.15" customHeight="1">
      <c r="A5" s="96"/>
      <c r="B5" s="129"/>
      <c r="C5" s="129"/>
      <c r="D5" s="129"/>
      <c r="E5" s="129"/>
      <c r="F5" s="97"/>
      <c r="G5" s="97"/>
      <c r="H5" s="97"/>
      <c r="I5" s="97"/>
      <c r="J5" s="97"/>
      <c r="K5" s="129"/>
      <c r="L5" s="152" t="s">
        <v>73</v>
      </c>
      <c r="M5" s="152"/>
      <c r="N5" s="152"/>
      <c r="O5" s="152"/>
    </row>
    <row r="6" spans="1:15" ht="18.75">
      <c r="A6" s="69"/>
      <c r="B6" s="130"/>
      <c r="C6" s="134"/>
      <c r="D6" s="134"/>
      <c r="E6" s="134"/>
      <c r="F6" s="134"/>
      <c r="G6" s="134"/>
      <c r="H6" s="134"/>
      <c r="I6" s="134"/>
      <c r="J6" s="134"/>
      <c r="K6" s="130"/>
      <c r="L6" s="153" t="s">
        <v>75</v>
      </c>
      <c r="M6" s="153"/>
      <c r="N6" s="153"/>
      <c r="O6" s="153"/>
    </row>
    <row r="7" spans="1:15" ht="18.75">
      <c r="A7" s="69"/>
      <c r="B7" s="134"/>
      <c r="C7" s="134"/>
      <c r="D7" s="134"/>
      <c r="E7" s="134"/>
      <c r="F7" s="71"/>
      <c r="G7" s="71"/>
      <c r="H7" s="71"/>
      <c r="I7" s="71"/>
      <c r="J7" s="71"/>
      <c r="K7" s="130"/>
      <c r="L7" s="153" t="s">
        <v>115</v>
      </c>
      <c r="M7" s="153"/>
      <c r="N7" s="153"/>
      <c r="O7" s="153"/>
    </row>
    <row r="8" spans="1:15" s="70" customFormat="1" ht="19.899999999999999" customHeight="1">
      <c r="A8" s="23"/>
      <c r="B8" s="135"/>
      <c r="C8" s="135"/>
      <c r="D8" s="135"/>
      <c r="E8" s="135"/>
      <c r="F8" s="135"/>
      <c r="G8" s="135"/>
      <c r="H8" s="23"/>
      <c r="I8" s="23"/>
      <c r="J8" s="23"/>
      <c r="K8" s="51"/>
      <c r="L8" s="132"/>
      <c r="M8" s="132"/>
      <c r="N8" s="132"/>
      <c r="O8" s="132"/>
    </row>
    <row r="9" spans="1:15" ht="31.9" customHeight="1">
      <c r="A9" s="146" t="s">
        <v>25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</row>
    <row r="10" spans="1:15" ht="18.75">
      <c r="A10" s="146" t="s">
        <v>36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</row>
    <row r="11" spans="1:15" ht="34.5" customHeight="1">
      <c r="A11" s="1"/>
      <c r="B11" s="137"/>
      <c r="C11" s="52"/>
      <c r="D11" s="52"/>
      <c r="E11" s="52"/>
      <c r="F11" s="4"/>
      <c r="G11" s="4"/>
      <c r="H11" s="4"/>
      <c r="I11" s="4"/>
      <c r="J11" s="4"/>
      <c r="K11" s="52"/>
      <c r="L11" s="52"/>
      <c r="M11" s="52"/>
      <c r="N11" s="52"/>
      <c r="O11" s="133" t="s">
        <v>61</v>
      </c>
    </row>
    <row r="12" spans="1:15" s="24" customFormat="1" ht="35.25" customHeight="1">
      <c r="A12" s="72" t="s">
        <v>0</v>
      </c>
      <c r="B12" s="73" t="s">
        <v>9</v>
      </c>
      <c r="C12" s="73" t="s">
        <v>10</v>
      </c>
      <c r="D12" s="73" t="s">
        <v>11</v>
      </c>
      <c r="E12" s="73" t="s">
        <v>12</v>
      </c>
      <c r="F12" s="73" t="s">
        <v>13</v>
      </c>
      <c r="G12" s="73" t="s">
        <v>14</v>
      </c>
      <c r="H12" s="73" t="s">
        <v>15</v>
      </c>
      <c r="I12" s="73" t="s">
        <v>16</v>
      </c>
      <c r="J12" s="72" t="s">
        <v>108</v>
      </c>
      <c r="K12" s="73" t="s">
        <v>109</v>
      </c>
      <c r="L12" s="73" t="s">
        <v>110</v>
      </c>
      <c r="M12" s="73" t="s">
        <v>111</v>
      </c>
      <c r="N12" s="73" t="s">
        <v>112</v>
      </c>
      <c r="O12" s="73" t="s">
        <v>113</v>
      </c>
    </row>
    <row r="13" spans="1:15" s="25" customFormat="1" ht="15.75" customHeight="1">
      <c r="A13" s="74">
        <v>1</v>
      </c>
      <c r="B13" s="75">
        <v>2</v>
      </c>
      <c r="C13" s="75">
        <v>3</v>
      </c>
      <c r="D13" s="75">
        <v>4</v>
      </c>
      <c r="E13" s="75">
        <v>5</v>
      </c>
      <c r="F13" s="75">
        <v>6</v>
      </c>
      <c r="G13" s="75">
        <v>7</v>
      </c>
      <c r="H13" s="75">
        <v>8</v>
      </c>
      <c r="I13" s="75">
        <v>9</v>
      </c>
      <c r="J13" s="74">
        <v>10</v>
      </c>
      <c r="K13" s="75">
        <v>11</v>
      </c>
      <c r="L13" s="75">
        <v>12</v>
      </c>
      <c r="M13" s="75">
        <v>13</v>
      </c>
      <c r="N13" s="75">
        <v>14</v>
      </c>
      <c r="O13" s="75">
        <v>15</v>
      </c>
    </row>
    <row r="14" spans="1:15" ht="24" customHeight="1">
      <c r="A14" s="76" t="s">
        <v>20</v>
      </c>
      <c r="B14" s="78">
        <f>B16+B17</f>
        <v>117296.11479068</v>
      </c>
      <c r="C14" s="78">
        <f>C16+C17</f>
        <v>117424.81601421</v>
      </c>
      <c r="D14" s="77">
        <f t="shared" ref="D14:F14" si="0">D16+D17</f>
        <v>129469.51011274999</v>
      </c>
      <c r="E14" s="77">
        <f t="shared" si="0"/>
        <v>131982.78991478001</v>
      </c>
      <c r="F14" s="77">
        <f t="shared" si="0"/>
        <v>127545.10006243999</v>
      </c>
      <c r="G14" s="78">
        <v>132386.91512522945</v>
      </c>
      <c r="H14" s="78">
        <v>137387.69371511339</v>
      </c>
      <c r="I14" s="78">
        <v>141072.60946371793</v>
      </c>
      <c r="J14" s="78">
        <v>146836.98184226666</v>
      </c>
      <c r="K14" s="78">
        <v>152509.44299779958</v>
      </c>
      <c r="L14" s="78">
        <v>157973.78637471376</v>
      </c>
      <c r="M14" s="78">
        <v>164252.63047057815</v>
      </c>
      <c r="N14" s="78">
        <v>170753.28595893073</v>
      </c>
      <c r="O14" s="78">
        <v>177919.11739728795</v>
      </c>
    </row>
    <row r="15" spans="1:15" ht="16.5" customHeight="1">
      <c r="A15" s="79" t="s">
        <v>21</v>
      </c>
      <c r="B15" s="82"/>
      <c r="C15" s="82"/>
      <c r="D15" s="81"/>
      <c r="E15" s="81"/>
      <c r="F15" s="81"/>
      <c r="G15" s="82"/>
      <c r="H15" s="94"/>
      <c r="I15" s="94"/>
      <c r="J15" s="94"/>
      <c r="K15" s="82"/>
      <c r="L15" s="82"/>
      <c r="M15" s="82"/>
      <c r="N15" s="82"/>
      <c r="O15" s="82"/>
    </row>
    <row r="16" spans="1:15" ht="19.5" customHeight="1">
      <c r="A16" s="79" t="s">
        <v>24</v>
      </c>
      <c r="B16" s="84">
        <v>75077.377085850007</v>
      </c>
      <c r="C16" s="84">
        <v>77045.988838999998</v>
      </c>
      <c r="D16" s="83">
        <v>85856.878333000001</v>
      </c>
      <c r="E16" s="83">
        <v>90796.155870000002</v>
      </c>
      <c r="F16" s="83">
        <v>96226.036624999993</v>
      </c>
      <c r="G16" s="84">
        <v>90184.9</v>
      </c>
      <c r="H16" s="84">
        <v>93539.8</v>
      </c>
      <c r="I16" s="84">
        <v>95470.8</v>
      </c>
      <c r="J16" s="84">
        <v>99411.1</v>
      </c>
      <c r="K16" s="84">
        <v>103139.1</v>
      </c>
      <c r="L16" s="84">
        <v>106678</v>
      </c>
      <c r="M16" s="84">
        <v>111058.9</v>
      </c>
      <c r="N16" s="84">
        <v>115485</v>
      </c>
      <c r="O16" s="84">
        <v>120440.1</v>
      </c>
    </row>
    <row r="17" spans="1:17" ht="19.5" customHeight="1">
      <c r="A17" s="79" t="s">
        <v>22</v>
      </c>
      <c r="B17" s="84">
        <v>42218.737704830004</v>
      </c>
      <c r="C17" s="84">
        <v>40378.827175209997</v>
      </c>
      <c r="D17" s="83">
        <v>43612.631779750001</v>
      </c>
      <c r="E17" s="83">
        <v>41186.634044780003</v>
      </c>
      <c r="F17" s="83">
        <v>31319.06343744</v>
      </c>
      <c r="G17" s="84">
        <v>42202.015125229445</v>
      </c>
      <c r="H17" s="84">
        <v>43847.893715113394</v>
      </c>
      <c r="I17" s="84">
        <v>45601.809463717931</v>
      </c>
      <c r="J17" s="84">
        <v>47425.881842266645</v>
      </c>
      <c r="K17" s="84">
        <v>49370.342997799569</v>
      </c>
      <c r="L17" s="84">
        <v>51295.78637471376</v>
      </c>
      <c r="M17" s="84">
        <v>53193.730470578164</v>
      </c>
      <c r="N17" s="84">
        <v>55268.285958930719</v>
      </c>
      <c r="O17" s="84">
        <v>57479.017397287942</v>
      </c>
    </row>
    <row r="18" spans="1:17" s="10" customFormat="1" ht="17.25" customHeight="1">
      <c r="A18" s="85" t="s">
        <v>39</v>
      </c>
      <c r="B18" s="84"/>
      <c r="C18" s="84"/>
      <c r="D18" s="83"/>
      <c r="E18" s="83"/>
      <c r="F18" s="83"/>
      <c r="G18" s="84"/>
      <c r="H18" s="111"/>
      <c r="I18" s="111"/>
      <c r="J18" s="111"/>
      <c r="K18" s="84"/>
      <c r="L18" s="84"/>
      <c r="M18" s="84"/>
      <c r="N18" s="84"/>
      <c r="O18" s="84"/>
    </row>
    <row r="19" spans="1:17" s="10" customFormat="1" ht="58.5" customHeight="1">
      <c r="A19" s="86" t="s">
        <v>27</v>
      </c>
      <c r="B19" s="84">
        <f>13245.0541-158.099</f>
        <v>13086.955099999999</v>
      </c>
      <c r="C19" s="84">
        <v>12121.516900000001</v>
      </c>
      <c r="D19" s="83">
        <f>13321.618562-118.905</f>
        <v>13202.713561999999</v>
      </c>
      <c r="E19" s="83">
        <f>13338.067562-135.354</f>
        <v>13202.713562000001</v>
      </c>
      <c r="F19" s="83">
        <f>13338.067562-135.354</f>
        <v>13202.713562000001</v>
      </c>
      <c r="G19" s="83">
        <v>12586.047668230398</v>
      </c>
      <c r="H19" s="83">
        <v>13076.903527291384</v>
      </c>
      <c r="I19" s="83">
        <v>13599.979668383039</v>
      </c>
      <c r="J19" s="83">
        <v>14143.978855118361</v>
      </c>
      <c r="K19" s="83">
        <v>14723.881988178213</v>
      </c>
      <c r="L19" s="83">
        <v>15298.113385717163</v>
      </c>
      <c r="M19" s="83">
        <v>15864.143580988699</v>
      </c>
      <c r="N19" s="83">
        <v>16482.845180647259</v>
      </c>
      <c r="O19" s="83">
        <v>17142.15898787315</v>
      </c>
    </row>
    <row r="20" spans="1:17" s="10" customFormat="1" ht="66" customHeight="1">
      <c r="A20" s="119" t="s">
        <v>28</v>
      </c>
      <c r="B20" s="84">
        <v>28641.069956589996</v>
      </c>
      <c r="C20" s="84">
        <v>28107.310275209999</v>
      </c>
      <c r="D20" s="84">
        <f>37462.63177975-D19+118.905+6000</f>
        <v>30378.823217750003</v>
      </c>
      <c r="E20" s="84">
        <f>37462.63177975-E19+135.354+3253.828</f>
        <v>27649.100217750001</v>
      </c>
      <c r="F20" s="84">
        <f>37462.63177975-F19+135.354</f>
        <v>24395.27221775</v>
      </c>
      <c r="G20" s="84">
        <v>29615.967456999046</v>
      </c>
      <c r="H20" s="84">
        <v>30770.990187822012</v>
      </c>
      <c r="I20" s="84">
        <v>32001.829795334892</v>
      </c>
      <c r="J20" s="84">
        <v>33281.902987148285</v>
      </c>
      <c r="K20" s="84">
        <v>34646.461009621358</v>
      </c>
      <c r="L20" s="84">
        <v>35997.672988996594</v>
      </c>
      <c r="M20" s="84">
        <v>37329.586889589467</v>
      </c>
      <c r="N20" s="84">
        <v>38785.440778283461</v>
      </c>
      <c r="O20" s="84">
        <v>40336.858409414795</v>
      </c>
      <c r="P20" s="106"/>
      <c r="Q20" s="106"/>
    </row>
    <row r="21" spans="1:17" ht="21" customHeight="1">
      <c r="A21" s="76" t="s">
        <v>23</v>
      </c>
      <c r="B21" s="88">
        <v>121008.37576047001</v>
      </c>
      <c r="C21" s="88">
        <v>125320.81433629</v>
      </c>
      <c r="D21" s="87">
        <v>143148.2887</v>
      </c>
      <c r="E21" s="87">
        <v>134669.90179999999</v>
      </c>
      <c r="F21" s="87">
        <v>133108.473</v>
      </c>
      <c r="G21" s="87">
        <v>132857.77379172944</v>
      </c>
      <c r="H21" s="87">
        <v>137735.18038161341</v>
      </c>
      <c r="I21" s="87">
        <v>139476.85213021794</v>
      </c>
      <c r="J21" s="87">
        <v>142274.12850876668</v>
      </c>
      <c r="K21" s="87">
        <v>148107.36777762612</v>
      </c>
      <c r="L21" s="87">
        <v>153883.55512095353</v>
      </c>
      <c r="M21" s="87">
        <v>159577.24666042882</v>
      </c>
      <c r="N21" s="87">
        <v>165800.75928018556</v>
      </c>
      <c r="O21" s="87">
        <v>172432.78965139299</v>
      </c>
    </row>
    <row r="22" spans="1:17" ht="19.5" customHeight="1">
      <c r="A22" s="89" t="s">
        <v>39</v>
      </c>
      <c r="B22" s="84"/>
      <c r="C22" s="84"/>
      <c r="D22" s="83"/>
      <c r="E22" s="83"/>
      <c r="F22" s="83"/>
      <c r="G22" s="84"/>
      <c r="H22" s="111"/>
      <c r="I22" s="111"/>
      <c r="J22" s="111"/>
      <c r="K22" s="84"/>
      <c r="L22" s="84"/>
      <c r="M22" s="84"/>
      <c r="N22" s="84"/>
      <c r="O22" s="84"/>
    </row>
    <row r="23" spans="1:17" ht="94.5" customHeight="1">
      <c r="A23" s="90" t="s">
        <v>33</v>
      </c>
      <c r="B23" s="83">
        <f t="shared" ref="B23:F23" si="1">B21-B24</f>
        <v>92424.165546410004</v>
      </c>
      <c r="C23" s="83">
        <f t="shared" si="1"/>
        <v>97213.504061080006</v>
      </c>
      <c r="D23" s="83">
        <f t="shared" si="1"/>
        <v>112769.46548225</v>
      </c>
      <c r="E23" s="83">
        <f t="shared" si="1"/>
        <v>107020.80158224999</v>
      </c>
      <c r="F23" s="83">
        <f t="shared" si="1"/>
        <v>108713.20078225</v>
      </c>
      <c r="G23" s="83">
        <v>103241.8063347304</v>
      </c>
      <c r="H23" s="83">
        <v>106964.19019379139</v>
      </c>
      <c r="I23" s="83">
        <v>107475.02233488305</v>
      </c>
      <c r="J23" s="83">
        <v>108992.22552161838</v>
      </c>
      <c r="K23" s="83">
        <v>113460.90676800476</v>
      </c>
      <c r="L23" s="83">
        <v>117885.88213195694</v>
      </c>
      <c r="M23" s="83">
        <v>122247.65977083935</v>
      </c>
      <c r="N23" s="83">
        <v>127015.3185019021</v>
      </c>
      <c r="O23" s="83">
        <v>132095.93124197819</v>
      </c>
    </row>
    <row r="24" spans="1:17" ht="80.25" customHeight="1">
      <c r="A24" s="90" t="s">
        <v>34</v>
      </c>
      <c r="B24" s="81">
        <v>28584.21021406</v>
      </c>
      <c r="C24" s="81">
        <f>C20</f>
        <v>28107.310275209999</v>
      </c>
      <c r="D24" s="81">
        <f>D20</f>
        <v>30378.823217750003</v>
      </c>
      <c r="E24" s="81">
        <f t="shared" ref="E24:F24" si="2">E20</f>
        <v>27649.100217750001</v>
      </c>
      <c r="F24" s="81">
        <f t="shared" si="2"/>
        <v>24395.27221775</v>
      </c>
      <c r="G24" s="80">
        <v>29615.967456999046</v>
      </c>
      <c r="H24" s="80">
        <v>30770.990187822012</v>
      </c>
      <c r="I24" s="80">
        <v>32001.829795334892</v>
      </c>
      <c r="J24" s="80">
        <v>33281.902987148285</v>
      </c>
      <c r="K24" s="81">
        <v>34646.461009621358</v>
      </c>
      <c r="L24" s="81">
        <v>35997.672988996594</v>
      </c>
      <c r="M24" s="81">
        <v>37329.586889589467</v>
      </c>
      <c r="N24" s="81">
        <v>38785.440778283461</v>
      </c>
      <c r="O24" s="81">
        <v>40336.858409414795</v>
      </c>
      <c r="Q24" s="107"/>
    </row>
    <row r="25" spans="1:17" s="11" customFormat="1" ht="24" customHeight="1">
      <c r="A25" s="91" t="s">
        <v>35</v>
      </c>
      <c r="B25" s="78">
        <f>B14-B21</f>
        <v>-3712.2609697900043</v>
      </c>
      <c r="C25" s="78">
        <f>C14-C21</f>
        <v>-7895.9983220800059</v>
      </c>
      <c r="D25" s="78">
        <f>D14-D21</f>
        <v>-13678.77858725001</v>
      </c>
      <c r="E25" s="78">
        <f>E14-E21</f>
        <v>-2687.111885219987</v>
      </c>
      <c r="F25" s="78">
        <f>F14-F21</f>
        <v>-5563.3729375600087</v>
      </c>
      <c r="G25" s="78">
        <v>-470.85866649999952</v>
      </c>
      <c r="H25" s="78">
        <v>-347.48666650000376</v>
      </c>
      <c r="I25" s="78">
        <v>1595.7573335000022</v>
      </c>
      <c r="J25" s="78">
        <v>4562.8533334999929</v>
      </c>
      <c r="K25" s="78">
        <v>4402.0752201734576</v>
      </c>
      <c r="L25" s="78">
        <v>4090.2312537602265</v>
      </c>
      <c r="M25" s="78">
        <v>4675.3838101493311</v>
      </c>
      <c r="N25" s="78">
        <v>4952.5266787451692</v>
      </c>
      <c r="O25" s="78">
        <v>5486.3277458949597</v>
      </c>
    </row>
    <row r="26" spans="1:17" s="11" customFormat="1" ht="19.5" customHeight="1">
      <c r="A26" s="92" t="s">
        <v>62</v>
      </c>
      <c r="B26" s="127">
        <f t="shared" ref="B26:F26" si="3">B25/B16</f>
        <v>-4.9445799971742248E-2</v>
      </c>
      <c r="C26" s="127">
        <f t="shared" si="3"/>
        <v>-0.10248422326800122</v>
      </c>
      <c r="D26" s="127">
        <f t="shared" si="3"/>
        <v>-0.15932070735435097</v>
      </c>
      <c r="E26" s="127">
        <f t="shared" si="3"/>
        <v>-2.9594996169962706E-2</v>
      </c>
      <c r="F26" s="127">
        <f t="shared" si="3"/>
        <v>-5.7815671648629635E-2</v>
      </c>
      <c r="G26" s="93">
        <v>-5.2210366314094656E-3</v>
      </c>
      <c r="H26" s="93">
        <v>-3.7148536398410488E-3</v>
      </c>
      <c r="I26" s="93">
        <v>1.6714611519962147E-2</v>
      </c>
      <c r="J26" s="93">
        <v>4.5898831554021559E-2</v>
      </c>
      <c r="K26" s="127">
        <v>4.2680954363315732E-2</v>
      </c>
      <c r="L26" s="127">
        <v>3.8341844183057673E-2</v>
      </c>
      <c r="M26" s="127">
        <v>4.2098236252559061E-2</v>
      </c>
      <c r="N26" s="127">
        <v>4.2884588290645273E-2</v>
      </c>
      <c r="O26" s="127">
        <v>4.5552334694964211E-2</v>
      </c>
    </row>
    <row r="27" spans="1:17" s="11" customFormat="1" ht="41.25" customHeight="1">
      <c r="A27" s="91" t="s">
        <v>77</v>
      </c>
      <c r="B27" s="78">
        <f t="shared" ref="B27:F27" si="4">B29+B30+B31</f>
        <v>3712.2609697899998</v>
      </c>
      <c r="C27" s="78">
        <f t="shared" si="4"/>
        <v>7895.9983220800004</v>
      </c>
      <c r="D27" s="78">
        <f t="shared" si="4"/>
        <v>13678.778005099999</v>
      </c>
      <c r="E27" s="78">
        <f t="shared" si="4"/>
        <v>2687.1099816699975</v>
      </c>
      <c r="F27" s="78">
        <f t="shared" si="4"/>
        <v>5563.3721157500004</v>
      </c>
      <c r="G27" s="78">
        <v>470.85866649999952</v>
      </c>
      <c r="H27" s="78">
        <v>347.48666650000376</v>
      </c>
      <c r="I27" s="78">
        <v>-1595.7573335000022</v>
      </c>
      <c r="J27" s="78">
        <v>-4562.8533334999929</v>
      </c>
      <c r="K27" s="77">
        <v>-4402.0752201734576</v>
      </c>
      <c r="L27" s="77">
        <v>-4090.2312537602265</v>
      </c>
      <c r="M27" s="77">
        <v>-4675.3838101493311</v>
      </c>
      <c r="N27" s="77">
        <v>-4952.5266787451692</v>
      </c>
      <c r="O27" s="77">
        <v>-5486.3277458949597</v>
      </c>
    </row>
    <row r="28" spans="1:17" ht="15.75">
      <c r="A28" s="79" t="s">
        <v>21</v>
      </c>
      <c r="B28" s="82"/>
      <c r="C28" s="82"/>
      <c r="D28" s="82"/>
      <c r="E28" s="82"/>
      <c r="F28" s="82"/>
      <c r="G28" s="82"/>
      <c r="H28" s="94"/>
      <c r="I28" s="94"/>
      <c r="J28" s="94"/>
      <c r="K28" s="82"/>
      <c r="L28" s="82"/>
      <c r="M28" s="82"/>
      <c r="N28" s="82"/>
      <c r="O28" s="82"/>
    </row>
    <row r="29" spans="1:17" ht="19.5" customHeight="1">
      <c r="A29" s="79" t="s">
        <v>29</v>
      </c>
      <c r="B29" s="84">
        <v>-9150</v>
      </c>
      <c r="C29" s="84">
        <v>8521.4724720800004</v>
      </c>
      <c r="D29" s="83">
        <v>12699.864513209999</v>
      </c>
      <c r="E29" s="83">
        <v>2456.5740612099999</v>
      </c>
      <c r="F29" s="84">
        <v>11882.983327890001</v>
      </c>
      <c r="G29" s="84">
        <v>5317.1749</v>
      </c>
      <c r="H29" s="84">
        <v>5193.8029000000042</v>
      </c>
      <c r="I29" s="84">
        <v>3250.5588999999982</v>
      </c>
      <c r="J29" s="84">
        <v>283.46290000000772</v>
      </c>
      <c r="K29" s="84">
        <v>-3959.1985866734576</v>
      </c>
      <c r="L29" s="84">
        <v>-3647.3546202602265</v>
      </c>
      <c r="M29" s="84">
        <v>-4232.5071766493311</v>
      </c>
      <c r="N29" s="84">
        <v>-4509.6093787451691</v>
      </c>
      <c r="O29" s="84">
        <v>-5043.4104458949596</v>
      </c>
    </row>
    <row r="30" spans="1:17" ht="19.5" customHeight="1">
      <c r="A30" s="79" t="s">
        <v>30</v>
      </c>
      <c r="B30" s="84">
        <v>9105.0858499999995</v>
      </c>
      <c r="C30" s="84">
        <v>-625.47415000000001</v>
      </c>
      <c r="D30" s="83">
        <v>907.76682539000001</v>
      </c>
      <c r="E30" s="83">
        <v>159.389253959998</v>
      </c>
      <c r="F30" s="84">
        <v>-6923.8132786400001</v>
      </c>
      <c r="G30" s="84">
        <v>-4917.4629000000004</v>
      </c>
      <c r="H30" s="84">
        <v>-4917.4629000000004</v>
      </c>
      <c r="I30" s="84">
        <v>-4917.4629000000004</v>
      </c>
      <c r="J30" s="84">
        <v>-4917.4629000000004</v>
      </c>
      <c r="K30" s="84">
        <v>-514.02329999999995</v>
      </c>
      <c r="L30" s="84">
        <v>-514.02329999999995</v>
      </c>
      <c r="M30" s="84">
        <v>-514.02329999999995</v>
      </c>
      <c r="N30" s="84">
        <v>-442.91730000000001</v>
      </c>
      <c r="O30" s="84">
        <v>-442.91730000000001</v>
      </c>
    </row>
    <row r="31" spans="1:17" ht="19.5" customHeight="1">
      <c r="A31" s="79" t="s">
        <v>31</v>
      </c>
      <c r="B31" s="84">
        <f>3333.13171925+424.04340054</f>
        <v>3757.1751197900003</v>
      </c>
      <c r="C31" s="84">
        <v>0</v>
      </c>
      <c r="D31" s="83">
        <v>71.146666499999995</v>
      </c>
      <c r="E31" s="83">
        <v>71.146666499999995</v>
      </c>
      <c r="F31" s="84">
        <v>604.2020665</v>
      </c>
      <c r="G31" s="84">
        <v>71.146666499999995</v>
      </c>
      <c r="H31" s="84">
        <v>71.146666499999995</v>
      </c>
      <c r="I31" s="84">
        <v>71.146666499999995</v>
      </c>
      <c r="J31" s="84">
        <v>71.146666499999995</v>
      </c>
      <c r="K31" s="84">
        <v>71.146666499999995</v>
      </c>
      <c r="L31" s="84">
        <v>71.146666499999995</v>
      </c>
      <c r="M31" s="84">
        <v>71.146666499999995</v>
      </c>
      <c r="N31" s="84"/>
      <c r="O31" s="84"/>
    </row>
    <row r="32" spans="1:17" ht="38.25" customHeight="1">
      <c r="A32" s="76" t="s">
        <v>32</v>
      </c>
      <c r="B32" s="88">
        <v>42626.748570000003</v>
      </c>
      <c r="C32" s="88">
        <v>56094.539587159998</v>
      </c>
      <c r="D32" s="87">
        <v>65257.904905399999</v>
      </c>
      <c r="E32" s="87">
        <v>67873.868220570002</v>
      </c>
      <c r="F32" s="88">
        <v>72833.038269819997</v>
      </c>
      <c r="G32" s="88">
        <v>57718.335999999996</v>
      </c>
      <c r="H32" s="88">
        <v>57994.675999999999</v>
      </c>
      <c r="I32" s="88">
        <v>56327.771999999997</v>
      </c>
      <c r="J32" s="88">
        <v>51693.772000000004</v>
      </c>
      <c r="K32" s="88">
        <v>47220.55011332655</v>
      </c>
      <c r="L32" s="88">
        <v>43059.172193066319</v>
      </c>
      <c r="M32" s="88">
        <v>38312.641716416983</v>
      </c>
      <c r="N32" s="88">
        <v>33360.115037671814</v>
      </c>
      <c r="O32" s="88">
        <v>27873.787291776855</v>
      </c>
    </row>
    <row r="33" spans="1:15" s="10" customFormat="1" ht="24" customHeight="1">
      <c r="A33" s="85" t="s">
        <v>63</v>
      </c>
      <c r="B33" s="128">
        <f>B32/B16</f>
        <v>0.56777088151676991</v>
      </c>
      <c r="C33" s="128">
        <f>C32/C16</f>
        <v>0.72806567132753108</v>
      </c>
      <c r="D33" s="128">
        <f>D32/D16</f>
        <v>0.76007777329492576</v>
      </c>
      <c r="E33" s="128">
        <f>E32/E16</f>
        <v>0.74754120997975237</v>
      </c>
      <c r="F33" s="128">
        <f>F32/F16</f>
        <v>0.75689533544497689</v>
      </c>
      <c r="G33" s="95">
        <v>0.64</v>
      </c>
      <c r="H33" s="95">
        <v>0.62</v>
      </c>
      <c r="I33" s="95">
        <v>0.59</v>
      </c>
      <c r="J33" s="95">
        <v>0.52</v>
      </c>
      <c r="K33" s="128">
        <v>0.45783364517749864</v>
      </c>
      <c r="L33" s="128">
        <v>0.40363685289437673</v>
      </c>
      <c r="M33" s="128">
        <v>0.34497587961358328</v>
      </c>
      <c r="N33" s="128">
        <v>0.28886968037123273</v>
      </c>
      <c r="O33" s="128">
        <v>0.23143278104034165</v>
      </c>
    </row>
    <row r="34" spans="1:15" ht="18.75">
      <c r="A34" s="8"/>
    </row>
    <row r="35" spans="1:15" ht="33.6" customHeight="1">
      <c r="C35" s="151"/>
      <c r="D35" s="151"/>
      <c r="F35" s="145"/>
      <c r="G35" s="145"/>
    </row>
  </sheetData>
  <mergeCells count="11">
    <mergeCell ref="A9:O9"/>
    <mergeCell ref="A10:O10"/>
    <mergeCell ref="C35:D35"/>
    <mergeCell ref="L1:O1"/>
    <mergeCell ref="L2:O2"/>
    <mergeCell ref="L3:O3"/>
    <mergeCell ref="L4:O4"/>
    <mergeCell ref="L5:O5"/>
    <mergeCell ref="L6:O6"/>
    <mergeCell ref="L7:O7"/>
    <mergeCell ref="F35:G35"/>
  </mergeCells>
  <phoneticPr fontId="0" type="noConversion"/>
  <pageMargins left="0.51181102362204722" right="0.51181102362204722" top="0.55118110236220474" bottom="0.39370078740157483" header="0.31496062992125984" footer="0.31496062992125984"/>
  <pageSetup paperSize="9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60"/>
  <sheetViews>
    <sheetView view="pageBreakPreview" zoomScale="70" zoomScaleSheetLayoutView="70" workbookViewId="0">
      <selection activeCell="M48" sqref="M48"/>
    </sheetView>
  </sheetViews>
  <sheetFormatPr defaultRowHeight="15"/>
  <cols>
    <col min="1" max="1" width="57.85546875" customWidth="1"/>
    <col min="2" max="4" width="12.7109375" customWidth="1"/>
    <col min="5" max="9" width="15.85546875" style="53" customWidth="1"/>
    <col min="10" max="10" width="16.42578125" style="53" customWidth="1"/>
    <col min="11" max="11" width="2.5703125" customWidth="1"/>
  </cols>
  <sheetData>
    <row r="1" spans="1:11" s="70" customFormat="1" ht="13.5" customHeight="1">
      <c r="E1" s="53"/>
      <c r="F1" s="53"/>
      <c r="G1" s="142"/>
      <c r="H1" s="142"/>
      <c r="I1" s="142"/>
      <c r="J1" s="142"/>
    </row>
    <row r="2" spans="1:11" ht="22.15" customHeight="1">
      <c r="A2" s="48"/>
      <c r="B2" s="48"/>
      <c r="C2" s="48"/>
      <c r="D2" s="48"/>
      <c r="E2" s="49"/>
      <c r="F2" s="68"/>
      <c r="G2" s="154" t="s">
        <v>72</v>
      </c>
      <c r="H2" s="154"/>
      <c r="I2" s="154"/>
      <c r="J2" s="154"/>
    </row>
    <row r="3" spans="1:11" ht="12.6" customHeight="1">
      <c r="A3" s="26"/>
      <c r="B3" s="22"/>
      <c r="C3" s="22"/>
      <c r="D3" s="22"/>
      <c r="E3" s="50"/>
      <c r="G3" s="154" t="s">
        <v>71</v>
      </c>
      <c r="H3" s="154"/>
      <c r="I3" s="154"/>
      <c r="J3" s="154"/>
    </row>
    <row r="4" spans="1:11" ht="18.75" customHeight="1">
      <c r="A4" s="26"/>
      <c r="B4" s="22"/>
      <c r="C4" s="22"/>
      <c r="D4" s="22"/>
      <c r="E4" s="50"/>
      <c r="G4" s="154" t="s">
        <v>59</v>
      </c>
      <c r="H4" s="154"/>
      <c r="I4" s="154"/>
      <c r="J4" s="154"/>
    </row>
    <row r="5" spans="1:11" ht="19.149999999999999" customHeight="1">
      <c r="A5" s="23"/>
      <c r="B5" s="23"/>
      <c r="C5" s="23"/>
      <c r="D5" s="23"/>
      <c r="E5" s="51"/>
      <c r="F5" s="51"/>
      <c r="G5" s="154" t="s">
        <v>76</v>
      </c>
      <c r="H5" s="154"/>
      <c r="I5" s="154"/>
      <c r="J5" s="154"/>
    </row>
    <row r="6" spans="1:11" ht="17.25" customHeight="1">
      <c r="A6" s="23"/>
      <c r="B6" s="23"/>
      <c r="C6" s="23"/>
      <c r="D6" s="23"/>
      <c r="E6" s="51"/>
      <c r="F6" s="51"/>
      <c r="G6" s="154" t="s">
        <v>5</v>
      </c>
      <c r="H6" s="154"/>
      <c r="I6" s="154"/>
      <c r="J6" s="154"/>
    </row>
    <row r="7" spans="1:11" ht="18.75" customHeight="1">
      <c r="A7" s="23"/>
      <c r="B7" s="23"/>
      <c r="C7" s="23"/>
      <c r="D7" s="23"/>
      <c r="E7" s="51"/>
      <c r="F7" s="51"/>
      <c r="G7" s="155" t="s">
        <v>106</v>
      </c>
      <c r="H7" s="155"/>
      <c r="I7" s="155"/>
      <c r="J7" s="155"/>
    </row>
    <row r="8" spans="1:11" ht="45.6" customHeight="1">
      <c r="A8" s="161" t="s">
        <v>41</v>
      </c>
      <c r="B8" s="161"/>
      <c r="C8" s="161"/>
      <c r="D8" s="161"/>
      <c r="E8" s="161"/>
      <c r="F8" s="161"/>
      <c r="G8" s="161"/>
      <c r="H8" s="161"/>
      <c r="I8" s="161"/>
      <c r="J8" s="161"/>
    </row>
    <row r="9" spans="1:11" ht="17.25" customHeight="1">
      <c r="A9" s="161" t="s">
        <v>42</v>
      </c>
      <c r="B9" s="161"/>
      <c r="C9" s="161"/>
      <c r="D9" s="161"/>
      <c r="E9" s="161"/>
      <c r="F9" s="161"/>
      <c r="G9" s="161"/>
      <c r="H9" s="161"/>
      <c r="I9" s="161"/>
      <c r="J9" s="161"/>
    </row>
    <row r="10" spans="1:11" s="29" customFormat="1" ht="14.25" customHeight="1">
      <c r="A10" s="161" t="s">
        <v>43</v>
      </c>
      <c r="B10" s="161"/>
      <c r="C10" s="161"/>
      <c r="D10" s="161"/>
      <c r="E10" s="161"/>
      <c r="F10" s="161"/>
      <c r="G10" s="161"/>
      <c r="H10" s="161"/>
      <c r="I10" s="161"/>
      <c r="J10" s="161"/>
      <c r="K10" s="28"/>
    </row>
    <row r="11" spans="1:11" s="30" customFormat="1" ht="21.6" customHeight="1">
      <c r="A11" s="27"/>
      <c r="B11" s="28"/>
      <c r="C11" s="28"/>
      <c r="D11" s="28"/>
      <c r="E11" s="52"/>
      <c r="F11" s="53"/>
      <c r="G11" s="52"/>
      <c r="H11" s="52"/>
      <c r="I11" s="52"/>
      <c r="J11" s="54" t="s">
        <v>61</v>
      </c>
    </row>
    <row r="12" spans="1:11" s="30" customFormat="1" ht="42" customHeight="1">
      <c r="A12" s="156" t="s">
        <v>0</v>
      </c>
      <c r="B12" s="158" t="s">
        <v>55</v>
      </c>
      <c r="C12" s="159"/>
      <c r="D12" s="159"/>
      <c r="E12" s="159"/>
      <c r="F12" s="159"/>
      <c r="G12" s="159"/>
      <c r="H12" s="159"/>
      <c r="I12" s="159"/>
      <c r="J12" s="160"/>
    </row>
    <row r="13" spans="1:11" s="30" customFormat="1" ht="25.5">
      <c r="A13" s="157"/>
      <c r="B13" s="31" t="s">
        <v>49</v>
      </c>
      <c r="C13" s="31" t="s">
        <v>6</v>
      </c>
      <c r="D13" s="31" t="s">
        <v>54</v>
      </c>
      <c r="E13" s="59" t="s">
        <v>7</v>
      </c>
      <c r="F13" s="59" t="s">
        <v>8</v>
      </c>
      <c r="G13" s="59" t="s">
        <v>9</v>
      </c>
      <c r="H13" s="59" t="s">
        <v>10</v>
      </c>
      <c r="I13" s="59" t="s">
        <v>11</v>
      </c>
      <c r="J13" s="59" t="s">
        <v>12</v>
      </c>
    </row>
    <row r="14" spans="1:11" s="30" customFormat="1">
      <c r="A14" s="32">
        <v>1</v>
      </c>
      <c r="B14" s="32">
        <v>2</v>
      </c>
      <c r="C14" s="32">
        <v>3</v>
      </c>
      <c r="D14" s="32">
        <v>4</v>
      </c>
      <c r="E14" s="60">
        <v>5</v>
      </c>
      <c r="F14" s="60">
        <v>6</v>
      </c>
      <c r="G14" s="60">
        <v>7</v>
      </c>
      <c r="H14" s="60">
        <v>8</v>
      </c>
      <c r="I14" s="60">
        <v>9</v>
      </c>
      <c r="J14" s="60">
        <v>10</v>
      </c>
    </row>
    <row r="15" spans="1:11" s="30" customFormat="1">
      <c r="A15" s="40" t="s">
        <v>44</v>
      </c>
      <c r="B15" s="35">
        <f>B17+B19</f>
        <v>59012.468999999997</v>
      </c>
      <c r="C15" s="35">
        <f>C17+C19</f>
        <v>57140.005199999992</v>
      </c>
      <c r="D15" s="35">
        <f>D17+D19</f>
        <v>63629.956999999995</v>
      </c>
      <c r="E15" s="61">
        <v>71419.7</v>
      </c>
      <c r="F15" s="61">
        <f>F19+F17</f>
        <v>83974.054899999974</v>
      </c>
      <c r="G15" s="35">
        <f>G19+G17</f>
        <v>87119.652695119992</v>
      </c>
      <c r="H15" s="35">
        <f>H19+H17</f>
        <v>88167.741766819992</v>
      </c>
      <c r="I15" s="35">
        <f>I19+I17</f>
        <v>90910.62540229001</v>
      </c>
      <c r="J15" s="61">
        <v>81749.600000000006</v>
      </c>
    </row>
    <row r="16" spans="1:11" s="30" customFormat="1">
      <c r="A16" s="41" t="s">
        <v>45</v>
      </c>
      <c r="B16" s="34"/>
      <c r="C16" s="34"/>
      <c r="D16" s="34"/>
      <c r="E16" s="62"/>
      <c r="F16" s="62"/>
      <c r="G16" s="112"/>
      <c r="H16" s="112"/>
      <c r="I16" s="112"/>
      <c r="J16" s="102"/>
    </row>
    <row r="17" spans="1:10" s="30" customFormat="1">
      <c r="A17" s="41" t="s">
        <v>46</v>
      </c>
      <c r="B17" s="34"/>
      <c r="C17" s="34"/>
      <c r="D17" s="33"/>
      <c r="E17" s="63"/>
      <c r="F17" s="62"/>
      <c r="G17" s="34"/>
      <c r="H17" s="34">
        <v>2386.6920989999999</v>
      </c>
      <c r="I17" s="113">
        <v>4821.3977800000002</v>
      </c>
      <c r="J17" s="102"/>
    </row>
    <row r="18" spans="1:10" s="30" customFormat="1" ht="16.149999999999999" customHeight="1">
      <c r="A18" s="41" t="s">
        <v>64</v>
      </c>
      <c r="B18" s="34"/>
      <c r="C18" s="34"/>
      <c r="D18" s="36"/>
      <c r="E18" s="64" t="s">
        <v>66</v>
      </c>
      <c r="F18" s="64"/>
      <c r="G18" s="36"/>
      <c r="H18" s="36">
        <f>H17/H15</f>
        <v>2.7069901657594448E-2</v>
      </c>
      <c r="I18" s="36">
        <f>I17/I15</f>
        <v>5.303448038845579E-2</v>
      </c>
      <c r="J18" s="64"/>
    </row>
    <row r="19" spans="1:10" s="30" customFormat="1" ht="34.5" customHeight="1">
      <c r="A19" s="40" t="s">
        <v>47</v>
      </c>
      <c r="B19" s="35">
        <f t="shared" ref="B19:J19" si="0">B20+B56</f>
        <v>59012.468999999997</v>
      </c>
      <c r="C19" s="35">
        <f t="shared" si="0"/>
        <v>57140.005199999992</v>
      </c>
      <c r="D19" s="35">
        <f t="shared" si="0"/>
        <v>63629.956999999995</v>
      </c>
      <c r="E19" s="61">
        <f t="shared" si="0"/>
        <v>71419.677400000015</v>
      </c>
      <c r="F19" s="61">
        <f t="shared" si="0"/>
        <v>83974.054899999974</v>
      </c>
      <c r="G19" s="35">
        <f t="shared" si="0"/>
        <v>87119.652695119992</v>
      </c>
      <c r="H19" s="35">
        <f t="shared" si="0"/>
        <v>85781.04966782</v>
      </c>
      <c r="I19" s="35">
        <f t="shared" si="0"/>
        <v>86089.227622290011</v>
      </c>
      <c r="J19" s="61">
        <f t="shared" si="0"/>
        <v>80169.333242966022</v>
      </c>
    </row>
    <row r="20" spans="1:10" s="30" customFormat="1" ht="28.5">
      <c r="A20" s="40" t="s">
        <v>50</v>
      </c>
      <c r="B20" s="35">
        <f t="shared" ref="B20:J20" si="1">SUM(B21:B55)</f>
        <v>58173.875</v>
      </c>
      <c r="C20" s="35">
        <f t="shared" si="1"/>
        <v>56365.785999999993</v>
      </c>
      <c r="D20" s="35">
        <f t="shared" si="1"/>
        <v>62018.956999999995</v>
      </c>
      <c r="E20" s="66">
        <f t="shared" si="1"/>
        <v>70544.177400000015</v>
      </c>
      <c r="F20" s="66">
        <f t="shared" si="1"/>
        <v>82713.205299999972</v>
      </c>
      <c r="G20" s="114">
        <f t="shared" si="1"/>
        <v>85082.245874309985</v>
      </c>
      <c r="H20" s="114">
        <f t="shared" si="1"/>
        <v>80813.635580860006</v>
      </c>
      <c r="I20" s="114">
        <f t="shared" si="1"/>
        <v>80136.188955420017</v>
      </c>
      <c r="J20" s="66">
        <f t="shared" si="1"/>
        <v>79307.97540000001</v>
      </c>
    </row>
    <row r="21" spans="1:10" s="30" customFormat="1" ht="15.75" customHeight="1">
      <c r="A21" s="109" t="s">
        <v>79</v>
      </c>
      <c r="B21" s="37">
        <v>11886.213</v>
      </c>
      <c r="C21" s="34">
        <v>11744.403200000001</v>
      </c>
      <c r="D21" s="34">
        <v>13632</v>
      </c>
      <c r="E21" s="67">
        <v>14916.6</v>
      </c>
      <c r="F21" s="67">
        <f>15777.5354+9.7</f>
        <v>15787.235400000001</v>
      </c>
      <c r="G21" s="115">
        <v>16403.474890180001</v>
      </c>
      <c r="H21" s="34">
        <v>15269.875231529999</v>
      </c>
      <c r="I21" s="34">
        <v>15249.575789640001</v>
      </c>
      <c r="J21" s="62">
        <v>29364.762300000002</v>
      </c>
    </row>
    <row r="22" spans="1:10" s="30" customFormat="1" ht="15.75" customHeight="1">
      <c r="A22" s="104" t="s">
        <v>80</v>
      </c>
      <c r="B22" s="34">
        <v>17518.826000000001</v>
      </c>
      <c r="C22" s="34">
        <v>17385.7</v>
      </c>
      <c r="D22" s="34">
        <v>18732.439999999999</v>
      </c>
      <c r="E22" s="67">
        <v>20650.3</v>
      </c>
      <c r="F22" s="67">
        <f>23330.6979+149.8</f>
        <v>23480.497899999998</v>
      </c>
      <c r="G22" s="115">
        <v>24235.46066411</v>
      </c>
      <c r="H22" s="34">
        <v>23759.53739161</v>
      </c>
      <c r="I22" s="34">
        <v>24029.380786510003</v>
      </c>
      <c r="J22" s="62">
        <v>22762.767500000002</v>
      </c>
    </row>
    <row r="23" spans="1:10" s="30" customFormat="1" ht="15.75" customHeight="1">
      <c r="A23" s="104" t="s">
        <v>81</v>
      </c>
      <c r="B23" s="34">
        <v>8209.6180000000004</v>
      </c>
      <c r="C23" s="34">
        <v>8125.9880000000003</v>
      </c>
      <c r="D23" s="34">
        <v>8943.14</v>
      </c>
      <c r="E23" s="67">
        <v>8593.9</v>
      </c>
      <c r="F23" s="67">
        <v>9992.3393999999898</v>
      </c>
      <c r="G23" s="115">
        <v>10245.955128799998</v>
      </c>
      <c r="H23" s="34">
        <v>10410.001742229999</v>
      </c>
      <c r="I23" s="34">
        <v>10590.20667942</v>
      </c>
      <c r="J23" s="62">
        <v>8915.3585000000003</v>
      </c>
    </row>
    <row r="24" spans="1:10" s="30" customFormat="1">
      <c r="A24" s="104" t="s">
        <v>82</v>
      </c>
      <c r="B24" s="34">
        <v>898.26800000000003</v>
      </c>
      <c r="C24" s="34">
        <v>837.5</v>
      </c>
      <c r="D24" s="34">
        <v>1736.5709999999999</v>
      </c>
      <c r="E24" s="67">
        <v>1391.1</v>
      </c>
      <c r="F24" s="67">
        <v>1555.8797999999999</v>
      </c>
      <c r="G24" s="115">
        <v>1545.6874052999999</v>
      </c>
      <c r="H24" s="34">
        <v>1351.7622161900001</v>
      </c>
      <c r="I24" s="34">
        <v>1386.7882996300002</v>
      </c>
      <c r="J24" s="62">
        <v>1282.0815</v>
      </c>
    </row>
    <row r="25" spans="1:10" s="30" customFormat="1" ht="45" customHeight="1">
      <c r="A25" s="104" t="s">
        <v>83</v>
      </c>
      <c r="B25" s="34">
        <v>754.81200000000001</v>
      </c>
      <c r="C25" s="34">
        <v>586.90329999999994</v>
      </c>
      <c r="D25" s="34">
        <v>646.6</v>
      </c>
      <c r="E25" s="67">
        <v>695.9</v>
      </c>
      <c r="F25" s="67">
        <v>893.06849999999997</v>
      </c>
      <c r="G25" s="115">
        <v>942.61030727000002</v>
      </c>
      <c r="H25" s="34">
        <v>744.01007074000029</v>
      </c>
      <c r="I25" s="34">
        <v>756.1698875700007</v>
      </c>
      <c r="J25" s="62">
        <v>0</v>
      </c>
    </row>
    <row r="26" spans="1:10" s="30" customFormat="1" ht="48" customHeight="1">
      <c r="A26" s="104" t="s">
        <v>84</v>
      </c>
      <c r="B26" s="34">
        <v>299.49</v>
      </c>
      <c r="C26" s="34">
        <v>468.21050000000002</v>
      </c>
      <c r="D26" s="34">
        <v>416</v>
      </c>
      <c r="E26" s="67">
        <v>398.9</v>
      </c>
      <c r="F26" s="67">
        <f>462.9565+249.6</f>
        <v>712.55650000000003</v>
      </c>
      <c r="G26" s="115">
        <v>1025.33773608</v>
      </c>
      <c r="H26" s="34">
        <v>384.74090616999996</v>
      </c>
      <c r="I26" s="34">
        <v>495.46806870000074</v>
      </c>
      <c r="J26" s="62">
        <v>1678.1928</v>
      </c>
    </row>
    <row r="27" spans="1:10" s="30" customFormat="1" ht="31.15" customHeight="1">
      <c r="A27" s="104" t="s">
        <v>85</v>
      </c>
      <c r="B27" s="34">
        <v>444.00599999999997</v>
      </c>
      <c r="C27" s="34">
        <v>404.66899999999998</v>
      </c>
      <c r="D27" s="34">
        <v>422.65300000000002</v>
      </c>
      <c r="E27" s="67">
        <v>449.8</v>
      </c>
      <c r="F27" s="67">
        <v>482.66649999999998</v>
      </c>
      <c r="G27" s="115">
        <v>469.78352344999996</v>
      </c>
      <c r="H27" s="34">
        <v>445.24337026000023</v>
      </c>
      <c r="I27" s="34">
        <v>457.52982116000078</v>
      </c>
      <c r="J27" s="62">
        <v>503.14269999999999</v>
      </c>
    </row>
    <row r="28" spans="1:10" s="30" customFormat="1" ht="60">
      <c r="A28" s="104" t="s">
        <v>86</v>
      </c>
      <c r="B28" s="34">
        <v>9.702</v>
      </c>
      <c r="C28" s="34">
        <v>3.855</v>
      </c>
      <c r="D28" s="34">
        <v>8.4329999999999998</v>
      </c>
      <c r="E28" s="67">
        <v>159.9</v>
      </c>
      <c r="F28" s="67">
        <v>152.7407</v>
      </c>
      <c r="G28" s="115">
        <v>137.465</v>
      </c>
      <c r="H28" s="34">
        <v>7.5</v>
      </c>
      <c r="I28" s="34">
        <v>7.5</v>
      </c>
      <c r="J28" s="62">
        <v>0</v>
      </c>
    </row>
    <row r="29" spans="1:10" s="30" customFormat="1" ht="45" customHeight="1">
      <c r="A29" s="104" t="s">
        <v>87</v>
      </c>
      <c r="B29" s="34">
        <v>1107.6389999999999</v>
      </c>
      <c r="C29" s="34">
        <v>1077.6110000000001</v>
      </c>
      <c r="D29" s="34">
        <v>1361.1279999999999</v>
      </c>
      <c r="E29" s="67">
        <v>1647.7143000000001</v>
      </c>
      <c r="F29" s="67">
        <v>1718.3009999999999</v>
      </c>
      <c r="G29" s="115">
        <v>1806.9573671600001</v>
      </c>
      <c r="H29" s="34">
        <v>1574.0818213300004</v>
      </c>
      <c r="I29" s="34">
        <v>1619.2459355000001</v>
      </c>
      <c r="J29" s="62">
        <v>0</v>
      </c>
    </row>
    <row r="30" spans="1:10" s="30" customFormat="1" ht="33" customHeight="1">
      <c r="A30" s="104" t="s">
        <v>88</v>
      </c>
      <c r="B30" s="34">
        <v>42.905000000000001</v>
      </c>
      <c r="C30" s="34">
        <v>65.394000000000005</v>
      </c>
      <c r="D30" s="34">
        <v>60.505000000000003</v>
      </c>
      <c r="E30" s="67">
        <v>184.3</v>
      </c>
      <c r="F30" s="67">
        <v>602.65890000000002</v>
      </c>
      <c r="G30" s="115">
        <v>654.26744952000001</v>
      </c>
      <c r="H30" s="34">
        <v>1004.6009627800003</v>
      </c>
      <c r="I30" s="34">
        <v>1190.84508142</v>
      </c>
      <c r="J30" s="62">
        <v>57.611699999999999</v>
      </c>
    </row>
    <row r="31" spans="1:10" s="30" customFormat="1" ht="47.25" customHeight="1">
      <c r="A31" s="104" t="s">
        <v>89</v>
      </c>
      <c r="B31" s="34">
        <v>662.75599999999997</v>
      </c>
      <c r="C31" s="34">
        <v>476.50299999999999</v>
      </c>
      <c r="D31" s="34">
        <v>684.3</v>
      </c>
      <c r="E31" s="67">
        <v>823.3</v>
      </c>
      <c r="F31" s="67">
        <f>1073.796+101.5</f>
        <v>1175.296</v>
      </c>
      <c r="G31" s="115">
        <v>0</v>
      </c>
      <c r="H31" s="34">
        <v>0</v>
      </c>
      <c r="I31" s="34" t="s">
        <v>103</v>
      </c>
      <c r="J31" s="62">
        <v>1127.4594</v>
      </c>
    </row>
    <row r="32" spans="1:10" s="30" customFormat="1" ht="30" customHeight="1">
      <c r="A32" s="104" t="s">
        <v>67</v>
      </c>
      <c r="B32" s="62">
        <v>195.952</v>
      </c>
      <c r="C32" s="62">
        <v>225.369</v>
      </c>
      <c r="D32" s="62">
        <v>297.60000000000002</v>
      </c>
      <c r="E32" s="67">
        <v>328.3</v>
      </c>
      <c r="F32" s="67">
        <v>0</v>
      </c>
      <c r="G32" s="115">
        <v>0</v>
      </c>
      <c r="H32" s="34">
        <v>0</v>
      </c>
      <c r="I32" s="34" t="s">
        <v>103</v>
      </c>
      <c r="J32" s="62">
        <v>349.8</v>
      </c>
    </row>
    <row r="33" spans="1:11" s="30" customFormat="1" ht="30" customHeight="1">
      <c r="A33" s="104" t="s">
        <v>90</v>
      </c>
      <c r="B33" s="34"/>
      <c r="C33" s="34"/>
      <c r="D33" s="34">
        <v>52.259</v>
      </c>
      <c r="E33" s="67">
        <v>36.299999999999997</v>
      </c>
      <c r="F33" s="67">
        <v>61.797600000000003</v>
      </c>
      <c r="G33" s="115">
        <v>81.957831689999992</v>
      </c>
      <c r="H33" s="34">
        <v>6.3490775600004197</v>
      </c>
      <c r="I33" s="34">
        <v>6.3490775600004197</v>
      </c>
      <c r="J33" s="62">
        <v>7.1224999999999996</v>
      </c>
    </row>
    <row r="34" spans="1:11" s="30" customFormat="1">
      <c r="A34" s="104" t="s">
        <v>91</v>
      </c>
      <c r="B34" s="34">
        <v>2.8450000000000002</v>
      </c>
      <c r="C34" s="34">
        <v>1.494</v>
      </c>
      <c r="D34" s="34">
        <v>1.494</v>
      </c>
      <c r="E34" s="67">
        <v>3.4940000000000002</v>
      </c>
      <c r="F34" s="67">
        <v>3.4940000000000002</v>
      </c>
      <c r="G34" s="115">
        <v>3.8639999999999999</v>
      </c>
      <c r="H34" s="34">
        <v>3.6071</v>
      </c>
      <c r="I34" s="34">
        <v>3.6071</v>
      </c>
      <c r="J34" s="62">
        <v>0</v>
      </c>
    </row>
    <row r="35" spans="1:11" s="30" customFormat="1" ht="18.75" customHeight="1">
      <c r="A35" s="104" t="s">
        <v>92</v>
      </c>
      <c r="B35" s="34">
        <v>391.90199999999999</v>
      </c>
      <c r="C35" s="34">
        <v>327.66770000000002</v>
      </c>
      <c r="D35" s="34">
        <v>368.37599999999998</v>
      </c>
      <c r="E35" s="67">
        <v>455.6146</v>
      </c>
      <c r="F35" s="67">
        <v>630.68520000000001</v>
      </c>
      <c r="G35" s="115">
        <v>658.67951891999996</v>
      </c>
      <c r="H35" s="34">
        <v>633.04571051999994</v>
      </c>
      <c r="I35" s="34">
        <v>654.82383855000023</v>
      </c>
      <c r="J35" s="62">
        <v>362.3202</v>
      </c>
    </row>
    <row r="36" spans="1:11" s="30" customFormat="1" ht="45.75" customHeight="1">
      <c r="A36" s="104" t="s">
        <v>102</v>
      </c>
      <c r="B36" s="62">
        <v>0</v>
      </c>
      <c r="C36" s="62">
        <v>0</v>
      </c>
      <c r="D36" s="62">
        <v>0</v>
      </c>
      <c r="E36" s="67">
        <v>0</v>
      </c>
      <c r="F36" s="67">
        <f>1315.7685+555.5</f>
        <v>1871.2684999999999</v>
      </c>
      <c r="G36" s="115">
        <v>1464.61284325</v>
      </c>
      <c r="H36" s="34">
        <v>1153.7199075300002</v>
      </c>
      <c r="I36" s="34">
        <v>1185.6502813100003</v>
      </c>
      <c r="J36" s="62" t="s">
        <v>103</v>
      </c>
    </row>
    <row r="37" spans="1:11" s="30" customFormat="1" ht="30">
      <c r="A37" s="104" t="s">
        <v>93</v>
      </c>
      <c r="B37" s="34">
        <v>3464.9369999999999</v>
      </c>
      <c r="C37" s="34">
        <v>3118.6017000000002</v>
      </c>
      <c r="D37" s="34">
        <v>3140.8</v>
      </c>
      <c r="E37" s="67">
        <v>3319.2</v>
      </c>
      <c r="F37" s="67">
        <v>4416.8672999999999</v>
      </c>
      <c r="G37" s="115">
        <v>3606.4020876300001</v>
      </c>
      <c r="H37" s="34">
        <v>5394.0507667600004</v>
      </c>
      <c r="I37" s="34">
        <v>2760.6905700200005</v>
      </c>
      <c r="J37" s="62">
        <v>3829.6337000000003</v>
      </c>
    </row>
    <row r="38" spans="1:11" s="30" customFormat="1" ht="51.6" customHeight="1">
      <c r="A38" s="104" t="s">
        <v>68</v>
      </c>
      <c r="B38" s="62">
        <v>46.468000000000004</v>
      </c>
      <c r="C38" s="62">
        <v>37.634999999999998</v>
      </c>
      <c r="D38" s="62">
        <v>53.3</v>
      </c>
      <c r="E38" s="67">
        <v>61</v>
      </c>
      <c r="F38" s="67">
        <v>0</v>
      </c>
      <c r="G38" s="115">
        <v>0</v>
      </c>
      <c r="H38" s="34">
        <v>0</v>
      </c>
      <c r="I38" s="34">
        <v>0</v>
      </c>
      <c r="J38" s="62">
        <v>0</v>
      </c>
    </row>
    <row r="39" spans="1:11" s="30" customFormat="1">
      <c r="A39" s="104" t="s">
        <v>94</v>
      </c>
      <c r="B39" s="34">
        <v>4879</v>
      </c>
      <c r="C39" s="34">
        <v>5107.7520000000004</v>
      </c>
      <c r="D39" s="34">
        <v>4583.4340000000002</v>
      </c>
      <c r="E39" s="67">
        <v>5230.8</v>
      </c>
      <c r="F39" s="67">
        <v>7995.067</v>
      </c>
      <c r="G39" s="115">
        <v>9771.3465909900005</v>
      </c>
      <c r="H39" s="34">
        <v>11145.406884639999</v>
      </c>
      <c r="I39" s="34">
        <v>13010.819685940001</v>
      </c>
      <c r="J39" s="62">
        <v>1713.1688000000001</v>
      </c>
    </row>
    <row r="40" spans="1:11" s="30" customFormat="1">
      <c r="A40" s="104" t="s">
        <v>95</v>
      </c>
      <c r="B40" s="34">
        <v>74.453999999999994</v>
      </c>
      <c r="C40" s="34">
        <v>111.5851</v>
      </c>
      <c r="D40" s="34">
        <v>66.94</v>
      </c>
      <c r="E40" s="67">
        <v>492.7013</v>
      </c>
      <c r="F40" s="67">
        <v>271.10379999999998</v>
      </c>
      <c r="G40" s="115">
        <v>76.863982430000007</v>
      </c>
      <c r="H40" s="34">
        <v>142.54511184000015</v>
      </c>
      <c r="I40" s="34">
        <v>128.00493855000019</v>
      </c>
      <c r="J40" s="62">
        <v>0</v>
      </c>
    </row>
    <row r="41" spans="1:11" s="30" customFormat="1" ht="30">
      <c r="A41" s="104" t="s">
        <v>96</v>
      </c>
      <c r="B41" s="34">
        <v>55.569000000000003</v>
      </c>
      <c r="C41" s="34">
        <v>81.733400000000003</v>
      </c>
      <c r="D41" s="34">
        <v>83.174999999999997</v>
      </c>
      <c r="E41" s="67">
        <v>105.06819999999999</v>
      </c>
      <c r="F41" s="67">
        <v>113.30410000000001</v>
      </c>
      <c r="G41" s="115">
        <v>141.65672043000001</v>
      </c>
      <c r="H41" s="34">
        <v>118.89707989000034</v>
      </c>
      <c r="I41" s="34">
        <v>115.4282296800003</v>
      </c>
      <c r="J41" s="62">
        <v>0</v>
      </c>
    </row>
    <row r="42" spans="1:11" s="30" customFormat="1" ht="33" customHeight="1">
      <c r="A42" s="104" t="s">
        <v>97</v>
      </c>
      <c r="B42" s="34">
        <v>4566.8609999999999</v>
      </c>
      <c r="C42" s="34">
        <v>4295.2379000000001</v>
      </c>
      <c r="D42" s="34">
        <v>5112.5</v>
      </c>
      <c r="E42" s="67">
        <v>8571.7999999999993</v>
      </c>
      <c r="F42" s="67">
        <v>9278.1409000000003</v>
      </c>
      <c r="G42" s="115">
        <v>9354.7802945100011</v>
      </c>
      <c r="H42" s="34">
        <v>5578.1897395799997</v>
      </c>
      <c r="I42" s="34">
        <v>4767.52361991</v>
      </c>
      <c r="J42" s="62">
        <v>7354.5537999999997</v>
      </c>
    </row>
    <row r="43" spans="1:11" s="30" customFormat="1" ht="30">
      <c r="A43" s="104" t="s">
        <v>70</v>
      </c>
      <c r="B43" s="62">
        <v>1287.673</v>
      </c>
      <c r="C43" s="62">
        <v>1196.6690000000001</v>
      </c>
      <c r="D43" s="62">
        <v>1523.4</v>
      </c>
      <c r="E43" s="67">
        <v>1758.6</v>
      </c>
      <c r="F43" s="67">
        <v>0</v>
      </c>
      <c r="G43" s="115">
        <v>0</v>
      </c>
      <c r="H43" s="34">
        <v>0</v>
      </c>
      <c r="I43" s="34">
        <v>0</v>
      </c>
      <c r="J43" s="62">
        <v>0</v>
      </c>
    </row>
    <row r="44" spans="1:11" s="30" customFormat="1" ht="28.15" customHeight="1">
      <c r="A44" s="104" t="s">
        <v>69</v>
      </c>
      <c r="B44" s="62">
        <v>132.28399999999999</v>
      </c>
      <c r="C44" s="62">
        <v>136.369</v>
      </c>
      <c r="D44" s="62">
        <v>66.099999999999994</v>
      </c>
      <c r="E44" s="67">
        <v>212.5</v>
      </c>
      <c r="F44" s="67">
        <v>0</v>
      </c>
      <c r="G44" s="115">
        <v>0</v>
      </c>
      <c r="H44" s="34">
        <v>0</v>
      </c>
      <c r="I44" s="34">
        <v>0</v>
      </c>
      <c r="J44" s="62">
        <v>0</v>
      </c>
    </row>
    <row r="45" spans="1:11" s="30" customFormat="1" ht="20.25" customHeight="1">
      <c r="A45" s="104" t="s">
        <v>100</v>
      </c>
      <c r="B45" s="62">
        <v>0</v>
      </c>
      <c r="C45" s="62">
        <v>0</v>
      </c>
      <c r="D45" s="62">
        <v>0</v>
      </c>
      <c r="E45" s="67">
        <v>0</v>
      </c>
      <c r="F45" s="67">
        <v>485.56360000000001</v>
      </c>
      <c r="G45" s="115">
        <v>128.68334446</v>
      </c>
      <c r="H45" s="34">
        <v>37.057063030000208</v>
      </c>
      <c r="I45" s="34">
        <v>30.122143970000266</v>
      </c>
      <c r="J45" s="62" t="s">
        <v>103</v>
      </c>
    </row>
    <row r="46" spans="1:11" s="30" customFormat="1" ht="32.25" customHeight="1">
      <c r="A46" s="104" t="s">
        <v>101</v>
      </c>
      <c r="B46" s="62">
        <v>0</v>
      </c>
      <c r="C46" s="62">
        <v>0</v>
      </c>
      <c r="D46" s="62">
        <v>0</v>
      </c>
      <c r="E46" s="67">
        <v>0</v>
      </c>
      <c r="F46" s="67">
        <v>408.22800000000001</v>
      </c>
      <c r="G46" s="115">
        <v>376.66515102999995</v>
      </c>
      <c r="H46" s="34">
        <v>326.52534527</v>
      </c>
      <c r="I46" s="34">
        <v>334.27077089000034</v>
      </c>
      <c r="J46" s="62" t="s">
        <v>103</v>
      </c>
    </row>
    <row r="47" spans="1:11" s="103" customFormat="1" ht="18.75" customHeight="1">
      <c r="A47" s="104" t="s">
        <v>98</v>
      </c>
      <c r="B47" s="62">
        <v>0</v>
      </c>
      <c r="C47" s="62">
        <v>0</v>
      </c>
      <c r="D47" s="62">
        <v>0</v>
      </c>
      <c r="E47" s="67">
        <v>0</v>
      </c>
      <c r="F47" s="67">
        <v>567.49969999999996</v>
      </c>
      <c r="G47" s="115">
        <v>723.51207209000006</v>
      </c>
      <c r="H47" s="34">
        <v>505.67081987000034</v>
      </c>
      <c r="I47" s="34">
        <v>523.98343034000015</v>
      </c>
      <c r="J47" s="62" t="s">
        <v>103</v>
      </c>
      <c r="K47" s="117"/>
    </row>
    <row r="48" spans="1:11" s="103" customFormat="1" ht="34.5" customHeight="1">
      <c r="A48" s="116" t="s">
        <v>104</v>
      </c>
      <c r="B48" s="34" t="s">
        <v>103</v>
      </c>
      <c r="C48" s="34" t="s">
        <v>103</v>
      </c>
      <c r="D48" s="34" t="s">
        <v>103</v>
      </c>
      <c r="E48" s="115" t="s">
        <v>103</v>
      </c>
      <c r="F48" s="115" t="s">
        <v>103</v>
      </c>
      <c r="G48" s="115">
        <v>730.31648379000001</v>
      </c>
      <c r="H48" s="34">
        <v>569.0501047800002</v>
      </c>
      <c r="I48" s="34">
        <v>581.47682109000016</v>
      </c>
      <c r="J48" s="34" t="s">
        <v>103</v>
      </c>
      <c r="K48" s="117"/>
    </row>
    <row r="49" spans="1:11" s="103" customFormat="1" ht="18.75" customHeight="1">
      <c r="A49" s="116" t="s">
        <v>105</v>
      </c>
      <c r="B49" s="34" t="s">
        <v>103</v>
      </c>
      <c r="C49" s="34" t="s">
        <v>103</v>
      </c>
      <c r="D49" s="34" t="s">
        <v>103</v>
      </c>
      <c r="E49" s="115" t="s">
        <v>103</v>
      </c>
      <c r="F49" s="115" t="s">
        <v>103</v>
      </c>
      <c r="G49" s="115">
        <v>439.36498122</v>
      </c>
      <c r="H49" s="34">
        <v>131.92805675</v>
      </c>
      <c r="I49" s="34">
        <v>134.66899806000001</v>
      </c>
      <c r="J49" s="34" t="s">
        <v>103</v>
      </c>
      <c r="K49" s="117"/>
    </row>
    <row r="50" spans="1:11" s="103" customFormat="1" ht="60" customHeight="1">
      <c r="A50" s="104" t="s">
        <v>51</v>
      </c>
      <c r="B50" s="62">
        <v>1191.106</v>
      </c>
      <c r="C50" s="62">
        <v>348.63900000000001</v>
      </c>
      <c r="D50" s="62">
        <v>0</v>
      </c>
      <c r="E50" s="67">
        <v>52.9</v>
      </c>
      <c r="F50" s="67">
        <v>52.9</v>
      </c>
      <c r="G50" s="115">
        <v>52.9</v>
      </c>
      <c r="H50" s="34">
        <v>112.5986</v>
      </c>
      <c r="I50" s="34">
        <v>112.5986</v>
      </c>
      <c r="J50" s="62">
        <v>0</v>
      </c>
      <c r="K50" s="117"/>
    </row>
    <row r="51" spans="1:11" s="105" customFormat="1" ht="48.6" customHeight="1">
      <c r="A51" s="104" t="s">
        <v>99</v>
      </c>
      <c r="B51" s="62">
        <v>3.65</v>
      </c>
      <c r="C51" s="62">
        <v>2.5750000000000002</v>
      </c>
      <c r="D51" s="62">
        <v>5.23</v>
      </c>
      <c r="E51" s="67">
        <v>4.0449999999999999</v>
      </c>
      <c r="F51" s="67">
        <v>4.0449999999999999</v>
      </c>
      <c r="G51" s="115">
        <v>3.6404999999999998</v>
      </c>
      <c r="H51" s="34">
        <v>3.6404999999999998</v>
      </c>
      <c r="I51" s="34">
        <v>3.4605000000000001</v>
      </c>
      <c r="J51" s="62">
        <v>0</v>
      </c>
    </row>
    <row r="52" spans="1:11" s="30" customFormat="1" ht="62.45" customHeight="1">
      <c r="A52" s="104" t="s">
        <v>56</v>
      </c>
      <c r="B52" s="34">
        <v>0</v>
      </c>
      <c r="C52" s="34">
        <v>0</v>
      </c>
      <c r="D52" s="34">
        <v>20.579000000000001</v>
      </c>
      <c r="E52" s="67">
        <v>0</v>
      </c>
      <c r="F52" s="62">
        <v>0</v>
      </c>
      <c r="G52" s="34">
        <v>0</v>
      </c>
      <c r="H52" s="34">
        <v>0</v>
      </c>
      <c r="I52" s="34">
        <v>0</v>
      </c>
      <c r="J52" s="62">
        <v>0</v>
      </c>
    </row>
    <row r="53" spans="1:11" s="30" customFormat="1" ht="33.6" customHeight="1">
      <c r="A53" s="104" t="s">
        <v>65</v>
      </c>
      <c r="B53" s="34">
        <v>2.875</v>
      </c>
      <c r="C53" s="34">
        <v>197.72120000000001</v>
      </c>
      <c r="D53" s="34">
        <v>0</v>
      </c>
      <c r="E53" s="67">
        <v>0</v>
      </c>
      <c r="F53" s="62">
        <v>0</v>
      </c>
      <c r="G53" s="34">
        <v>0</v>
      </c>
      <c r="H53" s="34">
        <v>0</v>
      </c>
      <c r="I53" s="34">
        <v>0</v>
      </c>
      <c r="J53" s="62">
        <v>0</v>
      </c>
    </row>
    <row r="54" spans="1:11" s="30" customFormat="1" ht="43.9" customHeight="1">
      <c r="A54" s="104" t="s">
        <v>52</v>
      </c>
      <c r="B54" s="34">
        <v>41.156999999999996</v>
      </c>
      <c r="C54" s="34">
        <v>0</v>
      </c>
      <c r="D54" s="34">
        <v>0</v>
      </c>
      <c r="E54" s="67">
        <v>0</v>
      </c>
      <c r="F54" s="62">
        <v>0</v>
      </c>
      <c r="G54" s="34">
        <v>0</v>
      </c>
      <c r="H54" s="34">
        <v>0</v>
      </c>
      <c r="I54" s="34">
        <v>0</v>
      </c>
      <c r="J54" s="62">
        <v>0</v>
      </c>
    </row>
    <row r="55" spans="1:11" s="39" customFormat="1" ht="89.25" customHeight="1">
      <c r="A55" s="108" t="s">
        <v>53</v>
      </c>
      <c r="B55" s="34">
        <v>2.907</v>
      </c>
      <c r="C55" s="34">
        <v>0</v>
      </c>
      <c r="D55" s="34">
        <v>0</v>
      </c>
      <c r="E55" s="67">
        <v>0.14000000000000001</v>
      </c>
      <c r="F55" s="62">
        <v>0</v>
      </c>
      <c r="G55" s="34">
        <v>0</v>
      </c>
      <c r="H55" s="34">
        <v>0</v>
      </c>
      <c r="I55" s="34">
        <v>0</v>
      </c>
      <c r="J55" s="62">
        <v>0</v>
      </c>
    </row>
    <row r="56" spans="1:11" ht="28.5">
      <c r="A56" s="40" t="s">
        <v>48</v>
      </c>
      <c r="B56" s="35">
        <v>838.59399999999994</v>
      </c>
      <c r="C56" s="35">
        <v>774.2192</v>
      </c>
      <c r="D56" s="35">
        <v>1611</v>
      </c>
      <c r="E56" s="61">
        <v>875.5</v>
      </c>
      <c r="F56" s="65">
        <f>986.5529+274.2967</f>
        <v>1260.8496</v>
      </c>
      <c r="G56" s="38">
        <v>2037.40682081</v>
      </c>
      <c r="H56" s="35">
        <v>4967.4140869599996</v>
      </c>
      <c r="I56" s="35">
        <v>5953.0386668700003</v>
      </c>
      <c r="J56" s="61">
        <v>861.35784296601435</v>
      </c>
    </row>
    <row r="57" spans="1:11" s="29" customFormat="1">
      <c r="A57" s="40" t="s">
        <v>74</v>
      </c>
      <c r="B57" s="38"/>
      <c r="C57" s="38"/>
      <c r="D57" s="38"/>
      <c r="E57" s="65"/>
      <c r="F57" s="65"/>
      <c r="G57" s="38"/>
      <c r="H57" s="38">
        <f>H17</f>
        <v>2386.6920989999999</v>
      </c>
      <c r="I57" s="38">
        <f>I15-I19</f>
        <v>4821.3977799999993</v>
      </c>
      <c r="J57" s="65">
        <f>J15-J19</f>
        <v>1580.2667570339836</v>
      </c>
      <c r="K57" s="70"/>
    </row>
    <row r="58" spans="1:11" s="29" customFormat="1">
      <c r="A58"/>
      <c r="B58"/>
      <c r="C58"/>
      <c r="D58"/>
      <c r="E58" s="53"/>
      <c r="F58" s="53"/>
      <c r="G58" s="98"/>
      <c r="H58" s="53"/>
      <c r="I58" s="53"/>
      <c r="J58" s="53"/>
    </row>
    <row r="59" spans="1:11">
      <c r="A59" s="145" t="s">
        <v>40</v>
      </c>
      <c r="B59" s="145"/>
      <c r="C59" s="145"/>
      <c r="D59" s="145"/>
      <c r="E59" s="145"/>
      <c r="F59" s="145"/>
      <c r="G59" s="145"/>
      <c r="H59" s="145"/>
      <c r="I59" s="145"/>
      <c r="J59" s="145"/>
    </row>
    <row r="60" spans="1:11">
      <c r="A60" s="29"/>
      <c r="B60" s="29"/>
      <c r="C60" s="29"/>
      <c r="D60" s="29"/>
    </row>
  </sheetData>
  <mergeCells count="13">
    <mergeCell ref="G6:J6"/>
    <mergeCell ref="G7:J7"/>
    <mergeCell ref="A59:J59"/>
    <mergeCell ref="A12:A13"/>
    <mergeCell ref="B12:J12"/>
    <mergeCell ref="A8:J8"/>
    <mergeCell ref="A9:J9"/>
    <mergeCell ref="A10:J10"/>
    <mergeCell ref="G2:J2"/>
    <mergeCell ref="G3:J3"/>
    <mergeCell ref="G4:J4"/>
    <mergeCell ref="G1:J1"/>
    <mergeCell ref="G5:J5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 differentFirst="1">
    <oddHeader>&amp;C&amp;"Times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прогноз СЭР</vt:lpstr>
      <vt:lpstr>КБ</vt:lpstr>
      <vt:lpstr>ОБ</vt:lpstr>
      <vt:lpstr>ГП</vt:lpstr>
      <vt:lpstr>ГП!Заголовки_для_печати</vt:lpstr>
      <vt:lpstr>ГП!Область_печати</vt:lpstr>
      <vt:lpstr>КБ!Область_печати</vt:lpstr>
      <vt:lpstr>ОБ!Область_печати</vt:lpstr>
      <vt:lpstr>'прогноз СЭР'!Область_печати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2016-02-25T06:39:47Z</cp:lastPrinted>
  <dcterms:created xsi:type="dcterms:W3CDTF">2006-09-28T05:33:49Z</dcterms:created>
  <dcterms:modified xsi:type="dcterms:W3CDTF">2022-10-12T09:14:08Z</dcterms:modified>
</cp:coreProperties>
</file>