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30" windowWidth="28755" windowHeight="12840"/>
  </bookViews>
  <sheets>
    <sheet name="Библиотеки 2023-2025 " sheetId="1" r:id="rId1"/>
  </sheets>
  <calcPr calcId="125725"/>
</workbook>
</file>

<file path=xl/calcChain.xml><?xml version="1.0" encoding="utf-8"?>
<calcChain xmlns="http://schemas.openxmlformats.org/spreadsheetml/2006/main">
  <c r="BY37" i="1"/>
  <c r="BR37"/>
  <c r="BM37"/>
  <c r="BG37"/>
  <c r="BY36"/>
  <c r="BQ36"/>
  <c r="BR36" s="1"/>
  <c r="BL36"/>
  <c r="BM36" s="1"/>
  <c r="BF36"/>
  <c r="BG36" s="1"/>
  <c r="BY35"/>
  <c r="BR35"/>
  <c r="BM35"/>
  <c r="BG35"/>
  <c r="BY34"/>
  <c r="BQ34"/>
  <c r="BR34" s="1"/>
  <c r="BM34"/>
  <c r="BL34"/>
  <c r="BF34"/>
  <c r="BG34" s="1"/>
  <c r="BY33"/>
  <c r="BR33"/>
  <c r="BM33"/>
  <c r="BG33"/>
  <c r="BY32"/>
  <c r="BQ32"/>
  <c r="BR32" s="1"/>
  <c r="BL32"/>
  <c r="BM32" s="1"/>
  <c r="BG32"/>
  <c r="BY31"/>
  <c r="BR31"/>
  <c r="BM31"/>
  <c r="BG31"/>
  <c r="BY30"/>
  <c r="BR30"/>
  <c r="BM30"/>
  <c r="BG30"/>
  <c r="BY29"/>
  <c r="BR29"/>
  <c r="BM29"/>
  <c r="BG29"/>
  <c r="BY28"/>
  <c r="BQ28"/>
  <c r="BR28" s="1"/>
  <c r="BL28"/>
  <c r="BL18" s="1"/>
  <c r="BF28"/>
  <c r="BG28" s="1"/>
  <c r="BY27"/>
  <c r="BQ27"/>
  <c r="BR27" s="1"/>
  <c r="BM27"/>
  <c r="BL27"/>
  <c r="BF27"/>
  <c r="BG27" s="1"/>
  <c r="BY26"/>
  <c r="BQ26"/>
  <c r="BR26" s="1"/>
  <c r="BL26"/>
  <c r="BM26" s="1"/>
  <c r="BF26"/>
  <c r="BG26" s="1"/>
  <c r="BY25"/>
  <c r="BR25"/>
  <c r="BM25"/>
  <c r="BG25"/>
  <c r="BY24"/>
  <c r="BR24"/>
  <c r="BM24"/>
  <c r="BG24"/>
  <c r="BG18" s="1"/>
  <c r="BG9" s="1"/>
  <c r="BY23"/>
  <c r="BR23"/>
  <c r="BM23"/>
  <c r="BG23"/>
  <c r="BY22"/>
  <c r="BR22"/>
  <c r="BM22"/>
  <c r="BG22"/>
  <c r="BY21"/>
  <c r="BQ21"/>
  <c r="BR21" s="1"/>
  <c r="BM21"/>
  <c r="BL21"/>
  <c r="BG21"/>
  <c r="BF21"/>
  <c r="BY20"/>
  <c r="BQ20"/>
  <c r="BQ18" s="1"/>
  <c r="BQ9" s="1"/>
  <c r="BL20"/>
  <c r="BM20" s="1"/>
  <c r="BG20"/>
  <c r="BY19"/>
  <c r="BR19"/>
  <c r="BM19"/>
  <c r="BG19"/>
  <c r="BZ18"/>
  <c r="BX18"/>
  <c r="BW18"/>
  <c r="BV18"/>
  <c r="BU18"/>
  <c r="BU9" s="1"/>
  <c r="BT18"/>
  <c r="BS18"/>
  <c r="BP18"/>
  <c r="BO18"/>
  <c r="BN18"/>
  <c r="BK18"/>
  <c r="BJ18"/>
  <c r="BI18"/>
  <c r="BI9" s="1"/>
  <c r="BH18"/>
  <c r="BF18"/>
  <c r="BY17"/>
  <c r="BQ17"/>
  <c r="BL17"/>
  <c r="BF17"/>
  <c r="BY16"/>
  <c r="BR16"/>
  <c r="BM16"/>
  <c r="BF16"/>
  <c r="BY15"/>
  <c r="BQ15"/>
  <c r="BL15"/>
  <c r="BF15"/>
  <c r="BY14"/>
  <c r="BQ14"/>
  <c r="BL14"/>
  <c r="BY13"/>
  <c r="BQ13"/>
  <c r="BL13"/>
  <c r="BF13"/>
  <c r="BY12"/>
  <c r="BW12"/>
  <c r="BW11" s="1"/>
  <c r="BW9" s="1"/>
  <c r="BV12"/>
  <c r="BT12"/>
  <c r="BR12"/>
  <c r="BQ12"/>
  <c r="BO12"/>
  <c r="BO11" s="1"/>
  <c r="BO9" s="1"/>
  <c r="BM12"/>
  <c r="BL12" s="1"/>
  <c r="BL11" s="1"/>
  <c r="BK12"/>
  <c r="BZ11"/>
  <c r="BX11"/>
  <c r="BV11"/>
  <c r="BV9" s="1"/>
  <c r="BU11"/>
  <c r="BT11"/>
  <c r="BS11"/>
  <c r="BR11"/>
  <c r="BQ11"/>
  <c r="BP11"/>
  <c r="BP9" s="1"/>
  <c r="BN11"/>
  <c r="BK11"/>
  <c r="BJ11"/>
  <c r="BJ9" s="1"/>
  <c r="BI11"/>
  <c r="BH11"/>
  <c r="BG11"/>
  <c r="BF11"/>
  <c r="BZ9"/>
  <c r="BY9"/>
  <c r="BX9"/>
  <c r="BT9"/>
  <c r="BS9"/>
  <c r="BN9"/>
  <c r="BK9"/>
  <c r="BH9"/>
  <c r="BF9"/>
  <c r="BC37"/>
  <c r="AV37"/>
  <c r="AQ37"/>
  <c r="AK37"/>
  <c r="BC36"/>
  <c r="AU36"/>
  <c r="AV36" s="1"/>
  <c r="AP36"/>
  <c r="AQ36" s="1"/>
  <c r="AJ36"/>
  <c r="AK36" s="1"/>
  <c r="BC35"/>
  <c r="AV35"/>
  <c r="AQ35"/>
  <c r="AK35"/>
  <c r="BC34"/>
  <c r="AV34"/>
  <c r="AU34"/>
  <c r="AP34"/>
  <c r="AQ34" s="1"/>
  <c r="AK34"/>
  <c r="AJ34"/>
  <c r="BC33"/>
  <c r="AV33"/>
  <c r="AQ33"/>
  <c r="AK33"/>
  <c r="BC32"/>
  <c r="AU32"/>
  <c r="AV32" s="1"/>
  <c r="AP32"/>
  <c r="AQ32" s="1"/>
  <c r="AK32"/>
  <c r="BC31"/>
  <c r="AV31"/>
  <c r="AQ31"/>
  <c r="AK31"/>
  <c r="BC30"/>
  <c r="AV30"/>
  <c r="AQ30"/>
  <c r="AK30"/>
  <c r="BC29"/>
  <c r="AV29"/>
  <c r="AQ29"/>
  <c r="AK29"/>
  <c r="BC28"/>
  <c r="AU28"/>
  <c r="AV28" s="1"/>
  <c r="AP28"/>
  <c r="AQ28" s="1"/>
  <c r="AJ28"/>
  <c r="AK28" s="1"/>
  <c r="BC27"/>
  <c r="AV27"/>
  <c r="AU27"/>
  <c r="AP27"/>
  <c r="AQ27" s="1"/>
  <c r="AK27"/>
  <c r="AJ27"/>
  <c r="BC26"/>
  <c r="AU26"/>
  <c r="AV26" s="1"/>
  <c r="AP26"/>
  <c r="AQ26" s="1"/>
  <c r="AJ26"/>
  <c r="AK26" s="1"/>
  <c r="BC25"/>
  <c r="AV25"/>
  <c r="AQ25"/>
  <c r="AK25"/>
  <c r="BC24"/>
  <c r="AV24"/>
  <c r="AQ24"/>
  <c r="AK24"/>
  <c r="BC23"/>
  <c r="AV23"/>
  <c r="AQ23"/>
  <c r="AK23"/>
  <c r="BC22"/>
  <c r="AV22"/>
  <c r="AQ22"/>
  <c r="AK22"/>
  <c r="BC21"/>
  <c r="AV21"/>
  <c r="AU21"/>
  <c r="AP21"/>
  <c r="AQ21" s="1"/>
  <c r="AK21"/>
  <c r="AJ21"/>
  <c r="BC20"/>
  <c r="AU20"/>
  <c r="AV20" s="1"/>
  <c r="AP20"/>
  <c r="AP18" s="1"/>
  <c r="AK20"/>
  <c r="BC19"/>
  <c r="AV19"/>
  <c r="AQ19"/>
  <c r="AK19"/>
  <c r="BD18"/>
  <c r="BD9" s="1"/>
  <c r="BB18"/>
  <c r="BA18"/>
  <c r="AZ18"/>
  <c r="AY18"/>
  <c r="AX18"/>
  <c r="AW18"/>
  <c r="AW9" s="1"/>
  <c r="AU18"/>
  <c r="AT18"/>
  <c r="AS18"/>
  <c r="AR18"/>
  <c r="AO18"/>
  <c r="AN18"/>
  <c r="AM18"/>
  <c r="AL18"/>
  <c r="BC17"/>
  <c r="AU17"/>
  <c r="AP17"/>
  <c r="AJ17"/>
  <c r="AJ11" s="1"/>
  <c r="BC16"/>
  <c r="AV16"/>
  <c r="AQ16"/>
  <c r="AJ16"/>
  <c r="BC15"/>
  <c r="AU15"/>
  <c r="AP15"/>
  <c r="AJ15"/>
  <c r="BC14"/>
  <c r="AU14"/>
  <c r="AP14"/>
  <c r="BC13"/>
  <c r="AU13"/>
  <c r="AP13"/>
  <c r="AJ13"/>
  <c r="BC12"/>
  <c r="BA12"/>
  <c r="BA11" s="1"/>
  <c r="BA9" s="1"/>
  <c r="AZ12"/>
  <c r="AZ11" s="1"/>
  <c r="AZ9" s="1"/>
  <c r="AX12"/>
  <c r="AV12"/>
  <c r="AU12"/>
  <c r="AU11" s="1"/>
  <c r="AU9" s="1"/>
  <c r="AS12"/>
  <c r="AQ12"/>
  <c r="AQ11" s="1"/>
  <c r="AP12"/>
  <c r="AP11" s="1"/>
  <c r="AP9" s="1"/>
  <c r="AO12"/>
  <c r="AO11" s="1"/>
  <c r="AO9" s="1"/>
  <c r="BD11"/>
  <c r="BB11"/>
  <c r="AY11"/>
  <c r="AY9" s="1"/>
  <c r="AX11"/>
  <c r="AX9" s="1"/>
  <c r="AW11"/>
  <c r="AV11"/>
  <c r="AT11"/>
  <c r="AT9" s="1"/>
  <c r="AS11"/>
  <c r="AS9" s="1"/>
  <c r="AR11"/>
  <c r="AR9" s="1"/>
  <c r="AN11"/>
  <c r="AN9" s="1"/>
  <c r="AM11"/>
  <c r="AM9" s="1"/>
  <c r="AL11"/>
  <c r="AL9" s="1"/>
  <c r="AK11"/>
  <c r="BC9"/>
  <c r="BB9"/>
  <c r="V18"/>
  <c r="V11"/>
  <c r="U9"/>
  <c r="B36"/>
  <c r="B34"/>
  <c r="B28"/>
  <c r="B27"/>
  <c r="B26"/>
  <c r="B18" s="1"/>
  <c r="B21"/>
  <c r="B17"/>
  <c r="B16"/>
  <c r="B15"/>
  <c r="B13"/>
  <c r="B11" s="1"/>
  <c r="Y13"/>
  <c r="BR18" l="1"/>
  <c r="BR9" s="1"/>
  <c r="BL9"/>
  <c r="BR20"/>
  <c r="BM28"/>
  <c r="BM18" s="1"/>
  <c r="BM11"/>
  <c r="AJ9"/>
  <c r="AK18"/>
  <c r="AK9" s="1"/>
  <c r="AV18"/>
  <c r="AV9" s="1"/>
  <c r="AQ20"/>
  <c r="AQ18" s="1"/>
  <c r="AQ9" s="1"/>
  <c r="AJ18"/>
  <c r="V9"/>
  <c r="B9"/>
  <c r="BM9" l="1"/>
  <c r="AF9"/>
  <c r="AB37" l="1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3"/>
  <c r="AB14"/>
  <c r="AB15"/>
  <c r="AB16"/>
  <c r="AB17"/>
  <c r="AB12"/>
  <c r="Z18"/>
  <c r="Z11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7"/>
  <c r="Y16"/>
  <c r="Y15"/>
  <c r="Y14"/>
  <c r="Y12"/>
  <c r="W11"/>
  <c r="W18"/>
  <c r="C11"/>
  <c r="D11"/>
  <c r="E11"/>
  <c r="F11"/>
  <c r="J11"/>
  <c r="L11"/>
  <c r="O11"/>
  <c r="Q11"/>
  <c r="T11"/>
  <c r="G12"/>
  <c r="G11" s="1"/>
  <c r="I12"/>
  <c r="H12" s="1"/>
  <c r="K12"/>
  <c r="K11" s="1"/>
  <c r="N12"/>
  <c r="P12"/>
  <c r="P11" s="1"/>
  <c r="R12"/>
  <c r="R11" s="1"/>
  <c r="S12"/>
  <c r="S11" s="1"/>
  <c r="H13"/>
  <c r="M13"/>
  <c r="H14"/>
  <c r="M14"/>
  <c r="H15"/>
  <c r="M15"/>
  <c r="I16"/>
  <c r="N16"/>
  <c r="H17"/>
  <c r="M17"/>
  <c r="D18"/>
  <c r="E18"/>
  <c r="F18"/>
  <c r="G18"/>
  <c r="J18"/>
  <c r="K18"/>
  <c r="L18"/>
  <c r="O18"/>
  <c r="P18"/>
  <c r="Q18"/>
  <c r="R18"/>
  <c r="S18"/>
  <c r="T18"/>
  <c r="C19"/>
  <c r="I19"/>
  <c r="N19"/>
  <c r="H20"/>
  <c r="M20"/>
  <c r="H21"/>
  <c r="I21" s="1"/>
  <c r="M21"/>
  <c r="N21" s="1"/>
  <c r="C22"/>
  <c r="I22"/>
  <c r="N22"/>
  <c r="C23"/>
  <c r="I23"/>
  <c r="N23"/>
  <c r="C24"/>
  <c r="I24"/>
  <c r="N24"/>
  <c r="C25"/>
  <c r="I25"/>
  <c r="N25"/>
  <c r="H26"/>
  <c r="I26" s="1"/>
  <c r="M26"/>
  <c r="N26" s="1"/>
  <c r="H27"/>
  <c r="I27" s="1"/>
  <c r="M27"/>
  <c r="N27" s="1"/>
  <c r="H28"/>
  <c r="I28" s="1"/>
  <c r="M28"/>
  <c r="N28" s="1"/>
  <c r="C29"/>
  <c r="I29"/>
  <c r="N29"/>
  <c r="C30"/>
  <c r="I30"/>
  <c r="N30"/>
  <c r="C31"/>
  <c r="I31"/>
  <c r="N31"/>
  <c r="H32"/>
  <c r="I32" s="1"/>
  <c r="M32"/>
  <c r="N32" s="1"/>
  <c r="C33"/>
  <c r="I33"/>
  <c r="N33"/>
  <c r="H34"/>
  <c r="I34" s="1"/>
  <c r="M34"/>
  <c r="N34" s="1"/>
  <c r="C35"/>
  <c r="I35"/>
  <c r="N35"/>
  <c r="H36"/>
  <c r="I36" s="1"/>
  <c r="M36"/>
  <c r="N36" s="1"/>
  <c r="C37"/>
  <c r="I37"/>
  <c r="N37"/>
  <c r="Z9" l="1"/>
  <c r="AB11"/>
  <c r="Y11"/>
  <c r="Y18"/>
  <c r="AB18"/>
  <c r="W9"/>
  <c r="H18"/>
  <c r="R9"/>
  <c r="N11"/>
  <c r="H11"/>
  <c r="T9"/>
  <c r="O9"/>
  <c r="J9"/>
  <c r="E9"/>
  <c r="M18"/>
  <c r="S9"/>
  <c r="P9"/>
  <c r="K9"/>
  <c r="G9"/>
  <c r="Q9"/>
  <c r="L9"/>
  <c r="F9"/>
  <c r="D9"/>
  <c r="C36"/>
  <c r="C34"/>
  <c r="C32"/>
  <c r="C28"/>
  <c r="C26"/>
  <c r="N20"/>
  <c r="N18" s="1"/>
  <c r="I20"/>
  <c r="I18" s="1"/>
  <c r="C20"/>
  <c r="M12"/>
  <c r="M11" s="1"/>
  <c r="I11"/>
  <c r="C27"/>
  <c r="C21"/>
  <c r="H9" l="1"/>
  <c r="AB9"/>
  <c r="Y9"/>
  <c r="X9" s="1"/>
  <c r="N9"/>
  <c r="M9"/>
  <c r="C18"/>
  <c r="C9" s="1"/>
  <c r="I9"/>
  <c r="U12" l="1"/>
  <c r="U27"/>
  <c r="U35"/>
  <c r="U20"/>
  <c r="U28"/>
  <c r="U19"/>
  <c r="U21"/>
  <c r="U29"/>
  <c r="U14"/>
  <c r="U22"/>
  <c r="U32"/>
  <c r="U15"/>
  <c r="U23"/>
  <c r="U33"/>
  <c r="U16"/>
  <c r="U26"/>
  <c r="U34"/>
  <c r="U13"/>
  <c r="U30"/>
  <c r="U24"/>
  <c r="U17"/>
  <c r="U37"/>
  <c r="U31"/>
  <c r="U25"/>
  <c r="U36"/>
  <c r="AH31" l="1"/>
  <c r="AD31"/>
  <c r="AE31" s="1"/>
  <c r="AC31"/>
  <c r="AC13"/>
  <c r="AH13"/>
  <c r="AD13"/>
  <c r="AE13" s="1"/>
  <c r="AH19"/>
  <c r="AD19"/>
  <c r="AE19" s="1"/>
  <c r="AC19"/>
  <c r="AH34"/>
  <c r="AD34"/>
  <c r="AE34" s="1"/>
  <c r="AC34"/>
  <c r="AC37"/>
  <c r="AH37"/>
  <c r="AD37"/>
  <c r="AE37" s="1"/>
  <c r="AH20"/>
  <c r="AC20"/>
  <c r="AD20"/>
  <c r="AE20" s="1"/>
  <c r="AH28"/>
  <c r="AD28"/>
  <c r="AE28" s="1"/>
  <c r="AC28"/>
  <c r="AH26"/>
  <c r="AD26"/>
  <c r="AE26" s="1"/>
  <c r="AC26"/>
  <c r="AH17"/>
  <c r="AD17"/>
  <c r="AE17" s="1"/>
  <c r="AC17"/>
  <c r="AH14"/>
  <c r="AD14"/>
  <c r="AE14" s="1"/>
  <c r="AC14"/>
  <c r="AH35"/>
  <c r="AD35"/>
  <c r="AE35" s="1"/>
  <c r="AC35"/>
  <c r="AC25"/>
  <c r="AH25"/>
  <c r="AD25"/>
  <c r="AE25" s="1"/>
  <c r="AH15"/>
  <c r="AC15"/>
  <c r="AD15"/>
  <c r="AE15" s="1"/>
  <c r="AH32"/>
  <c r="AC32"/>
  <c r="AD32"/>
  <c r="AE32" s="1"/>
  <c r="AH22"/>
  <c r="AD22"/>
  <c r="AE22" s="1"/>
  <c r="AC22"/>
  <c r="AH16"/>
  <c r="AD16"/>
  <c r="AE16" s="1"/>
  <c r="AC16"/>
  <c r="AD24"/>
  <c r="AE24" s="1"/>
  <c r="AC24"/>
  <c r="AH24"/>
  <c r="AH33"/>
  <c r="AD33"/>
  <c r="AE33" s="1"/>
  <c r="AC33"/>
  <c r="AH29"/>
  <c r="AD29"/>
  <c r="AE29" s="1"/>
  <c r="AC29"/>
  <c r="AH27"/>
  <c r="AD27"/>
  <c r="AE27" s="1"/>
  <c r="AC27"/>
  <c r="AH36"/>
  <c r="AD36"/>
  <c r="AE36" s="1"/>
  <c r="AC36"/>
  <c r="AH30"/>
  <c r="AD30"/>
  <c r="AE30" s="1"/>
  <c r="AC30"/>
  <c r="AH23"/>
  <c r="AD23"/>
  <c r="AE23" s="1"/>
  <c r="AC23"/>
  <c r="AH21"/>
  <c r="AD21"/>
  <c r="AE21" s="1"/>
  <c r="AC21"/>
  <c r="AH12"/>
  <c r="AC12"/>
  <c r="AD12"/>
  <c r="AE12" s="1"/>
  <c r="AH11" l="1"/>
  <c r="AC11"/>
  <c r="AC18"/>
  <c r="AH18"/>
  <c r="AH9" l="1"/>
  <c r="AC9"/>
</calcChain>
</file>

<file path=xl/sharedStrings.xml><?xml version="1.0" encoding="utf-8"?>
<sst xmlns="http://schemas.openxmlformats.org/spreadsheetml/2006/main" count="193" uniqueCount="61">
  <si>
    <t>Приложение к письму № 4</t>
  </si>
  <si>
    <t>от 23.04.2018 № 407-04/1155</t>
  </si>
  <si>
    <t>Структурные подразделения осуществляющие библиотечную деятельность, единиц</t>
  </si>
  <si>
    <t xml:space="preserve">Библиотечный фонд, экземпляров </t>
  </si>
  <si>
    <t xml:space="preserve">Библиотечный фонд в структурных подразделениях осуществляющих библиотечную деятельность, экземпляров </t>
  </si>
  <si>
    <t>Число зарегистрированных пользователей, человек</t>
  </si>
  <si>
    <t>Число зарегистрированных пользователей в структурных подразделениях осуществляющих библиотечную деятельность человек</t>
  </si>
  <si>
    <t>Численность работников, человек</t>
  </si>
  <si>
    <t>из них подведомственные органу самоуправления в сфере культуры, Минкультуры АО</t>
  </si>
  <si>
    <t>Численность работников в структурных подразделениях осуществляющих библиотечную деятельность человек</t>
  </si>
  <si>
    <t>всего</t>
  </si>
  <si>
    <t>из них:</t>
  </si>
  <si>
    <t>Детские библиотеки с учетом государственной библиотеки</t>
  </si>
  <si>
    <t>город</t>
  </si>
  <si>
    <t>село</t>
  </si>
  <si>
    <t>ВСЕГО:</t>
  </si>
  <si>
    <t>в том числе:</t>
  </si>
  <si>
    <t>городские округа:</t>
  </si>
  <si>
    <t xml:space="preserve">Архангельск </t>
  </si>
  <si>
    <t>Коряжма</t>
  </si>
  <si>
    <t>Котлас</t>
  </si>
  <si>
    <t>Новодвинск</t>
  </si>
  <si>
    <t>Северодвинск</t>
  </si>
  <si>
    <t>Мирный</t>
  </si>
  <si>
    <t>муниципальные районы:</t>
  </si>
  <si>
    <t xml:space="preserve">Вельский </t>
  </si>
  <si>
    <t>Верхнетоемский</t>
  </si>
  <si>
    <t>Вилегодский</t>
  </si>
  <si>
    <t>Виноградовский</t>
  </si>
  <si>
    <t>Каргопольский</t>
  </si>
  <si>
    <t>Коношский</t>
  </si>
  <si>
    <t>Котласский</t>
  </si>
  <si>
    <t>Красноборский</t>
  </si>
  <si>
    <t>Ленский</t>
  </si>
  <si>
    <t>Лешуконский</t>
  </si>
  <si>
    <t>Мезенский</t>
  </si>
  <si>
    <t>Няндомский</t>
  </si>
  <si>
    <t>Онежский</t>
  </si>
  <si>
    <t>Пинежский</t>
  </si>
  <si>
    <t>Плесецкий</t>
  </si>
  <si>
    <t>Приморский</t>
  </si>
  <si>
    <t>Устьянский</t>
  </si>
  <si>
    <t>Холмогорский</t>
  </si>
  <si>
    <t>Шенкурский</t>
  </si>
  <si>
    <t>Итого расходов</t>
  </si>
  <si>
    <t xml:space="preserve">Муниципальное образование </t>
  </si>
  <si>
    <t>детские библиотеки</t>
  </si>
  <si>
    <t>на 1 детскую библиотеку</t>
  </si>
  <si>
    <t>центральная библиотека</t>
  </si>
  <si>
    <t>на 1 центральную библиотеку</t>
  </si>
  <si>
    <t>Всего расходов:</t>
  </si>
  <si>
    <t>Уровень софинансирования по 138-пп</t>
  </si>
  <si>
    <t>Общая сумма с учетом софинансирования</t>
  </si>
  <si>
    <t>на 1 библиотеку, рублей</t>
  </si>
  <si>
    <t>Итого расходов, рублей</t>
  </si>
  <si>
    <t>Число библиотек, единиц</t>
  </si>
  <si>
    <t xml:space="preserve"> на 2023 год</t>
  </si>
  <si>
    <t xml:space="preserve"> на 2024 год</t>
  </si>
  <si>
    <t xml:space="preserve"> на 2025 год</t>
  </si>
  <si>
    <t>субсидий бюджетам муниципальных образований Архангельской области на комплектование книжных фондов библиотек  муниципальных образований Архангельской области и подписку на периодическую печать на 2023 год и на плановый период 2024 и 2025 годов</t>
  </si>
  <si>
    <t>муниципальные районы и округа: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</si>
</sst>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43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4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3" fontId="0" fillId="0" borderId="1" xfId="1" applyFont="1" applyBorder="1"/>
    <xf numFmtId="4" fontId="4" fillId="0" borderId="1" xfId="0" applyNumberFormat="1" applyFont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9" fontId="0" fillId="0" borderId="0" xfId="1" applyNumberFormat="1" applyFont="1"/>
    <xf numFmtId="9" fontId="0" fillId="0" borderId="0" xfId="0" applyNumberFormat="1"/>
    <xf numFmtId="43" fontId="4" fillId="0" borderId="1" xfId="1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8" fillId="0" borderId="0" xfId="1" applyFont="1"/>
    <xf numFmtId="0" fontId="8" fillId="0" borderId="0" xfId="0" applyFont="1"/>
    <xf numFmtId="0" fontId="0" fillId="0" borderId="2" xfId="0" applyBorder="1"/>
    <xf numFmtId="164" fontId="0" fillId="0" borderId="2" xfId="1" applyNumberFormat="1" applyFont="1" applyBorder="1"/>
    <xf numFmtId="0" fontId="9" fillId="0" borderId="0" xfId="0" applyFont="1"/>
    <xf numFmtId="43" fontId="9" fillId="0" borderId="0" xfId="1" applyFo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43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43" fontId="3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38"/>
  <sheetViews>
    <sheetView tabSelected="1" topLeftCell="A4" zoomScale="90" zoomScaleNormal="90" workbookViewId="0">
      <selection activeCell="A19" sqref="A19"/>
    </sheetView>
  </sheetViews>
  <sheetFormatPr defaultRowHeight="15"/>
  <cols>
    <col min="1" max="1" width="36.42578125" customWidth="1"/>
    <col min="2" max="2" width="13.28515625" customWidth="1"/>
    <col min="3" max="3" width="14" hidden="1" customWidth="1"/>
    <col min="4" max="4" width="11.28515625" hidden="1" customWidth="1"/>
    <col min="5" max="5" width="13.28515625" hidden="1" customWidth="1"/>
    <col min="6" max="7" width="16" hidden="1" customWidth="1"/>
    <col min="8" max="8" width="14.5703125" hidden="1" customWidth="1"/>
    <col min="9" max="9" width="15.140625" hidden="1" customWidth="1"/>
    <col min="10" max="10" width="13.7109375" hidden="1" customWidth="1"/>
    <col min="11" max="11" width="15.42578125" hidden="1" customWidth="1"/>
    <col min="12" max="12" width="17.7109375" hidden="1" customWidth="1"/>
    <col min="13" max="15" width="12.85546875" hidden="1" customWidth="1"/>
    <col min="16" max="16" width="13.140625" hidden="1" customWidth="1"/>
    <col min="17" max="17" width="16.85546875" hidden="1" customWidth="1"/>
    <col min="18" max="18" width="13.85546875" hidden="1" customWidth="1"/>
    <col min="19" max="19" width="13.28515625" hidden="1" customWidth="1"/>
    <col min="20" max="20" width="16.42578125" hidden="1" customWidth="1"/>
    <col min="21" max="21" width="15.140625" customWidth="1"/>
    <col min="22" max="22" width="16.85546875" customWidth="1"/>
    <col min="23" max="23" width="11.42578125" hidden="1" customWidth="1"/>
    <col min="24" max="24" width="11.85546875" hidden="1" customWidth="1"/>
    <col min="25" max="25" width="19.5703125" hidden="1" customWidth="1"/>
    <col min="26" max="27" width="9.140625" hidden="1" customWidth="1"/>
    <col min="28" max="28" width="11.5703125" hidden="1" customWidth="1"/>
    <col min="29" max="29" width="17.7109375" hidden="1" customWidth="1"/>
    <col min="30" max="30" width="13.85546875" style="19" hidden="1" customWidth="1"/>
    <col min="31" max="31" width="15.28515625" hidden="1" customWidth="1"/>
    <col min="32" max="32" width="19.7109375" hidden="1" customWidth="1"/>
    <col min="33" max="33" width="20" hidden="1" customWidth="1"/>
    <col min="34" max="34" width="19.42578125" hidden="1" customWidth="1"/>
    <col min="35" max="35" width="27.42578125" hidden="1" customWidth="1"/>
    <col min="36" max="36" width="13.28515625" customWidth="1"/>
    <col min="37" max="37" width="14" hidden="1" customWidth="1"/>
    <col min="38" max="38" width="11.28515625" hidden="1" customWidth="1"/>
    <col min="39" max="39" width="13.28515625" hidden="1" customWidth="1"/>
    <col min="40" max="41" width="16" hidden="1" customWidth="1"/>
    <col min="42" max="42" width="14.5703125" hidden="1" customWidth="1"/>
    <col min="43" max="43" width="15.140625" hidden="1" customWidth="1"/>
    <col min="44" max="44" width="13.7109375" hidden="1" customWidth="1"/>
    <col min="45" max="45" width="15.42578125" hidden="1" customWidth="1"/>
    <col min="46" max="46" width="17.7109375" hidden="1" customWidth="1"/>
    <col min="47" max="49" width="12.85546875" hidden="1" customWidth="1"/>
    <col min="50" max="50" width="13.140625" hidden="1" customWidth="1"/>
    <col min="51" max="51" width="16.85546875" hidden="1" customWidth="1"/>
    <col min="52" max="52" width="13.85546875" hidden="1" customWidth="1"/>
    <col min="53" max="53" width="13.28515625" hidden="1" customWidth="1"/>
    <col min="54" max="54" width="16.42578125" hidden="1" customWidth="1"/>
    <col min="55" max="55" width="15.140625" customWidth="1"/>
    <col min="56" max="56" width="16.85546875" customWidth="1"/>
    <col min="57" max="57" width="27.42578125" hidden="1" customWidth="1"/>
    <col min="58" max="58" width="13.28515625" customWidth="1"/>
    <col min="59" max="59" width="14" hidden="1" customWidth="1"/>
    <col min="60" max="60" width="11.28515625" hidden="1" customWidth="1"/>
    <col min="61" max="61" width="13.28515625" hidden="1" customWidth="1"/>
    <col min="62" max="63" width="16" hidden="1" customWidth="1"/>
    <col min="64" max="64" width="14.5703125" hidden="1" customWidth="1"/>
    <col min="65" max="65" width="15.140625" hidden="1" customWidth="1"/>
    <col min="66" max="66" width="13.7109375" hidden="1" customWidth="1"/>
    <col min="67" max="67" width="15.42578125" hidden="1" customWidth="1"/>
    <col min="68" max="68" width="17.7109375" hidden="1" customWidth="1"/>
    <col min="69" max="71" width="12.85546875" hidden="1" customWidth="1"/>
    <col min="72" max="72" width="13.140625" hidden="1" customWidth="1"/>
    <col min="73" max="73" width="16.85546875" hidden="1" customWidth="1"/>
    <col min="74" max="74" width="13.85546875" hidden="1" customWidth="1"/>
    <col min="75" max="75" width="13.28515625" hidden="1" customWidth="1"/>
    <col min="76" max="76" width="16.42578125" hidden="1" customWidth="1"/>
    <col min="77" max="77" width="15.140625" customWidth="1"/>
    <col min="78" max="78" width="16.85546875" customWidth="1"/>
  </cols>
  <sheetData>
    <row r="1" spans="1:78" ht="9" hidden="1" customHeight="1"/>
    <row r="2" spans="1:78" hidden="1">
      <c r="J2" s="48" t="s">
        <v>0</v>
      </c>
      <c r="K2" s="48"/>
      <c r="L2" s="48"/>
      <c r="M2" s="48"/>
      <c r="N2" s="48"/>
      <c r="O2" s="48"/>
      <c r="P2" s="48"/>
      <c r="Q2" s="48"/>
      <c r="R2" s="48"/>
      <c r="S2" s="48"/>
      <c r="T2" s="48"/>
      <c r="AR2" s="48" t="s">
        <v>0</v>
      </c>
      <c r="AS2" s="48"/>
      <c r="AT2" s="48"/>
      <c r="AU2" s="48"/>
      <c r="AV2" s="48"/>
      <c r="AW2" s="48"/>
      <c r="AX2" s="48"/>
      <c r="AY2" s="48"/>
      <c r="AZ2" s="48"/>
      <c r="BA2" s="48"/>
      <c r="BB2" s="48"/>
      <c r="BN2" s="48" t="s">
        <v>0</v>
      </c>
      <c r="BO2" s="48"/>
      <c r="BP2" s="48"/>
      <c r="BQ2" s="48"/>
      <c r="BR2" s="48"/>
      <c r="BS2" s="48"/>
      <c r="BT2" s="48"/>
      <c r="BU2" s="48"/>
      <c r="BV2" s="48"/>
      <c r="BW2" s="48"/>
      <c r="BX2" s="48"/>
    </row>
    <row r="3" spans="1:78" hidden="1">
      <c r="J3" s="31"/>
      <c r="K3" s="31"/>
      <c r="L3" s="31"/>
      <c r="M3" s="31"/>
      <c r="N3" s="31"/>
      <c r="O3" s="32" t="s">
        <v>1</v>
      </c>
      <c r="P3" s="32"/>
      <c r="Q3" s="32"/>
      <c r="R3" s="32"/>
      <c r="S3" s="32"/>
      <c r="T3" s="32"/>
      <c r="AR3" s="31"/>
      <c r="AS3" s="31"/>
      <c r="AT3" s="31"/>
      <c r="AU3" s="31"/>
      <c r="AV3" s="31"/>
      <c r="AW3" s="32" t="s">
        <v>1</v>
      </c>
      <c r="AX3" s="32"/>
      <c r="AY3" s="32"/>
      <c r="AZ3" s="32"/>
      <c r="BA3" s="32"/>
      <c r="BB3" s="32"/>
      <c r="BN3" s="31"/>
      <c r="BO3" s="31"/>
      <c r="BP3" s="31"/>
      <c r="BQ3" s="31"/>
      <c r="BR3" s="31"/>
      <c r="BS3" s="32" t="s">
        <v>1</v>
      </c>
      <c r="BT3" s="32"/>
      <c r="BU3" s="32"/>
      <c r="BV3" s="32"/>
      <c r="BW3" s="32"/>
      <c r="BX3" s="32"/>
    </row>
    <row r="4" spans="1:78" ht="66" customHeight="1">
      <c r="A4" s="50" t="s">
        <v>59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ht="17.25" customHeight="1">
      <c r="A5" s="55" t="s">
        <v>45</v>
      </c>
      <c r="B5" s="51" t="s">
        <v>56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49" t="s">
        <v>57</v>
      </c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 t="s">
        <v>58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</row>
    <row r="6" spans="1:78" ht="36" customHeight="1">
      <c r="A6" s="55"/>
      <c r="B6" s="58" t="s">
        <v>55</v>
      </c>
      <c r="C6" s="34"/>
      <c r="D6" s="34"/>
      <c r="E6" s="34"/>
      <c r="F6" s="37" t="s">
        <v>2</v>
      </c>
      <c r="G6" s="34"/>
      <c r="H6" s="38" t="s">
        <v>3</v>
      </c>
      <c r="I6" s="39"/>
      <c r="J6" s="39"/>
      <c r="K6" s="40"/>
      <c r="L6" s="37" t="s">
        <v>4</v>
      </c>
      <c r="M6" s="38" t="s">
        <v>5</v>
      </c>
      <c r="N6" s="39"/>
      <c r="O6" s="39"/>
      <c r="P6" s="40"/>
      <c r="Q6" s="37" t="s">
        <v>6</v>
      </c>
      <c r="R6" s="37" t="s">
        <v>7</v>
      </c>
      <c r="S6" s="37" t="s">
        <v>8</v>
      </c>
      <c r="T6" s="37" t="s">
        <v>9</v>
      </c>
      <c r="U6" s="53" t="s">
        <v>53</v>
      </c>
      <c r="V6" s="56" t="s">
        <v>54</v>
      </c>
      <c r="W6" s="37" t="s">
        <v>46</v>
      </c>
      <c r="X6" s="37" t="s">
        <v>47</v>
      </c>
      <c r="Y6" s="35" t="s">
        <v>44</v>
      </c>
      <c r="Z6" s="41" t="s">
        <v>48</v>
      </c>
      <c r="AA6" s="37" t="s">
        <v>49</v>
      </c>
      <c r="AB6" s="35" t="s">
        <v>44</v>
      </c>
      <c r="AC6" s="42" t="s">
        <v>50</v>
      </c>
      <c r="AF6" s="29"/>
      <c r="AG6" s="43" t="s">
        <v>51</v>
      </c>
      <c r="AH6" s="43" t="s">
        <v>52</v>
      </c>
      <c r="AI6" s="53" t="s">
        <v>45</v>
      </c>
      <c r="AJ6" s="53" t="s">
        <v>55</v>
      </c>
      <c r="AK6" s="34"/>
      <c r="AL6" s="34"/>
      <c r="AM6" s="34"/>
      <c r="AN6" s="37" t="s">
        <v>2</v>
      </c>
      <c r="AO6" s="34"/>
      <c r="AP6" s="38" t="s">
        <v>3</v>
      </c>
      <c r="AQ6" s="39"/>
      <c r="AR6" s="39"/>
      <c r="AS6" s="40"/>
      <c r="AT6" s="37" t="s">
        <v>4</v>
      </c>
      <c r="AU6" s="38" t="s">
        <v>5</v>
      </c>
      <c r="AV6" s="39"/>
      <c r="AW6" s="39"/>
      <c r="AX6" s="40"/>
      <c r="AY6" s="37" t="s">
        <v>6</v>
      </c>
      <c r="AZ6" s="37" t="s">
        <v>7</v>
      </c>
      <c r="BA6" s="37" t="s">
        <v>8</v>
      </c>
      <c r="BB6" s="37" t="s">
        <v>9</v>
      </c>
      <c r="BC6" s="53" t="s">
        <v>53</v>
      </c>
      <c r="BD6" s="56" t="s">
        <v>54</v>
      </c>
      <c r="BE6" s="53" t="s">
        <v>45</v>
      </c>
      <c r="BF6" s="53" t="s">
        <v>55</v>
      </c>
      <c r="BG6" s="34"/>
      <c r="BH6" s="34"/>
      <c r="BI6" s="34"/>
      <c r="BJ6" s="37" t="s">
        <v>2</v>
      </c>
      <c r="BK6" s="34"/>
      <c r="BL6" s="38" t="s">
        <v>3</v>
      </c>
      <c r="BM6" s="39"/>
      <c r="BN6" s="39"/>
      <c r="BO6" s="40"/>
      <c r="BP6" s="37" t="s">
        <v>4</v>
      </c>
      <c r="BQ6" s="38" t="s">
        <v>5</v>
      </c>
      <c r="BR6" s="39"/>
      <c r="BS6" s="39"/>
      <c r="BT6" s="40"/>
      <c r="BU6" s="37" t="s">
        <v>6</v>
      </c>
      <c r="BV6" s="37" t="s">
        <v>7</v>
      </c>
      <c r="BW6" s="37" t="s">
        <v>8</v>
      </c>
      <c r="BX6" s="37" t="s">
        <v>9</v>
      </c>
      <c r="BY6" s="53" t="s">
        <v>53</v>
      </c>
      <c r="BZ6" s="56" t="s">
        <v>54</v>
      </c>
    </row>
    <row r="7" spans="1:78" ht="10.5" customHeight="1">
      <c r="A7" s="55"/>
      <c r="B7" s="59"/>
      <c r="C7" s="34"/>
      <c r="D7" s="34"/>
      <c r="E7" s="34"/>
      <c r="F7" s="44"/>
      <c r="G7" s="34" t="s">
        <v>12</v>
      </c>
      <c r="H7" s="36" t="s">
        <v>10</v>
      </c>
      <c r="I7" s="38" t="s">
        <v>11</v>
      </c>
      <c r="J7" s="40"/>
      <c r="K7" s="34" t="s">
        <v>8</v>
      </c>
      <c r="L7" s="44"/>
      <c r="M7" s="36" t="s">
        <v>10</v>
      </c>
      <c r="N7" s="38" t="s">
        <v>11</v>
      </c>
      <c r="O7" s="40"/>
      <c r="P7" s="34" t="s">
        <v>8</v>
      </c>
      <c r="Q7" s="44"/>
      <c r="R7" s="44"/>
      <c r="S7" s="44"/>
      <c r="T7" s="44"/>
      <c r="U7" s="54"/>
      <c r="V7" s="57"/>
      <c r="W7" s="44"/>
      <c r="X7" s="44"/>
      <c r="Y7" s="35"/>
      <c r="Z7" s="45"/>
      <c r="AA7" s="44"/>
      <c r="AB7" s="35"/>
      <c r="AC7" s="46"/>
      <c r="AD7" s="21">
        <v>0.7</v>
      </c>
      <c r="AE7" s="22">
        <v>0.3</v>
      </c>
      <c r="AF7" s="30">
        <v>13793.69</v>
      </c>
      <c r="AG7" s="47"/>
      <c r="AH7" s="47"/>
      <c r="AI7" s="54"/>
      <c r="AJ7" s="54"/>
      <c r="AK7" s="34"/>
      <c r="AL7" s="34"/>
      <c r="AM7" s="34"/>
      <c r="AN7" s="44"/>
      <c r="AO7" s="34" t="s">
        <v>12</v>
      </c>
      <c r="AP7" s="36" t="s">
        <v>10</v>
      </c>
      <c r="AQ7" s="38" t="s">
        <v>11</v>
      </c>
      <c r="AR7" s="40"/>
      <c r="AS7" s="34" t="s">
        <v>8</v>
      </c>
      <c r="AT7" s="44"/>
      <c r="AU7" s="36" t="s">
        <v>10</v>
      </c>
      <c r="AV7" s="38" t="s">
        <v>11</v>
      </c>
      <c r="AW7" s="40"/>
      <c r="AX7" s="34" t="s">
        <v>8</v>
      </c>
      <c r="AY7" s="44"/>
      <c r="AZ7" s="44"/>
      <c r="BA7" s="44"/>
      <c r="BB7" s="44"/>
      <c r="BC7" s="54"/>
      <c r="BD7" s="57"/>
      <c r="BE7" s="54"/>
      <c r="BF7" s="54"/>
      <c r="BG7" s="34"/>
      <c r="BH7" s="34"/>
      <c r="BI7" s="34"/>
      <c r="BJ7" s="44"/>
      <c r="BK7" s="34" t="s">
        <v>12</v>
      </c>
      <c r="BL7" s="36" t="s">
        <v>10</v>
      </c>
      <c r="BM7" s="38" t="s">
        <v>11</v>
      </c>
      <c r="BN7" s="40"/>
      <c r="BO7" s="34" t="s">
        <v>8</v>
      </c>
      <c r="BP7" s="44"/>
      <c r="BQ7" s="36" t="s">
        <v>10</v>
      </c>
      <c r="BR7" s="38" t="s">
        <v>11</v>
      </c>
      <c r="BS7" s="40"/>
      <c r="BT7" s="34" t="s">
        <v>8</v>
      </c>
      <c r="BU7" s="44"/>
      <c r="BV7" s="44"/>
      <c r="BW7" s="44"/>
      <c r="BX7" s="44"/>
      <c r="BY7" s="54"/>
      <c r="BZ7" s="57"/>
    </row>
    <row r="8" spans="1:78" ht="16.5" hidden="1" customHeight="1">
      <c r="A8" s="34"/>
      <c r="B8" s="34"/>
      <c r="C8" s="34"/>
      <c r="D8" s="34"/>
      <c r="E8" s="34"/>
      <c r="F8" s="36" t="s">
        <v>10</v>
      </c>
      <c r="G8" s="36"/>
      <c r="H8" s="36"/>
      <c r="I8" s="36" t="s">
        <v>13</v>
      </c>
      <c r="J8" s="36" t="s">
        <v>14</v>
      </c>
      <c r="K8" s="34"/>
      <c r="L8" s="36" t="s">
        <v>10</v>
      </c>
      <c r="M8" s="36"/>
      <c r="N8" s="36" t="s">
        <v>13</v>
      </c>
      <c r="O8" s="36" t="s">
        <v>14</v>
      </c>
      <c r="P8" s="34"/>
      <c r="Q8" s="36" t="s">
        <v>10</v>
      </c>
      <c r="R8" s="36" t="s">
        <v>10</v>
      </c>
      <c r="S8" s="36" t="s">
        <v>10</v>
      </c>
      <c r="T8" s="36" t="s">
        <v>10</v>
      </c>
      <c r="U8" s="34"/>
      <c r="V8" s="35"/>
      <c r="W8" s="12"/>
      <c r="X8" s="12"/>
      <c r="Y8" s="35"/>
      <c r="Z8" s="11"/>
      <c r="AA8" s="11"/>
      <c r="AB8" s="35"/>
      <c r="AC8" s="11"/>
      <c r="AF8" s="26"/>
      <c r="AH8" s="11"/>
      <c r="AI8" s="34"/>
      <c r="AJ8" s="34"/>
      <c r="AK8" s="34"/>
      <c r="AL8" s="34"/>
      <c r="AM8" s="34"/>
      <c r="AN8" s="36" t="s">
        <v>10</v>
      </c>
      <c r="AO8" s="36"/>
      <c r="AP8" s="36"/>
      <c r="AQ8" s="36" t="s">
        <v>13</v>
      </c>
      <c r="AR8" s="36" t="s">
        <v>14</v>
      </c>
      <c r="AS8" s="34"/>
      <c r="AT8" s="36" t="s">
        <v>10</v>
      </c>
      <c r="AU8" s="36"/>
      <c r="AV8" s="36" t="s">
        <v>13</v>
      </c>
      <c r="AW8" s="36" t="s">
        <v>14</v>
      </c>
      <c r="AX8" s="34"/>
      <c r="AY8" s="36" t="s">
        <v>10</v>
      </c>
      <c r="AZ8" s="36" t="s">
        <v>10</v>
      </c>
      <c r="BA8" s="36" t="s">
        <v>10</v>
      </c>
      <c r="BB8" s="36" t="s">
        <v>10</v>
      </c>
      <c r="BC8" s="34"/>
      <c r="BD8" s="35"/>
      <c r="BE8" s="34"/>
      <c r="BF8" s="34"/>
      <c r="BG8" s="34"/>
      <c r="BH8" s="34"/>
      <c r="BI8" s="34"/>
      <c r="BJ8" s="36" t="s">
        <v>10</v>
      </c>
      <c r="BK8" s="36"/>
      <c r="BL8" s="36"/>
      <c r="BM8" s="36" t="s">
        <v>13</v>
      </c>
      <c r="BN8" s="36" t="s">
        <v>14</v>
      </c>
      <c r="BO8" s="34"/>
      <c r="BP8" s="36" t="s">
        <v>10</v>
      </c>
      <c r="BQ8" s="36"/>
      <c r="BR8" s="36" t="s">
        <v>13</v>
      </c>
      <c r="BS8" s="36" t="s">
        <v>14</v>
      </c>
      <c r="BT8" s="34"/>
      <c r="BU8" s="36" t="s">
        <v>10</v>
      </c>
      <c r="BV8" s="36" t="s">
        <v>10</v>
      </c>
      <c r="BW8" s="36" t="s">
        <v>10</v>
      </c>
      <c r="BX8" s="36" t="s">
        <v>10</v>
      </c>
      <c r="BY8" s="34"/>
      <c r="BZ8" s="35"/>
    </row>
    <row r="9" spans="1:78" ht="19.5" customHeight="1">
      <c r="A9" s="5" t="s">
        <v>15</v>
      </c>
      <c r="B9" s="2">
        <f>B11+B18</f>
        <v>440</v>
      </c>
      <c r="C9" s="2">
        <f>C11+C18+3</f>
        <v>83</v>
      </c>
      <c r="D9" s="2">
        <f>D11+D18</f>
        <v>360</v>
      </c>
      <c r="E9" s="2">
        <f>E11+E18</f>
        <v>3</v>
      </c>
      <c r="F9" s="2">
        <f>F11+F18</f>
        <v>17</v>
      </c>
      <c r="G9" s="2">
        <f>G11+G18</f>
        <v>36</v>
      </c>
      <c r="H9" s="2">
        <f t="shared" ref="H9:W9" si="0">H11+H18</f>
        <v>7637789</v>
      </c>
      <c r="I9" s="2">
        <f t="shared" si="0"/>
        <v>4904240</v>
      </c>
      <c r="J9" s="2">
        <f t="shared" si="0"/>
        <v>2733549</v>
      </c>
      <c r="K9" s="2">
        <f t="shared" si="0"/>
        <v>2624661</v>
      </c>
      <c r="L9" s="2">
        <f t="shared" si="0"/>
        <v>96489</v>
      </c>
      <c r="M9" s="2">
        <f t="shared" si="0"/>
        <v>390156</v>
      </c>
      <c r="N9" s="2">
        <f t="shared" si="0"/>
        <v>274835</v>
      </c>
      <c r="O9" s="2">
        <f t="shared" si="0"/>
        <v>115321</v>
      </c>
      <c r="P9" s="2">
        <f t="shared" si="0"/>
        <v>41973</v>
      </c>
      <c r="Q9" s="2">
        <f t="shared" si="0"/>
        <v>4671</v>
      </c>
      <c r="R9" s="2">
        <f t="shared" si="0"/>
        <v>1501</v>
      </c>
      <c r="S9" s="2">
        <f t="shared" si="0"/>
        <v>207</v>
      </c>
      <c r="T9" s="2">
        <f t="shared" si="0"/>
        <v>16</v>
      </c>
      <c r="U9" s="18">
        <f>U12</f>
        <v>13793.69</v>
      </c>
      <c r="V9" s="23">
        <f>V11+V18</f>
        <v>1499999.6</v>
      </c>
      <c r="W9" s="2">
        <f t="shared" si="0"/>
        <v>37</v>
      </c>
      <c r="X9" s="2">
        <f>Y9/W9</f>
        <v>13513.512162162164</v>
      </c>
      <c r="Y9" s="2">
        <f>Y11+Y18</f>
        <v>499999.95000000007</v>
      </c>
      <c r="Z9" s="2">
        <f t="shared" ref="Z9" si="1">Z11+Z18</f>
        <v>25</v>
      </c>
      <c r="AA9" s="2"/>
      <c r="AB9" s="2">
        <f t="shared" ref="AB9:AC9" si="2">AB11+AB18</f>
        <v>1600000</v>
      </c>
      <c r="AC9" s="18">
        <f t="shared" si="2"/>
        <v>3599999.55</v>
      </c>
      <c r="AF9" s="25">
        <f>5330300+592259.8</f>
        <v>5922559.7999999998</v>
      </c>
      <c r="AG9" s="27"/>
      <c r="AH9" s="23">
        <f>AH11+AH18</f>
        <v>1675380.5617009392</v>
      </c>
      <c r="AI9" s="5" t="s">
        <v>15</v>
      </c>
      <c r="AJ9" s="2">
        <f>AJ11+AJ18</f>
        <v>440</v>
      </c>
      <c r="AK9" s="2">
        <f>AK11+AK18+3</f>
        <v>83</v>
      </c>
      <c r="AL9" s="2">
        <f>AL11+AL18</f>
        <v>360</v>
      </c>
      <c r="AM9" s="2">
        <f>AM11+AM18</f>
        <v>3</v>
      </c>
      <c r="AN9" s="2">
        <f>AN11+AN18</f>
        <v>17</v>
      </c>
      <c r="AO9" s="2">
        <f>AO11+AO18</f>
        <v>36</v>
      </c>
      <c r="AP9" s="2">
        <f t="shared" ref="AP9:BB9" si="3">AP11+AP18</f>
        <v>7637789</v>
      </c>
      <c r="AQ9" s="2">
        <f t="shared" si="3"/>
        <v>4904240</v>
      </c>
      <c r="AR9" s="2">
        <f t="shared" si="3"/>
        <v>2733549</v>
      </c>
      <c r="AS9" s="2">
        <f t="shared" si="3"/>
        <v>2624661</v>
      </c>
      <c r="AT9" s="2">
        <f t="shared" si="3"/>
        <v>96489</v>
      </c>
      <c r="AU9" s="2">
        <f t="shared" si="3"/>
        <v>390156</v>
      </c>
      <c r="AV9" s="2">
        <f t="shared" si="3"/>
        <v>274835</v>
      </c>
      <c r="AW9" s="2">
        <f t="shared" si="3"/>
        <v>115321</v>
      </c>
      <c r="AX9" s="2">
        <f t="shared" si="3"/>
        <v>41973</v>
      </c>
      <c r="AY9" s="2">
        <f t="shared" si="3"/>
        <v>4671</v>
      </c>
      <c r="AZ9" s="2">
        <f t="shared" si="3"/>
        <v>1501</v>
      </c>
      <c r="BA9" s="2">
        <f t="shared" si="3"/>
        <v>207</v>
      </c>
      <c r="BB9" s="2">
        <f t="shared" si="3"/>
        <v>16</v>
      </c>
      <c r="BC9" s="18">
        <f>BC12</f>
        <v>13793.69</v>
      </c>
      <c r="BD9" s="23">
        <f>BD11+BD18</f>
        <v>1499999.6</v>
      </c>
      <c r="BE9" s="5" t="s">
        <v>15</v>
      </c>
      <c r="BF9" s="2">
        <f>BF11+BF18</f>
        <v>440</v>
      </c>
      <c r="BG9" s="2">
        <f>BG11+BG18+3</f>
        <v>83</v>
      </c>
      <c r="BH9" s="2">
        <f>BH11+BH18</f>
        <v>360</v>
      </c>
      <c r="BI9" s="2">
        <f>BI11+BI18</f>
        <v>3</v>
      </c>
      <c r="BJ9" s="2">
        <f>BJ11+BJ18</f>
        <v>17</v>
      </c>
      <c r="BK9" s="2">
        <f>BK11+BK18</f>
        <v>36</v>
      </c>
      <c r="BL9" s="2">
        <f t="shared" ref="BL9:BX9" si="4">BL11+BL18</f>
        <v>7637789</v>
      </c>
      <c r="BM9" s="2">
        <f t="shared" si="4"/>
        <v>4904240</v>
      </c>
      <c r="BN9" s="2">
        <f t="shared" si="4"/>
        <v>2733549</v>
      </c>
      <c r="BO9" s="2">
        <f t="shared" si="4"/>
        <v>2624661</v>
      </c>
      <c r="BP9" s="2">
        <f t="shared" si="4"/>
        <v>96489</v>
      </c>
      <c r="BQ9" s="2">
        <f t="shared" si="4"/>
        <v>390156</v>
      </c>
      <c r="BR9" s="2">
        <f t="shared" si="4"/>
        <v>274835</v>
      </c>
      <c r="BS9" s="2">
        <f t="shared" si="4"/>
        <v>115321</v>
      </c>
      <c r="BT9" s="2">
        <f t="shared" si="4"/>
        <v>41973</v>
      </c>
      <c r="BU9" s="2">
        <f t="shared" si="4"/>
        <v>4671</v>
      </c>
      <c r="BV9" s="2">
        <f t="shared" si="4"/>
        <v>1501</v>
      </c>
      <c r="BW9" s="2">
        <f t="shared" si="4"/>
        <v>207</v>
      </c>
      <c r="BX9" s="2">
        <f t="shared" si="4"/>
        <v>16</v>
      </c>
      <c r="BY9" s="18">
        <f>BY12</f>
        <v>13793.69</v>
      </c>
      <c r="BZ9" s="23">
        <f>BZ11+BZ18</f>
        <v>1499999.6</v>
      </c>
    </row>
    <row r="10" spans="1:78" ht="15.75">
      <c r="A10" s="1" t="s">
        <v>16</v>
      </c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1"/>
      <c r="AA10" s="11"/>
      <c r="AB10" s="11"/>
      <c r="AC10" s="11"/>
      <c r="AF10" s="26"/>
      <c r="AG10" s="27"/>
      <c r="AH10" s="11"/>
      <c r="AI10" s="1" t="s">
        <v>16</v>
      </c>
      <c r="AJ10" s="2"/>
      <c r="AK10" s="3"/>
      <c r="AL10" s="3"/>
      <c r="AM10" s="3"/>
      <c r="AN10" s="3"/>
      <c r="AO10" s="3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" t="s">
        <v>16</v>
      </c>
      <c r="BF10" s="2"/>
      <c r="BG10" s="3"/>
      <c r="BH10" s="3"/>
      <c r="BI10" s="3"/>
      <c r="BJ10" s="3"/>
      <c r="BK10" s="3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15.75">
      <c r="A11" s="1" t="s">
        <v>17</v>
      </c>
      <c r="B11" s="2">
        <f t="shared" ref="B11" si="5">SUM(B12:B17)</f>
        <v>51</v>
      </c>
      <c r="C11" s="2">
        <f t="shared" ref="C11:T11" si="6">SUM(C12:C17)</f>
        <v>50</v>
      </c>
      <c r="D11" s="2">
        <f t="shared" si="6"/>
        <v>1</v>
      </c>
      <c r="E11" s="2">
        <f>SUM(E12:E17)</f>
        <v>3</v>
      </c>
      <c r="F11" s="2">
        <f t="shared" si="6"/>
        <v>0</v>
      </c>
      <c r="G11" s="2">
        <f t="shared" si="6"/>
        <v>14</v>
      </c>
      <c r="H11" s="2">
        <f t="shared" si="6"/>
        <v>4185491</v>
      </c>
      <c r="I11" s="2">
        <f t="shared" si="6"/>
        <v>4181865</v>
      </c>
      <c r="J11" s="2">
        <f t="shared" si="6"/>
        <v>3626</v>
      </c>
      <c r="K11" s="2">
        <f t="shared" si="6"/>
        <v>2624661</v>
      </c>
      <c r="L11" s="2">
        <f t="shared" si="6"/>
        <v>0</v>
      </c>
      <c r="M11" s="2">
        <f t="shared" si="6"/>
        <v>216546</v>
      </c>
      <c r="N11" s="2">
        <f t="shared" si="6"/>
        <v>216427</v>
      </c>
      <c r="O11" s="2">
        <f t="shared" si="6"/>
        <v>119</v>
      </c>
      <c r="P11" s="2">
        <f>SUM(P12:P17)</f>
        <v>41973</v>
      </c>
      <c r="Q11" s="2">
        <f t="shared" si="6"/>
        <v>0</v>
      </c>
      <c r="R11" s="2">
        <f t="shared" si="6"/>
        <v>675</v>
      </c>
      <c r="S11" s="2">
        <f t="shared" si="6"/>
        <v>207</v>
      </c>
      <c r="T11" s="2">
        <f t="shared" si="6"/>
        <v>0</v>
      </c>
      <c r="U11" s="2"/>
      <c r="V11" s="23">
        <f>SUM(V12:V17)</f>
        <v>173863.59</v>
      </c>
      <c r="W11" s="2">
        <f t="shared" ref="W11" si="7">SUM(W12:W17)</f>
        <v>15</v>
      </c>
      <c r="X11" s="16">
        <v>13513.513513513513</v>
      </c>
      <c r="Y11" s="2">
        <f t="shared" ref="Y11:Z11" si="8">SUM(Y12:Y17)</f>
        <v>202702.68000000002</v>
      </c>
      <c r="Z11" s="2">
        <f t="shared" si="8"/>
        <v>6</v>
      </c>
      <c r="AA11" s="2"/>
      <c r="AB11" s="2">
        <f t="shared" ref="AB11:AC11" si="9">SUM(AB12:AB17)</f>
        <v>384000</v>
      </c>
      <c r="AC11" s="18">
        <f t="shared" si="9"/>
        <v>760566.27</v>
      </c>
      <c r="AG11" s="27"/>
      <c r="AH11" s="23">
        <f>SUM(AH12:AH17)</f>
        <v>209631.56415600047</v>
      </c>
      <c r="AI11" s="1" t="s">
        <v>17</v>
      </c>
      <c r="AJ11" s="2">
        <f t="shared" ref="AJ11:AL11" si="10">SUM(AJ12:AJ17)</f>
        <v>51</v>
      </c>
      <c r="AK11" s="2">
        <f t="shared" si="10"/>
        <v>50</v>
      </c>
      <c r="AL11" s="2">
        <f t="shared" si="10"/>
        <v>1</v>
      </c>
      <c r="AM11" s="2">
        <f>SUM(AM12:AM17)</f>
        <v>3</v>
      </c>
      <c r="AN11" s="2">
        <f t="shared" ref="AN11:AW11" si="11">SUM(AN12:AN17)</f>
        <v>0</v>
      </c>
      <c r="AO11" s="2">
        <f t="shared" si="11"/>
        <v>14</v>
      </c>
      <c r="AP11" s="2">
        <f t="shared" si="11"/>
        <v>4185491</v>
      </c>
      <c r="AQ11" s="2">
        <f t="shared" si="11"/>
        <v>4181865</v>
      </c>
      <c r="AR11" s="2">
        <f t="shared" si="11"/>
        <v>3626</v>
      </c>
      <c r="AS11" s="2">
        <f t="shared" si="11"/>
        <v>2624661</v>
      </c>
      <c r="AT11" s="2">
        <f t="shared" si="11"/>
        <v>0</v>
      </c>
      <c r="AU11" s="2">
        <f t="shared" si="11"/>
        <v>216546</v>
      </c>
      <c r="AV11" s="2">
        <f t="shared" si="11"/>
        <v>216427</v>
      </c>
      <c r="AW11" s="2">
        <f t="shared" si="11"/>
        <v>119</v>
      </c>
      <c r="AX11" s="2">
        <f>SUM(AX12:AX17)</f>
        <v>41973</v>
      </c>
      <c r="AY11" s="2">
        <f t="shared" ref="AY11:BB11" si="12">SUM(AY12:AY17)</f>
        <v>0</v>
      </c>
      <c r="AZ11" s="2">
        <f t="shared" si="12"/>
        <v>675</v>
      </c>
      <c r="BA11" s="2">
        <f t="shared" si="12"/>
        <v>207</v>
      </c>
      <c r="BB11" s="2">
        <f t="shared" si="12"/>
        <v>0</v>
      </c>
      <c r="BC11" s="2"/>
      <c r="BD11" s="23">
        <f>SUM(BD12:BD17)</f>
        <v>173863.59</v>
      </c>
      <c r="BE11" s="1" t="s">
        <v>17</v>
      </c>
      <c r="BF11" s="2">
        <f t="shared" ref="BF11:BH11" si="13">SUM(BF12:BF17)</f>
        <v>51</v>
      </c>
      <c r="BG11" s="2">
        <f t="shared" si="13"/>
        <v>50</v>
      </c>
      <c r="BH11" s="2">
        <f t="shared" si="13"/>
        <v>1</v>
      </c>
      <c r="BI11" s="2">
        <f>SUM(BI12:BI17)</f>
        <v>3</v>
      </c>
      <c r="BJ11" s="2">
        <f t="shared" ref="BJ11:BS11" si="14">SUM(BJ12:BJ17)</f>
        <v>0</v>
      </c>
      <c r="BK11" s="2">
        <f t="shared" si="14"/>
        <v>14</v>
      </c>
      <c r="BL11" s="2">
        <f t="shared" si="14"/>
        <v>4185491</v>
      </c>
      <c r="BM11" s="2">
        <f t="shared" si="14"/>
        <v>4181865</v>
      </c>
      <c r="BN11" s="2">
        <f t="shared" si="14"/>
        <v>3626</v>
      </c>
      <c r="BO11" s="2">
        <f t="shared" si="14"/>
        <v>2624661</v>
      </c>
      <c r="BP11" s="2">
        <f t="shared" si="14"/>
        <v>0</v>
      </c>
      <c r="BQ11" s="2">
        <f t="shared" si="14"/>
        <v>216546</v>
      </c>
      <c r="BR11" s="2">
        <f t="shared" si="14"/>
        <v>216427</v>
      </c>
      <c r="BS11" s="2">
        <f t="shared" si="14"/>
        <v>119</v>
      </c>
      <c r="BT11" s="2">
        <f>SUM(BT12:BT17)</f>
        <v>41973</v>
      </c>
      <c r="BU11" s="2">
        <f t="shared" ref="BU11:BX11" si="15">SUM(BU12:BU17)</f>
        <v>0</v>
      </c>
      <c r="BV11" s="2">
        <f t="shared" si="15"/>
        <v>675</v>
      </c>
      <c r="BW11" s="2">
        <f t="shared" si="15"/>
        <v>207</v>
      </c>
      <c r="BX11" s="2">
        <f t="shared" si="15"/>
        <v>0</v>
      </c>
      <c r="BY11" s="2"/>
      <c r="BZ11" s="23">
        <f>SUM(BZ12:BZ17)</f>
        <v>173863.59</v>
      </c>
    </row>
    <row r="12" spans="1:78" ht="15.75">
      <c r="A12" s="12" t="s">
        <v>18</v>
      </c>
      <c r="B12" s="4">
        <v>20</v>
      </c>
      <c r="C12" s="4">
        <v>19</v>
      </c>
      <c r="D12" s="4">
        <v>0</v>
      </c>
      <c r="E12" s="4">
        <v>3</v>
      </c>
      <c r="F12" s="4">
        <v>0</v>
      </c>
      <c r="G12" s="4">
        <f>7-1</f>
        <v>6</v>
      </c>
      <c r="H12" s="4">
        <f t="shared" ref="H12:H17" si="16">I12+J12</f>
        <v>3238880</v>
      </c>
      <c r="I12" s="4">
        <f>614219+207200+109426+2308035</f>
        <v>3238880</v>
      </c>
      <c r="J12" s="4">
        <v>0</v>
      </c>
      <c r="K12" s="4">
        <f>207200+109426+2308035</f>
        <v>2624661</v>
      </c>
      <c r="L12" s="4">
        <v>0</v>
      </c>
      <c r="M12" s="4">
        <f t="shared" ref="M12:M17" si="17">N12+O12</f>
        <v>116224</v>
      </c>
      <c r="N12" s="4">
        <f>74251+1431+27384+13158</f>
        <v>116224</v>
      </c>
      <c r="O12" s="4">
        <v>0</v>
      </c>
      <c r="P12" s="4">
        <f>1431+27384+13158</f>
        <v>41973</v>
      </c>
      <c r="Q12" s="4">
        <v>0</v>
      </c>
      <c r="R12" s="4">
        <f>176+11+151+45</f>
        <v>383</v>
      </c>
      <c r="S12" s="4">
        <f>11+151+45</f>
        <v>207</v>
      </c>
      <c r="T12" s="4">
        <v>0</v>
      </c>
      <c r="U12" s="14">
        <f t="shared" ref="U12:U17" si="18">$AF$7</f>
        <v>13793.69</v>
      </c>
      <c r="V12" s="14">
        <v>68181.8</v>
      </c>
      <c r="W12" s="15">
        <v>7</v>
      </c>
      <c r="X12" s="16">
        <v>13513.513513513513</v>
      </c>
      <c r="Y12" s="17">
        <f>ROUND(X12*W12,2)</f>
        <v>94594.59</v>
      </c>
      <c r="Z12" s="11">
        <v>1</v>
      </c>
      <c r="AA12" s="11">
        <v>64000</v>
      </c>
      <c r="AB12" s="11">
        <f>AA12</f>
        <v>64000</v>
      </c>
      <c r="AC12" s="10">
        <f>AB12+Y12+V12</f>
        <v>226776.39</v>
      </c>
      <c r="AD12" s="19">
        <f>ROUND(V12*0.7,1)</f>
        <v>47727.3</v>
      </c>
      <c r="AE12" s="20">
        <f>V12-AD12</f>
        <v>20454.5</v>
      </c>
      <c r="AG12" s="28">
        <v>85</v>
      </c>
      <c r="AH12" s="17">
        <f>V12*100/AG12</f>
        <v>80213.882352941175</v>
      </c>
      <c r="AI12" s="12" t="s">
        <v>18</v>
      </c>
      <c r="AJ12" s="4">
        <v>20</v>
      </c>
      <c r="AK12" s="4">
        <v>19</v>
      </c>
      <c r="AL12" s="4">
        <v>0</v>
      </c>
      <c r="AM12" s="4">
        <v>3</v>
      </c>
      <c r="AN12" s="4">
        <v>0</v>
      </c>
      <c r="AO12" s="4">
        <f>7-1</f>
        <v>6</v>
      </c>
      <c r="AP12" s="4">
        <f t="shared" ref="AP12:AP15" si="19">AQ12+AR12</f>
        <v>3238880</v>
      </c>
      <c r="AQ12" s="4">
        <f>614219+207200+109426+2308035</f>
        <v>3238880</v>
      </c>
      <c r="AR12" s="4">
        <v>0</v>
      </c>
      <c r="AS12" s="4">
        <f>207200+109426+2308035</f>
        <v>2624661</v>
      </c>
      <c r="AT12" s="4">
        <v>0</v>
      </c>
      <c r="AU12" s="4">
        <f t="shared" ref="AU12:AU15" si="20">AV12+AW12</f>
        <v>116224</v>
      </c>
      <c r="AV12" s="4">
        <f>74251+1431+27384+13158</f>
        <v>116224</v>
      </c>
      <c r="AW12" s="4">
        <v>0</v>
      </c>
      <c r="AX12" s="4">
        <f>1431+27384+13158</f>
        <v>41973</v>
      </c>
      <c r="AY12" s="4">
        <v>0</v>
      </c>
      <c r="AZ12" s="4">
        <f>176+11+151+45</f>
        <v>383</v>
      </c>
      <c r="BA12" s="4">
        <f>11+151+45</f>
        <v>207</v>
      </c>
      <c r="BB12" s="4">
        <v>0</v>
      </c>
      <c r="BC12" s="14">
        <f t="shared" ref="BC12:BC17" si="21">$AF$7</f>
        <v>13793.69</v>
      </c>
      <c r="BD12" s="14">
        <v>68181.8</v>
      </c>
      <c r="BE12" s="12" t="s">
        <v>18</v>
      </c>
      <c r="BF12" s="4">
        <v>20</v>
      </c>
      <c r="BG12" s="4">
        <v>19</v>
      </c>
      <c r="BH12" s="4">
        <v>0</v>
      </c>
      <c r="BI12" s="4">
        <v>3</v>
      </c>
      <c r="BJ12" s="4">
        <v>0</v>
      </c>
      <c r="BK12" s="4">
        <f>7-1</f>
        <v>6</v>
      </c>
      <c r="BL12" s="4">
        <f t="shared" ref="BL12:BL15" si="22">BM12+BN12</f>
        <v>3238880</v>
      </c>
      <c r="BM12" s="4">
        <f>614219+207200+109426+2308035</f>
        <v>3238880</v>
      </c>
      <c r="BN12" s="4">
        <v>0</v>
      </c>
      <c r="BO12" s="4">
        <f>207200+109426+2308035</f>
        <v>2624661</v>
      </c>
      <c r="BP12" s="4">
        <v>0</v>
      </c>
      <c r="BQ12" s="4">
        <f t="shared" ref="BQ12:BQ15" si="23">BR12+BS12</f>
        <v>116224</v>
      </c>
      <c r="BR12" s="4">
        <f>74251+1431+27384+13158</f>
        <v>116224</v>
      </c>
      <c r="BS12" s="4">
        <v>0</v>
      </c>
      <c r="BT12" s="4">
        <f>1431+27384+13158</f>
        <v>41973</v>
      </c>
      <c r="BU12" s="4">
        <v>0</v>
      </c>
      <c r="BV12" s="4">
        <f>176+11+151+45</f>
        <v>383</v>
      </c>
      <c r="BW12" s="4">
        <f>11+151+45</f>
        <v>207</v>
      </c>
      <c r="BX12" s="4">
        <v>0</v>
      </c>
      <c r="BY12" s="14">
        <f t="shared" ref="BY12:BY17" si="24">$AF$7</f>
        <v>13793.69</v>
      </c>
      <c r="BZ12" s="14">
        <v>68181.8</v>
      </c>
    </row>
    <row r="13" spans="1:78" ht="15.75">
      <c r="A13" s="12" t="s">
        <v>19</v>
      </c>
      <c r="B13" s="4">
        <f>C13+D13</f>
        <v>3</v>
      </c>
      <c r="C13" s="4">
        <v>3</v>
      </c>
      <c r="D13" s="4">
        <v>0</v>
      </c>
      <c r="E13" s="4">
        <v>0</v>
      </c>
      <c r="F13" s="4">
        <v>0</v>
      </c>
      <c r="G13" s="4">
        <v>1</v>
      </c>
      <c r="H13" s="4">
        <f t="shared" si="16"/>
        <v>106362</v>
      </c>
      <c r="I13" s="4">
        <v>106362</v>
      </c>
      <c r="J13" s="4">
        <v>0</v>
      </c>
      <c r="K13" s="4">
        <v>0</v>
      </c>
      <c r="L13" s="4">
        <v>0</v>
      </c>
      <c r="M13" s="4">
        <f t="shared" si="17"/>
        <v>8851</v>
      </c>
      <c r="N13" s="4">
        <v>8851</v>
      </c>
      <c r="O13" s="4">
        <v>0</v>
      </c>
      <c r="P13" s="4">
        <v>0</v>
      </c>
      <c r="Q13" s="4">
        <v>0</v>
      </c>
      <c r="R13" s="4">
        <v>38</v>
      </c>
      <c r="S13" s="4">
        <v>0</v>
      </c>
      <c r="T13" s="4">
        <v>0</v>
      </c>
      <c r="U13" s="14">
        <f t="shared" si="18"/>
        <v>13793.69</v>
      </c>
      <c r="V13" s="14">
        <v>10227.27</v>
      </c>
      <c r="W13" s="15">
        <v>1</v>
      </c>
      <c r="X13" s="16">
        <v>13513.513513513513</v>
      </c>
      <c r="Y13" s="17">
        <f>ROUND(X13*W13,2)</f>
        <v>13513.51</v>
      </c>
      <c r="Z13" s="11">
        <v>1</v>
      </c>
      <c r="AA13" s="11">
        <v>64000</v>
      </c>
      <c r="AB13" s="11">
        <f t="shared" ref="AB13:AB37" si="25">AA13</f>
        <v>64000</v>
      </c>
      <c r="AC13" s="10">
        <f t="shared" ref="AC13:AC17" si="26">AB13+Y13+V13</f>
        <v>87740.78</v>
      </c>
      <c r="AD13" s="19">
        <f t="shared" ref="AD13:AD17" si="27">ROUND(V13*0.7,1)</f>
        <v>7159.1</v>
      </c>
      <c r="AE13" s="20">
        <f t="shared" ref="AE13:AE17" si="28">V13-AD13</f>
        <v>3068.17</v>
      </c>
      <c r="AG13" s="28">
        <v>86</v>
      </c>
      <c r="AH13" s="17">
        <f t="shared" ref="AH13:AH37" si="29">V13*100/AG13</f>
        <v>11892.174418604651</v>
      </c>
      <c r="AI13" s="12" t="s">
        <v>19</v>
      </c>
      <c r="AJ13" s="4">
        <f>AK13+AL13</f>
        <v>3</v>
      </c>
      <c r="AK13" s="4">
        <v>3</v>
      </c>
      <c r="AL13" s="4">
        <v>0</v>
      </c>
      <c r="AM13" s="4">
        <v>0</v>
      </c>
      <c r="AN13" s="4">
        <v>0</v>
      </c>
      <c r="AO13" s="4">
        <v>1</v>
      </c>
      <c r="AP13" s="4">
        <f t="shared" si="19"/>
        <v>106362</v>
      </c>
      <c r="AQ13" s="4">
        <v>106362</v>
      </c>
      <c r="AR13" s="4">
        <v>0</v>
      </c>
      <c r="AS13" s="4">
        <v>0</v>
      </c>
      <c r="AT13" s="4">
        <v>0</v>
      </c>
      <c r="AU13" s="4">
        <f t="shared" si="20"/>
        <v>8851</v>
      </c>
      <c r="AV13" s="4">
        <v>8851</v>
      </c>
      <c r="AW13" s="4">
        <v>0</v>
      </c>
      <c r="AX13" s="4">
        <v>0</v>
      </c>
      <c r="AY13" s="4">
        <v>0</v>
      </c>
      <c r="AZ13" s="4">
        <v>38</v>
      </c>
      <c r="BA13" s="4">
        <v>0</v>
      </c>
      <c r="BB13" s="4">
        <v>0</v>
      </c>
      <c r="BC13" s="14">
        <f t="shared" si="21"/>
        <v>13793.69</v>
      </c>
      <c r="BD13" s="14">
        <v>10227.27</v>
      </c>
      <c r="BE13" s="12" t="s">
        <v>19</v>
      </c>
      <c r="BF13" s="4">
        <f>BG13+BH13</f>
        <v>3</v>
      </c>
      <c r="BG13" s="4">
        <v>3</v>
      </c>
      <c r="BH13" s="4">
        <v>0</v>
      </c>
      <c r="BI13" s="4">
        <v>0</v>
      </c>
      <c r="BJ13" s="4">
        <v>0</v>
      </c>
      <c r="BK13" s="4">
        <v>1</v>
      </c>
      <c r="BL13" s="4">
        <f t="shared" si="22"/>
        <v>106362</v>
      </c>
      <c r="BM13" s="4">
        <v>106362</v>
      </c>
      <c r="BN13" s="4">
        <v>0</v>
      </c>
      <c r="BO13" s="4">
        <v>0</v>
      </c>
      <c r="BP13" s="4">
        <v>0</v>
      </c>
      <c r="BQ13" s="4">
        <f t="shared" si="23"/>
        <v>8851</v>
      </c>
      <c r="BR13" s="4">
        <v>8851</v>
      </c>
      <c r="BS13" s="4">
        <v>0</v>
      </c>
      <c r="BT13" s="4">
        <v>0</v>
      </c>
      <c r="BU13" s="4">
        <v>0</v>
      </c>
      <c r="BV13" s="4">
        <v>38</v>
      </c>
      <c r="BW13" s="4">
        <v>0</v>
      </c>
      <c r="BX13" s="4">
        <v>0</v>
      </c>
      <c r="BY13" s="14">
        <f t="shared" si="24"/>
        <v>13793.69</v>
      </c>
      <c r="BZ13" s="14">
        <v>10227.27</v>
      </c>
    </row>
    <row r="14" spans="1:78" ht="15.75">
      <c r="A14" s="12" t="s">
        <v>20</v>
      </c>
      <c r="B14" s="4">
        <v>10</v>
      </c>
      <c r="C14" s="4">
        <v>11</v>
      </c>
      <c r="D14" s="4">
        <v>0</v>
      </c>
      <c r="E14" s="4">
        <v>0</v>
      </c>
      <c r="F14" s="4">
        <v>0</v>
      </c>
      <c r="G14" s="4">
        <v>4</v>
      </c>
      <c r="H14" s="4">
        <f t="shared" si="16"/>
        <v>233601</v>
      </c>
      <c r="I14" s="4">
        <v>233601</v>
      </c>
      <c r="J14" s="4">
        <v>0</v>
      </c>
      <c r="K14" s="4">
        <v>0</v>
      </c>
      <c r="L14" s="4">
        <v>0</v>
      </c>
      <c r="M14" s="4">
        <f t="shared" si="17"/>
        <v>19847</v>
      </c>
      <c r="N14" s="4">
        <v>19847</v>
      </c>
      <c r="O14" s="4">
        <v>0</v>
      </c>
      <c r="P14" s="4">
        <v>0</v>
      </c>
      <c r="Q14" s="4">
        <v>0</v>
      </c>
      <c r="R14" s="4">
        <v>53</v>
      </c>
      <c r="S14" s="4">
        <v>0</v>
      </c>
      <c r="T14" s="4">
        <v>0</v>
      </c>
      <c r="U14" s="14">
        <f t="shared" si="18"/>
        <v>13793.69</v>
      </c>
      <c r="V14" s="14">
        <v>34090.9</v>
      </c>
      <c r="W14" s="15">
        <v>4</v>
      </c>
      <c r="X14" s="16">
        <v>13513.513513513513</v>
      </c>
      <c r="Y14" s="17">
        <f t="shared" ref="Y14:Y17" si="30">ROUND(X14*W14,2)</f>
        <v>54054.05</v>
      </c>
      <c r="Z14" s="11">
        <v>1</v>
      </c>
      <c r="AA14" s="11">
        <v>64000</v>
      </c>
      <c r="AB14" s="11">
        <f t="shared" si="25"/>
        <v>64000</v>
      </c>
      <c r="AC14" s="10">
        <f t="shared" si="26"/>
        <v>152144.95000000001</v>
      </c>
      <c r="AD14" s="19">
        <f t="shared" si="27"/>
        <v>23863.599999999999</v>
      </c>
      <c r="AE14" s="20">
        <f t="shared" si="28"/>
        <v>10227.300000000003</v>
      </c>
      <c r="AG14" s="28">
        <v>88</v>
      </c>
      <c r="AH14" s="17">
        <f t="shared" si="29"/>
        <v>38739.659090909088</v>
      </c>
      <c r="AI14" s="12" t="s">
        <v>20</v>
      </c>
      <c r="AJ14" s="4">
        <v>10</v>
      </c>
      <c r="AK14" s="4">
        <v>11</v>
      </c>
      <c r="AL14" s="4">
        <v>0</v>
      </c>
      <c r="AM14" s="4">
        <v>0</v>
      </c>
      <c r="AN14" s="4">
        <v>0</v>
      </c>
      <c r="AO14" s="4">
        <v>4</v>
      </c>
      <c r="AP14" s="4">
        <f t="shared" si="19"/>
        <v>233601</v>
      </c>
      <c r="AQ14" s="4">
        <v>233601</v>
      </c>
      <c r="AR14" s="4">
        <v>0</v>
      </c>
      <c r="AS14" s="4">
        <v>0</v>
      </c>
      <c r="AT14" s="4">
        <v>0</v>
      </c>
      <c r="AU14" s="4">
        <f t="shared" si="20"/>
        <v>19847</v>
      </c>
      <c r="AV14" s="4">
        <v>19847</v>
      </c>
      <c r="AW14" s="4">
        <v>0</v>
      </c>
      <c r="AX14" s="4">
        <v>0</v>
      </c>
      <c r="AY14" s="4">
        <v>0</v>
      </c>
      <c r="AZ14" s="4">
        <v>53</v>
      </c>
      <c r="BA14" s="4">
        <v>0</v>
      </c>
      <c r="BB14" s="4">
        <v>0</v>
      </c>
      <c r="BC14" s="14">
        <f t="shared" si="21"/>
        <v>13793.69</v>
      </c>
      <c r="BD14" s="14">
        <v>34090.9</v>
      </c>
      <c r="BE14" s="12" t="s">
        <v>20</v>
      </c>
      <c r="BF14" s="4">
        <v>10</v>
      </c>
      <c r="BG14" s="4">
        <v>11</v>
      </c>
      <c r="BH14" s="4">
        <v>0</v>
      </c>
      <c r="BI14" s="4">
        <v>0</v>
      </c>
      <c r="BJ14" s="4">
        <v>0</v>
      </c>
      <c r="BK14" s="4">
        <v>4</v>
      </c>
      <c r="BL14" s="4">
        <f t="shared" si="22"/>
        <v>233601</v>
      </c>
      <c r="BM14" s="4">
        <v>233601</v>
      </c>
      <c r="BN14" s="4">
        <v>0</v>
      </c>
      <c r="BO14" s="4">
        <v>0</v>
      </c>
      <c r="BP14" s="4">
        <v>0</v>
      </c>
      <c r="BQ14" s="4">
        <f t="shared" si="23"/>
        <v>19847</v>
      </c>
      <c r="BR14" s="4">
        <v>19847</v>
      </c>
      <c r="BS14" s="4">
        <v>0</v>
      </c>
      <c r="BT14" s="4">
        <v>0</v>
      </c>
      <c r="BU14" s="4">
        <v>0</v>
      </c>
      <c r="BV14" s="4">
        <v>53</v>
      </c>
      <c r="BW14" s="4">
        <v>0</v>
      </c>
      <c r="BX14" s="4">
        <v>0</v>
      </c>
      <c r="BY14" s="14">
        <f t="shared" si="24"/>
        <v>13793.69</v>
      </c>
      <c r="BZ14" s="14">
        <v>34090.9</v>
      </c>
    </row>
    <row r="15" spans="1:78" ht="15.75">
      <c r="A15" s="12" t="s">
        <v>21</v>
      </c>
      <c r="B15" s="4">
        <f>C15+D15</f>
        <v>4</v>
      </c>
      <c r="C15" s="4">
        <v>4</v>
      </c>
      <c r="D15" s="4">
        <v>0</v>
      </c>
      <c r="E15" s="4">
        <v>0</v>
      </c>
      <c r="F15" s="4">
        <v>0</v>
      </c>
      <c r="G15" s="4">
        <v>1</v>
      </c>
      <c r="H15" s="4">
        <f t="shared" si="16"/>
        <v>63120</v>
      </c>
      <c r="I15" s="4">
        <v>63120</v>
      </c>
      <c r="J15" s="4">
        <v>0</v>
      </c>
      <c r="K15" s="4">
        <v>0</v>
      </c>
      <c r="L15" s="4">
        <v>0</v>
      </c>
      <c r="M15" s="4">
        <f t="shared" si="17"/>
        <v>8338</v>
      </c>
      <c r="N15" s="4">
        <v>8338</v>
      </c>
      <c r="O15" s="4">
        <v>0</v>
      </c>
      <c r="P15" s="4">
        <v>0</v>
      </c>
      <c r="Q15" s="4">
        <v>0</v>
      </c>
      <c r="R15" s="4">
        <v>21</v>
      </c>
      <c r="S15" s="4">
        <v>0</v>
      </c>
      <c r="T15" s="4">
        <v>0</v>
      </c>
      <c r="U15" s="14">
        <f t="shared" si="18"/>
        <v>13793.69</v>
      </c>
      <c r="V15" s="14">
        <v>13636.36</v>
      </c>
      <c r="W15" s="15">
        <v>1</v>
      </c>
      <c r="X15" s="16">
        <v>13513.513513513513</v>
      </c>
      <c r="Y15" s="17">
        <f t="shared" si="30"/>
        <v>13513.51</v>
      </c>
      <c r="Z15" s="11">
        <v>1</v>
      </c>
      <c r="AA15" s="11">
        <v>64000</v>
      </c>
      <c r="AB15" s="11">
        <f t="shared" si="25"/>
        <v>64000</v>
      </c>
      <c r="AC15" s="10">
        <f t="shared" si="26"/>
        <v>91149.87</v>
      </c>
      <c r="AD15" s="19">
        <f t="shared" si="27"/>
        <v>9545.5</v>
      </c>
      <c r="AE15" s="20">
        <f t="shared" si="28"/>
        <v>4090.8600000000006</v>
      </c>
      <c r="AG15" s="28">
        <v>87</v>
      </c>
      <c r="AH15" s="17">
        <f t="shared" si="29"/>
        <v>15673.977011494253</v>
      </c>
      <c r="AI15" s="12" t="s">
        <v>21</v>
      </c>
      <c r="AJ15" s="4">
        <f>AK15+AL15</f>
        <v>4</v>
      </c>
      <c r="AK15" s="4">
        <v>4</v>
      </c>
      <c r="AL15" s="4">
        <v>0</v>
      </c>
      <c r="AM15" s="4">
        <v>0</v>
      </c>
      <c r="AN15" s="4">
        <v>0</v>
      </c>
      <c r="AO15" s="4">
        <v>1</v>
      </c>
      <c r="AP15" s="4">
        <f t="shared" si="19"/>
        <v>63120</v>
      </c>
      <c r="AQ15" s="4">
        <v>63120</v>
      </c>
      <c r="AR15" s="4">
        <v>0</v>
      </c>
      <c r="AS15" s="4">
        <v>0</v>
      </c>
      <c r="AT15" s="4">
        <v>0</v>
      </c>
      <c r="AU15" s="4">
        <f t="shared" si="20"/>
        <v>8338</v>
      </c>
      <c r="AV15" s="4">
        <v>8338</v>
      </c>
      <c r="AW15" s="4">
        <v>0</v>
      </c>
      <c r="AX15" s="4">
        <v>0</v>
      </c>
      <c r="AY15" s="4">
        <v>0</v>
      </c>
      <c r="AZ15" s="4">
        <v>21</v>
      </c>
      <c r="BA15" s="4">
        <v>0</v>
      </c>
      <c r="BB15" s="4">
        <v>0</v>
      </c>
      <c r="BC15" s="14">
        <f t="shared" si="21"/>
        <v>13793.69</v>
      </c>
      <c r="BD15" s="14">
        <v>13636.36</v>
      </c>
      <c r="BE15" s="12" t="s">
        <v>21</v>
      </c>
      <c r="BF15" s="4">
        <f>BG15+BH15</f>
        <v>4</v>
      </c>
      <c r="BG15" s="4">
        <v>4</v>
      </c>
      <c r="BH15" s="4">
        <v>0</v>
      </c>
      <c r="BI15" s="4">
        <v>0</v>
      </c>
      <c r="BJ15" s="4">
        <v>0</v>
      </c>
      <c r="BK15" s="4">
        <v>1</v>
      </c>
      <c r="BL15" s="4">
        <f t="shared" si="22"/>
        <v>63120</v>
      </c>
      <c r="BM15" s="4">
        <v>63120</v>
      </c>
      <c r="BN15" s="4">
        <v>0</v>
      </c>
      <c r="BO15" s="4">
        <v>0</v>
      </c>
      <c r="BP15" s="4">
        <v>0</v>
      </c>
      <c r="BQ15" s="4">
        <f t="shared" si="23"/>
        <v>8338</v>
      </c>
      <c r="BR15" s="4">
        <v>8338</v>
      </c>
      <c r="BS15" s="4">
        <v>0</v>
      </c>
      <c r="BT15" s="4">
        <v>0</v>
      </c>
      <c r="BU15" s="4">
        <v>0</v>
      </c>
      <c r="BV15" s="4">
        <v>21</v>
      </c>
      <c r="BW15" s="4">
        <v>0</v>
      </c>
      <c r="BX15" s="4">
        <v>0</v>
      </c>
      <c r="BY15" s="14">
        <f t="shared" si="24"/>
        <v>13793.69</v>
      </c>
      <c r="BZ15" s="14">
        <v>13636.36</v>
      </c>
    </row>
    <row r="16" spans="1:78" ht="15.75">
      <c r="A16" s="12" t="s">
        <v>22</v>
      </c>
      <c r="B16" s="4">
        <f>C16+D16</f>
        <v>11</v>
      </c>
      <c r="C16" s="4">
        <v>10</v>
      </c>
      <c r="D16" s="4">
        <v>1</v>
      </c>
      <c r="E16" s="4">
        <v>0</v>
      </c>
      <c r="F16" s="4">
        <v>0</v>
      </c>
      <c r="G16" s="4">
        <v>1</v>
      </c>
      <c r="H16" s="4">
        <v>477431</v>
      </c>
      <c r="I16" s="4">
        <f>H16-J16</f>
        <v>473805</v>
      </c>
      <c r="J16" s="4">
        <v>3626</v>
      </c>
      <c r="K16" s="4">
        <v>0</v>
      </c>
      <c r="L16" s="4">
        <v>0</v>
      </c>
      <c r="M16" s="4">
        <v>56592</v>
      </c>
      <c r="N16" s="4">
        <f>M16-O16</f>
        <v>56473</v>
      </c>
      <c r="O16" s="4">
        <v>119</v>
      </c>
      <c r="P16" s="4">
        <v>0</v>
      </c>
      <c r="Q16" s="4">
        <v>0</v>
      </c>
      <c r="R16" s="4">
        <v>151</v>
      </c>
      <c r="S16" s="4">
        <v>0</v>
      </c>
      <c r="T16" s="4">
        <v>0</v>
      </c>
      <c r="U16" s="14">
        <f t="shared" si="18"/>
        <v>13793.69</v>
      </c>
      <c r="V16" s="14">
        <v>37499.990000000005</v>
      </c>
      <c r="W16" s="15">
        <v>1</v>
      </c>
      <c r="X16" s="16">
        <v>13513.513513513513</v>
      </c>
      <c r="Y16" s="17">
        <f t="shared" si="30"/>
        <v>13513.51</v>
      </c>
      <c r="Z16" s="11">
        <v>1</v>
      </c>
      <c r="AA16" s="11">
        <v>64000</v>
      </c>
      <c r="AB16" s="11">
        <f t="shared" si="25"/>
        <v>64000</v>
      </c>
      <c r="AC16" s="10">
        <f t="shared" si="26"/>
        <v>115013.5</v>
      </c>
      <c r="AD16" s="19">
        <f t="shared" si="27"/>
        <v>26250</v>
      </c>
      <c r="AE16" s="20">
        <f t="shared" si="28"/>
        <v>11249.990000000005</v>
      </c>
      <c r="AG16" s="28">
        <v>75</v>
      </c>
      <c r="AH16" s="17">
        <f t="shared" si="29"/>
        <v>49999.986666666671</v>
      </c>
      <c r="AI16" s="12" t="s">
        <v>22</v>
      </c>
      <c r="AJ16" s="4">
        <f>AK16+AL16</f>
        <v>11</v>
      </c>
      <c r="AK16" s="4">
        <v>10</v>
      </c>
      <c r="AL16" s="4">
        <v>1</v>
      </c>
      <c r="AM16" s="4">
        <v>0</v>
      </c>
      <c r="AN16" s="4">
        <v>0</v>
      </c>
      <c r="AO16" s="4">
        <v>1</v>
      </c>
      <c r="AP16" s="4">
        <v>477431</v>
      </c>
      <c r="AQ16" s="4">
        <f>AP16-AR16</f>
        <v>473805</v>
      </c>
      <c r="AR16" s="4">
        <v>3626</v>
      </c>
      <c r="AS16" s="4">
        <v>0</v>
      </c>
      <c r="AT16" s="4">
        <v>0</v>
      </c>
      <c r="AU16" s="4">
        <v>56592</v>
      </c>
      <c r="AV16" s="4">
        <f>AU16-AW16</f>
        <v>56473</v>
      </c>
      <c r="AW16" s="4">
        <v>119</v>
      </c>
      <c r="AX16" s="4">
        <v>0</v>
      </c>
      <c r="AY16" s="4">
        <v>0</v>
      </c>
      <c r="AZ16" s="4">
        <v>151</v>
      </c>
      <c r="BA16" s="4">
        <v>0</v>
      </c>
      <c r="BB16" s="4">
        <v>0</v>
      </c>
      <c r="BC16" s="14">
        <f t="shared" si="21"/>
        <v>13793.69</v>
      </c>
      <c r="BD16" s="14">
        <v>37499.990000000005</v>
      </c>
      <c r="BE16" s="12" t="s">
        <v>22</v>
      </c>
      <c r="BF16" s="4">
        <f>BG16+BH16</f>
        <v>11</v>
      </c>
      <c r="BG16" s="4">
        <v>10</v>
      </c>
      <c r="BH16" s="4">
        <v>1</v>
      </c>
      <c r="BI16" s="4">
        <v>0</v>
      </c>
      <c r="BJ16" s="4">
        <v>0</v>
      </c>
      <c r="BK16" s="4">
        <v>1</v>
      </c>
      <c r="BL16" s="4">
        <v>477431</v>
      </c>
      <c r="BM16" s="4">
        <f>BL16-BN16</f>
        <v>473805</v>
      </c>
      <c r="BN16" s="4">
        <v>3626</v>
      </c>
      <c r="BO16" s="4">
        <v>0</v>
      </c>
      <c r="BP16" s="4">
        <v>0</v>
      </c>
      <c r="BQ16" s="4">
        <v>56592</v>
      </c>
      <c r="BR16" s="4">
        <f>BQ16-BS16</f>
        <v>56473</v>
      </c>
      <c r="BS16" s="4">
        <v>119</v>
      </c>
      <c r="BT16" s="4">
        <v>0</v>
      </c>
      <c r="BU16" s="4">
        <v>0</v>
      </c>
      <c r="BV16" s="4">
        <v>151</v>
      </c>
      <c r="BW16" s="4">
        <v>0</v>
      </c>
      <c r="BX16" s="4">
        <v>0</v>
      </c>
      <c r="BY16" s="14">
        <f t="shared" si="24"/>
        <v>13793.69</v>
      </c>
      <c r="BZ16" s="14">
        <v>37499.990000000005</v>
      </c>
    </row>
    <row r="17" spans="1:78" ht="15.75">
      <c r="A17" s="12" t="s">
        <v>23</v>
      </c>
      <c r="B17" s="4">
        <f>C17+D17</f>
        <v>3</v>
      </c>
      <c r="C17" s="4">
        <v>3</v>
      </c>
      <c r="D17" s="4">
        <v>0</v>
      </c>
      <c r="E17" s="4">
        <v>0</v>
      </c>
      <c r="F17" s="4">
        <v>0</v>
      </c>
      <c r="G17" s="4">
        <v>1</v>
      </c>
      <c r="H17" s="4">
        <f t="shared" si="16"/>
        <v>66097</v>
      </c>
      <c r="I17" s="4">
        <v>66097</v>
      </c>
      <c r="J17" s="4">
        <v>0</v>
      </c>
      <c r="K17" s="4">
        <v>0</v>
      </c>
      <c r="L17" s="4">
        <v>0</v>
      </c>
      <c r="M17" s="4">
        <f t="shared" si="17"/>
        <v>6694</v>
      </c>
      <c r="N17" s="4">
        <v>6694</v>
      </c>
      <c r="O17" s="4">
        <v>0</v>
      </c>
      <c r="P17" s="4">
        <v>0</v>
      </c>
      <c r="Q17" s="4">
        <v>0</v>
      </c>
      <c r="R17" s="4">
        <v>29</v>
      </c>
      <c r="S17" s="4">
        <v>0</v>
      </c>
      <c r="T17" s="4">
        <v>0</v>
      </c>
      <c r="U17" s="14">
        <f t="shared" si="18"/>
        <v>13793.69</v>
      </c>
      <c r="V17" s="14">
        <v>10227.27</v>
      </c>
      <c r="W17" s="15">
        <v>1</v>
      </c>
      <c r="X17" s="16">
        <v>13513.513513513513</v>
      </c>
      <c r="Y17" s="17">
        <f t="shared" si="30"/>
        <v>13513.51</v>
      </c>
      <c r="Z17" s="11">
        <v>1</v>
      </c>
      <c r="AA17" s="11">
        <v>64000</v>
      </c>
      <c r="AB17" s="11">
        <f t="shared" si="25"/>
        <v>64000</v>
      </c>
      <c r="AC17" s="10">
        <f t="shared" si="26"/>
        <v>87740.78</v>
      </c>
      <c r="AD17" s="19">
        <f t="shared" si="27"/>
        <v>7159.1</v>
      </c>
      <c r="AE17" s="20">
        <f t="shared" si="28"/>
        <v>3068.17</v>
      </c>
      <c r="AG17" s="28">
        <v>78</v>
      </c>
      <c r="AH17" s="17">
        <f t="shared" si="29"/>
        <v>13111.884615384615</v>
      </c>
      <c r="AI17" s="12" t="s">
        <v>23</v>
      </c>
      <c r="AJ17" s="4">
        <f>AK17+AL17</f>
        <v>3</v>
      </c>
      <c r="AK17" s="4">
        <v>3</v>
      </c>
      <c r="AL17" s="4">
        <v>0</v>
      </c>
      <c r="AM17" s="4">
        <v>0</v>
      </c>
      <c r="AN17" s="4">
        <v>0</v>
      </c>
      <c r="AO17" s="4">
        <v>1</v>
      </c>
      <c r="AP17" s="4">
        <f t="shared" ref="AP17" si="31">AQ17+AR17</f>
        <v>66097</v>
      </c>
      <c r="AQ17" s="4">
        <v>66097</v>
      </c>
      <c r="AR17" s="4">
        <v>0</v>
      </c>
      <c r="AS17" s="4">
        <v>0</v>
      </c>
      <c r="AT17" s="4">
        <v>0</v>
      </c>
      <c r="AU17" s="4">
        <f t="shared" ref="AU17" si="32">AV17+AW17</f>
        <v>6694</v>
      </c>
      <c r="AV17" s="4">
        <v>6694</v>
      </c>
      <c r="AW17" s="4">
        <v>0</v>
      </c>
      <c r="AX17" s="4">
        <v>0</v>
      </c>
      <c r="AY17" s="4">
        <v>0</v>
      </c>
      <c r="AZ17" s="4">
        <v>29</v>
      </c>
      <c r="BA17" s="4">
        <v>0</v>
      </c>
      <c r="BB17" s="4">
        <v>0</v>
      </c>
      <c r="BC17" s="14">
        <f t="shared" si="21"/>
        <v>13793.69</v>
      </c>
      <c r="BD17" s="14">
        <v>10227.27</v>
      </c>
      <c r="BE17" s="12" t="s">
        <v>23</v>
      </c>
      <c r="BF17" s="4">
        <f>BG17+BH17</f>
        <v>3</v>
      </c>
      <c r="BG17" s="4">
        <v>3</v>
      </c>
      <c r="BH17" s="4">
        <v>0</v>
      </c>
      <c r="BI17" s="4">
        <v>0</v>
      </c>
      <c r="BJ17" s="4">
        <v>0</v>
      </c>
      <c r="BK17" s="4">
        <v>1</v>
      </c>
      <c r="BL17" s="4">
        <f t="shared" ref="BL17" si="33">BM17+BN17</f>
        <v>66097</v>
      </c>
      <c r="BM17" s="4">
        <v>66097</v>
      </c>
      <c r="BN17" s="4">
        <v>0</v>
      </c>
      <c r="BO17" s="4">
        <v>0</v>
      </c>
      <c r="BP17" s="4">
        <v>0</v>
      </c>
      <c r="BQ17" s="4">
        <f t="shared" ref="BQ17" si="34">BR17+BS17</f>
        <v>6694</v>
      </c>
      <c r="BR17" s="4">
        <v>6694</v>
      </c>
      <c r="BS17" s="4">
        <v>0</v>
      </c>
      <c r="BT17" s="4">
        <v>0</v>
      </c>
      <c r="BU17" s="4">
        <v>0</v>
      </c>
      <c r="BV17" s="4">
        <v>29</v>
      </c>
      <c r="BW17" s="4">
        <v>0</v>
      </c>
      <c r="BX17" s="4">
        <v>0</v>
      </c>
      <c r="BY17" s="14">
        <f t="shared" si="24"/>
        <v>13793.69</v>
      </c>
      <c r="BZ17" s="14">
        <v>10227.27</v>
      </c>
    </row>
    <row r="18" spans="1:78" ht="19.5" customHeight="1">
      <c r="A18" s="5" t="s">
        <v>60</v>
      </c>
      <c r="B18" s="6">
        <f t="shared" ref="B18" si="35">SUM(B19:B37)</f>
        <v>389</v>
      </c>
      <c r="C18" s="6">
        <f t="shared" ref="C18:W18" si="36">SUM(C19:C37)</f>
        <v>30</v>
      </c>
      <c r="D18" s="6">
        <f>SUM(D19:D37)</f>
        <v>359</v>
      </c>
      <c r="E18" s="7">
        <f t="shared" si="36"/>
        <v>0</v>
      </c>
      <c r="F18" s="6">
        <f t="shared" si="36"/>
        <v>17</v>
      </c>
      <c r="G18" s="6">
        <f t="shared" si="36"/>
        <v>22</v>
      </c>
      <c r="H18" s="6">
        <f t="shared" si="36"/>
        <v>3452298</v>
      </c>
      <c r="I18" s="6">
        <f t="shared" si="36"/>
        <v>722375</v>
      </c>
      <c r="J18" s="6">
        <f t="shared" si="36"/>
        <v>2729923</v>
      </c>
      <c r="K18" s="6">
        <f t="shared" si="36"/>
        <v>0</v>
      </c>
      <c r="L18" s="6">
        <f t="shared" si="36"/>
        <v>96489</v>
      </c>
      <c r="M18" s="6">
        <f t="shared" si="36"/>
        <v>173610</v>
      </c>
      <c r="N18" s="6">
        <f t="shared" si="36"/>
        <v>58408</v>
      </c>
      <c r="O18" s="6">
        <f t="shared" si="36"/>
        <v>115202</v>
      </c>
      <c r="P18" s="6">
        <f t="shared" si="36"/>
        <v>0</v>
      </c>
      <c r="Q18" s="6">
        <f t="shared" si="36"/>
        <v>4671</v>
      </c>
      <c r="R18" s="6">
        <f t="shared" si="36"/>
        <v>826</v>
      </c>
      <c r="S18" s="6">
        <f>SUM(S19:S37)</f>
        <v>0</v>
      </c>
      <c r="T18" s="6">
        <f t="shared" si="36"/>
        <v>16</v>
      </c>
      <c r="U18" s="6"/>
      <c r="V18" s="24">
        <f>SUM(V19:V37)</f>
        <v>1326136.01</v>
      </c>
      <c r="W18" s="6">
        <f t="shared" si="36"/>
        <v>22</v>
      </c>
      <c r="X18" s="6"/>
      <c r="Y18" s="6">
        <f>SUM(Y19:Y37)</f>
        <v>297297.27</v>
      </c>
      <c r="Z18" s="6">
        <f t="shared" ref="Z18:AC18" si="37">SUM(Z19:Z37)</f>
        <v>19</v>
      </c>
      <c r="AA18" s="6"/>
      <c r="AB18" s="6">
        <f t="shared" si="37"/>
        <v>1216000</v>
      </c>
      <c r="AC18" s="7">
        <f t="shared" si="37"/>
        <v>2839433.28</v>
      </c>
      <c r="AG18" s="28"/>
      <c r="AH18" s="24">
        <f>SUM(AH19:AH37)</f>
        <v>1465748.9975449387</v>
      </c>
      <c r="AI18" s="5" t="s">
        <v>24</v>
      </c>
      <c r="AJ18" s="6">
        <f t="shared" ref="AJ18" si="38">SUM(AJ19:AJ37)</f>
        <v>389</v>
      </c>
      <c r="AK18" s="6">
        <f t="shared" ref="AK18" si="39">SUM(AK19:AK37)</f>
        <v>30</v>
      </c>
      <c r="AL18" s="6">
        <f>SUM(AL19:AL37)</f>
        <v>359</v>
      </c>
      <c r="AM18" s="7">
        <f t="shared" ref="AM18:AZ18" si="40">SUM(AM19:AM37)</f>
        <v>0</v>
      </c>
      <c r="AN18" s="6">
        <f t="shared" si="40"/>
        <v>17</v>
      </c>
      <c r="AO18" s="6">
        <f t="shared" si="40"/>
        <v>22</v>
      </c>
      <c r="AP18" s="6">
        <f t="shared" si="40"/>
        <v>3452298</v>
      </c>
      <c r="AQ18" s="6">
        <f t="shared" si="40"/>
        <v>722375</v>
      </c>
      <c r="AR18" s="6">
        <f t="shared" si="40"/>
        <v>2729923</v>
      </c>
      <c r="AS18" s="6">
        <f t="shared" si="40"/>
        <v>0</v>
      </c>
      <c r="AT18" s="6">
        <f t="shared" si="40"/>
        <v>96489</v>
      </c>
      <c r="AU18" s="6">
        <f t="shared" si="40"/>
        <v>173610</v>
      </c>
      <c r="AV18" s="6">
        <f t="shared" si="40"/>
        <v>58408</v>
      </c>
      <c r="AW18" s="6">
        <f t="shared" si="40"/>
        <v>115202</v>
      </c>
      <c r="AX18" s="6">
        <f t="shared" si="40"/>
        <v>0</v>
      </c>
      <c r="AY18" s="6">
        <f t="shared" si="40"/>
        <v>4671</v>
      </c>
      <c r="AZ18" s="6">
        <f t="shared" si="40"/>
        <v>826</v>
      </c>
      <c r="BA18" s="6">
        <f>SUM(BA19:BA37)</f>
        <v>0</v>
      </c>
      <c r="BB18" s="6">
        <f t="shared" ref="BB18" si="41">SUM(BB19:BB37)</f>
        <v>16</v>
      </c>
      <c r="BC18" s="6"/>
      <c r="BD18" s="24">
        <f>SUM(BD19:BD37)</f>
        <v>1326136.01</v>
      </c>
      <c r="BE18" s="5" t="s">
        <v>24</v>
      </c>
      <c r="BF18" s="6">
        <f t="shared" ref="BF18" si="42">SUM(BF19:BF37)</f>
        <v>389</v>
      </c>
      <c r="BG18" s="6">
        <f t="shared" ref="BG18" si="43">SUM(BG19:BG37)</f>
        <v>30</v>
      </c>
      <c r="BH18" s="6">
        <f>SUM(BH19:BH37)</f>
        <v>359</v>
      </c>
      <c r="BI18" s="7">
        <f t="shared" ref="BI18:BV18" si="44">SUM(BI19:BI37)</f>
        <v>0</v>
      </c>
      <c r="BJ18" s="6">
        <f t="shared" si="44"/>
        <v>17</v>
      </c>
      <c r="BK18" s="6">
        <f t="shared" si="44"/>
        <v>22</v>
      </c>
      <c r="BL18" s="6">
        <f t="shared" si="44"/>
        <v>3452298</v>
      </c>
      <c r="BM18" s="6">
        <f t="shared" si="44"/>
        <v>722375</v>
      </c>
      <c r="BN18" s="6">
        <f t="shared" si="44"/>
        <v>2729923</v>
      </c>
      <c r="BO18" s="6">
        <f t="shared" si="44"/>
        <v>0</v>
      </c>
      <c r="BP18" s="6">
        <f t="shared" si="44"/>
        <v>96489</v>
      </c>
      <c r="BQ18" s="6">
        <f t="shared" si="44"/>
        <v>173610</v>
      </c>
      <c r="BR18" s="6">
        <f t="shared" si="44"/>
        <v>58408</v>
      </c>
      <c r="BS18" s="6">
        <f t="shared" si="44"/>
        <v>115202</v>
      </c>
      <c r="BT18" s="6">
        <f t="shared" si="44"/>
        <v>0</v>
      </c>
      <c r="BU18" s="6">
        <f t="shared" si="44"/>
        <v>4671</v>
      </c>
      <c r="BV18" s="6">
        <f t="shared" si="44"/>
        <v>826</v>
      </c>
      <c r="BW18" s="6">
        <f>SUM(BW19:BW37)</f>
        <v>0</v>
      </c>
      <c r="BX18" s="6">
        <f t="shared" ref="BX18" si="45">SUM(BX19:BX37)</f>
        <v>16</v>
      </c>
      <c r="BY18" s="6"/>
      <c r="BZ18" s="24">
        <f>SUM(BZ19:BZ37)</f>
        <v>1326136.01</v>
      </c>
    </row>
    <row r="19" spans="1:78" ht="15.75">
      <c r="A19" s="12" t="s">
        <v>25</v>
      </c>
      <c r="B19" s="4">
        <v>35</v>
      </c>
      <c r="C19" s="4">
        <f>B19-D19</f>
        <v>4</v>
      </c>
      <c r="D19" s="4">
        <v>31</v>
      </c>
      <c r="E19" s="4">
        <v>0</v>
      </c>
      <c r="F19" s="4">
        <v>0</v>
      </c>
      <c r="G19" s="4">
        <v>1</v>
      </c>
      <c r="H19" s="4">
        <v>324862</v>
      </c>
      <c r="I19" s="4">
        <f>H19-J19</f>
        <v>111581</v>
      </c>
      <c r="J19" s="4">
        <v>213281</v>
      </c>
      <c r="K19" s="4">
        <v>0</v>
      </c>
      <c r="L19" s="4">
        <v>0</v>
      </c>
      <c r="M19" s="4">
        <v>19218</v>
      </c>
      <c r="N19" s="4">
        <f>M19-O19</f>
        <v>9455</v>
      </c>
      <c r="O19" s="4">
        <v>9763</v>
      </c>
      <c r="P19" s="4">
        <v>0</v>
      </c>
      <c r="Q19" s="4">
        <v>0</v>
      </c>
      <c r="R19" s="4">
        <v>64</v>
      </c>
      <c r="S19" s="4">
        <v>0</v>
      </c>
      <c r="T19" s="4">
        <v>0</v>
      </c>
      <c r="U19" s="14">
        <f t="shared" ref="U19:U37" si="46">$AF$7</f>
        <v>13793.69</v>
      </c>
      <c r="V19" s="14">
        <v>119318.15000000001</v>
      </c>
      <c r="W19" s="15">
        <v>1</v>
      </c>
      <c r="X19" s="16">
        <v>13513.513513513513</v>
      </c>
      <c r="Y19" s="17">
        <f t="shared" ref="Y19:Y37" si="47">ROUND(X19*W19,2)</f>
        <v>13513.51</v>
      </c>
      <c r="Z19" s="11">
        <v>1</v>
      </c>
      <c r="AA19" s="11">
        <v>64000</v>
      </c>
      <c r="AB19" s="11">
        <f t="shared" si="25"/>
        <v>64000</v>
      </c>
      <c r="AC19" s="10">
        <f t="shared" ref="AC19:AC37" si="48">AB19+Y19+V19</f>
        <v>196831.66</v>
      </c>
      <c r="AD19" s="19">
        <f t="shared" ref="AD19:AD37" si="49">ROUND(V19*0.7,1)</f>
        <v>83522.7</v>
      </c>
      <c r="AE19" s="20">
        <f t="shared" ref="AE19:AE37" si="50">V19-AD19</f>
        <v>35795.450000000012</v>
      </c>
      <c r="AG19" s="28">
        <v>93</v>
      </c>
      <c r="AH19" s="17">
        <f t="shared" si="29"/>
        <v>128299.08602150538</v>
      </c>
      <c r="AI19" s="12" t="s">
        <v>25</v>
      </c>
      <c r="AJ19" s="4">
        <v>35</v>
      </c>
      <c r="AK19" s="4">
        <f>AJ19-AL19</f>
        <v>4</v>
      </c>
      <c r="AL19" s="4">
        <v>31</v>
      </c>
      <c r="AM19" s="4">
        <v>0</v>
      </c>
      <c r="AN19" s="4">
        <v>0</v>
      </c>
      <c r="AO19" s="4">
        <v>1</v>
      </c>
      <c r="AP19" s="4">
        <v>324862</v>
      </c>
      <c r="AQ19" s="4">
        <f>AP19-AR19</f>
        <v>111581</v>
      </c>
      <c r="AR19" s="4">
        <v>213281</v>
      </c>
      <c r="AS19" s="4">
        <v>0</v>
      </c>
      <c r="AT19" s="4">
        <v>0</v>
      </c>
      <c r="AU19" s="4">
        <v>19218</v>
      </c>
      <c r="AV19" s="4">
        <f>AU19-AW19</f>
        <v>9455</v>
      </c>
      <c r="AW19" s="4">
        <v>9763</v>
      </c>
      <c r="AX19" s="4">
        <v>0</v>
      </c>
      <c r="AY19" s="4">
        <v>0</v>
      </c>
      <c r="AZ19" s="4">
        <v>64</v>
      </c>
      <c r="BA19" s="4">
        <v>0</v>
      </c>
      <c r="BB19" s="4">
        <v>0</v>
      </c>
      <c r="BC19" s="14">
        <f t="shared" ref="BC19:BC37" si="51">$AF$7</f>
        <v>13793.69</v>
      </c>
      <c r="BD19" s="14">
        <v>119318.15000000001</v>
      </c>
      <c r="BE19" s="12" t="s">
        <v>25</v>
      </c>
      <c r="BF19" s="4">
        <v>35</v>
      </c>
      <c r="BG19" s="4">
        <f>BF19-BH19</f>
        <v>4</v>
      </c>
      <c r="BH19" s="4">
        <v>31</v>
      </c>
      <c r="BI19" s="4">
        <v>0</v>
      </c>
      <c r="BJ19" s="4">
        <v>0</v>
      </c>
      <c r="BK19" s="4">
        <v>1</v>
      </c>
      <c r="BL19" s="4">
        <v>324862</v>
      </c>
      <c r="BM19" s="4">
        <f>BL19-BN19</f>
        <v>111581</v>
      </c>
      <c r="BN19" s="4">
        <v>213281</v>
      </c>
      <c r="BO19" s="4">
        <v>0</v>
      </c>
      <c r="BP19" s="4">
        <v>0</v>
      </c>
      <c r="BQ19" s="4">
        <v>19218</v>
      </c>
      <c r="BR19" s="4">
        <f>BQ19-BS19</f>
        <v>9455</v>
      </c>
      <c r="BS19" s="4">
        <v>9763</v>
      </c>
      <c r="BT19" s="4">
        <v>0</v>
      </c>
      <c r="BU19" s="4">
        <v>0</v>
      </c>
      <c r="BV19" s="4">
        <v>64</v>
      </c>
      <c r="BW19" s="4">
        <v>0</v>
      </c>
      <c r="BX19" s="4">
        <v>0</v>
      </c>
      <c r="BY19" s="14">
        <f t="shared" ref="BY19:BY37" si="52">$AF$7</f>
        <v>13793.69</v>
      </c>
      <c r="BZ19" s="14">
        <v>119318.15000000001</v>
      </c>
    </row>
    <row r="20" spans="1:78" ht="15.75">
      <c r="A20" s="13" t="s">
        <v>26</v>
      </c>
      <c r="B20" s="4">
        <v>17</v>
      </c>
      <c r="C20" s="4">
        <f t="shared" ref="C20:C37" si="53">B20-D20</f>
        <v>-1</v>
      </c>
      <c r="D20" s="4">
        <v>18</v>
      </c>
      <c r="E20" s="4">
        <v>0</v>
      </c>
      <c r="F20" s="4">
        <v>0</v>
      </c>
      <c r="G20" s="4">
        <v>1</v>
      </c>
      <c r="H20" s="4">
        <f>J20</f>
        <v>176541</v>
      </c>
      <c r="I20" s="4">
        <f t="shared" ref="I20:I37" si="54">H20-J20</f>
        <v>0</v>
      </c>
      <c r="J20" s="4">
        <v>176541</v>
      </c>
      <c r="K20" s="4">
        <v>0</v>
      </c>
      <c r="L20" s="4">
        <v>0</v>
      </c>
      <c r="M20" s="4">
        <f>O20</f>
        <v>7005</v>
      </c>
      <c r="N20" s="4">
        <f t="shared" ref="N20:N37" si="55">M20-O20</f>
        <v>0</v>
      </c>
      <c r="O20" s="4">
        <v>7005</v>
      </c>
      <c r="P20" s="4">
        <v>0</v>
      </c>
      <c r="Q20" s="4">
        <v>0</v>
      </c>
      <c r="R20" s="4">
        <v>35</v>
      </c>
      <c r="S20" s="4">
        <v>0</v>
      </c>
      <c r="T20" s="4">
        <v>0</v>
      </c>
      <c r="U20" s="14">
        <f t="shared" si="46"/>
        <v>13793.69</v>
      </c>
      <c r="V20" s="14">
        <v>57954.53</v>
      </c>
      <c r="W20" s="15">
        <v>1</v>
      </c>
      <c r="X20" s="16">
        <v>13513.513513513513</v>
      </c>
      <c r="Y20" s="17">
        <f t="shared" si="47"/>
        <v>13513.51</v>
      </c>
      <c r="Z20" s="11">
        <v>1</v>
      </c>
      <c r="AA20" s="11">
        <v>64000</v>
      </c>
      <c r="AB20" s="11">
        <f t="shared" si="25"/>
        <v>64000</v>
      </c>
      <c r="AC20" s="10">
        <f t="shared" si="48"/>
        <v>135468.03999999998</v>
      </c>
      <c r="AD20" s="19">
        <f t="shared" si="49"/>
        <v>40568.199999999997</v>
      </c>
      <c r="AE20" s="20">
        <f t="shared" si="50"/>
        <v>17386.330000000002</v>
      </c>
      <c r="AG20" s="28">
        <v>95</v>
      </c>
      <c r="AH20" s="17">
        <f t="shared" si="29"/>
        <v>61004.768421052635</v>
      </c>
      <c r="AI20" s="13" t="s">
        <v>26</v>
      </c>
      <c r="AJ20" s="4">
        <v>17</v>
      </c>
      <c r="AK20" s="4">
        <f t="shared" ref="AK20:AK37" si="56">AJ20-AL20</f>
        <v>-1</v>
      </c>
      <c r="AL20" s="4">
        <v>18</v>
      </c>
      <c r="AM20" s="4">
        <v>0</v>
      </c>
      <c r="AN20" s="4">
        <v>0</v>
      </c>
      <c r="AO20" s="4">
        <v>1</v>
      </c>
      <c r="AP20" s="4">
        <f>AR20</f>
        <v>176541</v>
      </c>
      <c r="AQ20" s="4">
        <f t="shared" ref="AQ20:AQ37" si="57">AP20-AR20</f>
        <v>0</v>
      </c>
      <c r="AR20" s="4">
        <v>176541</v>
      </c>
      <c r="AS20" s="4">
        <v>0</v>
      </c>
      <c r="AT20" s="4">
        <v>0</v>
      </c>
      <c r="AU20" s="4">
        <f>AW20</f>
        <v>7005</v>
      </c>
      <c r="AV20" s="4">
        <f t="shared" ref="AV20:AV37" si="58">AU20-AW20</f>
        <v>0</v>
      </c>
      <c r="AW20" s="4">
        <v>7005</v>
      </c>
      <c r="AX20" s="4">
        <v>0</v>
      </c>
      <c r="AY20" s="4">
        <v>0</v>
      </c>
      <c r="AZ20" s="4">
        <v>35</v>
      </c>
      <c r="BA20" s="4">
        <v>0</v>
      </c>
      <c r="BB20" s="4">
        <v>0</v>
      </c>
      <c r="BC20" s="14">
        <f t="shared" si="51"/>
        <v>13793.69</v>
      </c>
      <c r="BD20" s="14">
        <v>57954.53</v>
      </c>
      <c r="BE20" s="13" t="s">
        <v>26</v>
      </c>
      <c r="BF20" s="4">
        <v>17</v>
      </c>
      <c r="BG20" s="4">
        <f t="shared" ref="BG20:BG37" si="59">BF20-BH20</f>
        <v>-1</v>
      </c>
      <c r="BH20" s="4">
        <v>18</v>
      </c>
      <c r="BI20" s="4">
        <v>0</v>
      </c>
      <c r="BJ20" s="4">
        <v>0</v>
      </c>
      <c r="BK20" s="4">
        <v>1</v>
      </c>
      <c r="BL20" s="4">
        <f>BN20</f>
        <v>176541</v>
      </c>
      <c r="BM20" s="4">
        <f t="shared" ref="BM20:BM37" si="60">BL20-BN20</f>
        <v>0</v>
      </c>
      <c r="BN20" s="4">
        <v>176541</v>
      </c>
      <c r="BO20" s="4">
        <v>0</v>
      </c>
      <c r="BP20" s="4">
        <v>0</v>
      </c>
      <c r="BQ20" s="4">
        <f>BS20</f>
        <v>7005</v>
      </c>
      <c r="BR20" s="4">
        <f t="shared" ref="BR20:BR37" si="61">BQ20-BS20</f>
        <v>0</v>
      </c>
      <c r="BS20" s="4">
        <v>7005</v>
      </c>
      <c r="BT20" s="4">
        <v>0</v>
      </c>
      <c r="BU20" s="4">
        <v>0</v>
      </c>
      <c r="BV20" s="4">
        <v>35</v>
      </c>
      <c r="BW20" s="4">
        <v>0</v>
      </c>
      <c r="BX20" s="4">
        <v>0</v>
      </c>
      <c r="BY20" s="14">
        <f t="shared" si="52"/>
        <v>13793.69</v>
      </c>
      <c r="BZ20" s="14">
        <v>57954.53</v>
      </c>
    </row>
    <row r="21" spans="1:78" ht="15.75">
      <c r="A21" s="12" t="s">
        <v>27</v>
      </c>
      <c r="B21" s="4">
        <f>D21</f>
        <v>17</v>
      </c>
      <c r="C21" s="4">
        <f t="shared" si="53"/>
        <v>0</v>
      </c>
      <c r="D21" s="4">
        <v>17</v>
      </c>
      <c r="E21" s="4">
        <v>0</v>
      </c>
      <c r="F21" s="4">
        <v>0</v>
      </c>
      <c r="G21" s="4">
        <v>1</v>
      </c>
      <c r="H21" s="4">
        <f>J21</f>
        <v>113138</v>
      </c>
      <c r="I21" s="4">
        <f t="shared" si="54"/>
        <v>0</v>
      </c>
      <c r="J21" s="4">
        <v>113138</v>
      </c>
      <c r="K21" s="4">
        <v>0</v>
      </c>
      <c r="L21" s="4">
        <v>0</v>
      </c>
      <c r="M21" s="4">
        <f>O21</f>
        <v>5370</v>
      </c>
      <c r="N21" s="4">
        <f t="shared" si="55"/>
        <v>0</v>
      </c>
      <c r="O21" s="4">
        <v>5370</v>
      </c>
      <c r="P21" s="4">
        <v>0</v>
      </c>
      <c r="Q21" s="4">
        <v>0</v>
      </c>
      <c r="R21" s="4">
        <v>38</v>
      </c>
      <c r="S21" s="4">
        <v>0</v>
      </c>
      <c r="T21" s="4">
        <v>0</v>
      </c>
      <c r="U21" s="14">
        <f t="shared" si="46"/>
        <v>13793.69</v>
      </c>
      <c r="V21" s="14">
        <v>57954.53</v>
      </c>
      <c r="W21" s="15">
        <v>1</v>
      </c>
      <c r="X21" s="16">
        <v>13513.513513513513</v>
      </c>
      <c r="Y21" s="17">
        <f t="shared" si="47"/>
        <v>13513.51</v>
      </c>
      <c r="Z21" s="11">
        <v>1</v>
      </c>
      <c r="AA21" s="11">
        <v>64000</v>
      </c>
      <c r="AB21" s="11">
        <f t="shared" si="25"/>
        <v>64000</v>
      </c>
      <c r="AC21" s="10">
        <f t="shared" si="48"/>
        <v>135468.03999999998</v>
      </c>
      <c r="AD21" s="19">
        <f t="shared" si="49"/>
        <v>40568.199999999997</v>
      </c>
      <c r="AE21" s="20">
        <f t="shared" si="50"/>
        <v>17386.330000000002</v>
      </c>
      <c r="AG21" s="28">
        <v>95</v>
      </c>
      <c r="AH21" s="17">
        <f t="shared" si="29"/>
        <v>61004.768421052635</v>
      </c>
      <c r="AI21" s="12" t="s">
        <v>27</v>
      </c>
      <c r="AJ21" s="4">
        <f>AL21</f>
        <v>17</v>
      </c>
      <c r="AK21" s="4">
        <f t="shared" si="56"/>
        <v>0</v>
      </c>
      <c r="AL21" s="4">
        <v>17</v>
      </c>
      <c r="AM21" s="4">
        <v>0</v>
      </c>
      <c r="AN21" s="4">
        <v>0</v>
      </c>
      <c r="AO21" s="4">
        <v>1</v>
      </c>
      <c r="AP21" s="4">
        <f>AR21</f>
        <v>113138</v>
      </c>
      <c r="AQ21" s="4">
        <f t="shared" si="57"/>
        <v>0</v>
      </c>
      <c r="AR21" s="4">
        <v>113138</v>
      </c>
      <c r="AS21" s="4">
        <v>0</v>
      </c>
      <c r="AT21" s="4">
        <v>0</v>
      </c>
      <c r="AU21" s="4">
        <f>AW21</f>
        <v>5370</v>
      </c>
      <c r="AV21" s="4">
        <f t="shared" si="58"/>
        <v>0</v>
      </c>
      <c r="AW21" s="4">
        <v>5370</v>
      </c>
      <c r="AX21" s="4">
        <v>0</v>
      </c>
      <c r="AY21" s="4">
        <v>0</v>
      </c>
      <c r="AZ21" s="4">
        <v>38</v>
      </c>
      <c r="BA21" s="4">
        <v>0</v>
      </c>
      <c r="BB21" s="4">
        <v>0</v>
      </c>
      <c r="BC21" s="14">
        <f t="shared" si="51"/>
        <v>13793.69</v>
      </c>
      <c r="BD21" s="14">
        <v>57954.53</v>
      </c>
      <c r="BE21" s="12" t="s">
        <v>27</v>
      </c>
      <c r="BF21" s="4">
        <f>BH21</f>
        <v>17</v>
      </c>
      <c r="BG21" s="4">
        <f t="shared" si="59"/>
        <v>0</v>
      </c>
      <c r="BH21" s="4">
        <v>17</v>
      </c>
      <c r="BI21" s="4">
        <v>0</v>
      </c>
      <c r="BJ21" s="4">
        <v>0</v>
      </c>
      <c r="BK21" s="4">
        <v>1</v>
      </c>
      <c r="BL21" s="4">
        <f>BN21</f>
        <v>113138</v>
      </c>
      <c r="BM21" s="4">
        <f t="shared" si="60"/>
        <v>0</v>
      </c>
      <c r="BN21" s="4">
        <v>113138</v>
      </c>
      <c r="BO21" s="4">
        <v>0</v>
      </c>
      <c r="BP21" s="4">
        <v>0</v>
      </c>
      <c r="BQ21" s="4">
        <f>BS21</f>
        <v>5370</v>
      </c>
      <c r="BR21" s="4">
        <f t="shared" si="61"/>
        <v>0</v>
      </c>
      <c r="BS21" s="4">
        <v>5370</v>
      </c>
      <c r="BT21" s="4">
        <v>0</v>
      </c>
      <c r="BU21" s="4">
        <v>0</v>
      </c>
      <c r="BV21" s="4">
        <v>38</v>
      </c>
      <c r="BW21" s="4">
        <v>0</v>
      </c>
      <c r="BX21" s="4">
        <v>0</v>
      </c>
      <c r="BY21" s="14">
        <f t="shared" si="52"/>
        <v>13793.69</v>
      </c>
      <c r="BZ21" s="14">
        <v>57954.53</v>
      </c>
    </row>
    <row r="22" spans="1:78" ht="15.75">
      <c r="A22" s="12" t="s">
        <v>28</v>
      </c>
      <c r="B22" s="4">
        <v>19</v>
      </c>
      <c r="C22" s="4">
        <f t="shared" si="53"/>
        <v>3</v>
      </c>
      <c r="D22" s="8">
        <v>16</v>
      </c>
      <c r="E22" s="4">
        <v>0</v>
      </c>
      <c r="F22" s="4">
        <v>0</v>
      </c>
      <c r="G22" s="4">
        <v>1</v>
      </c>
      <c r="H22" s="4">
        <v>193347</v>
      </c>
      <c r="I22" s="4">
        <f t="shared" si="54"/>
        <v>60121</v>
      </c>
      <c r="J22" s="8">
        <v>133226</v>
      </c>
      <c r="K22" s="4">
        <v>0</v>
      </c>
      <c r="L22" s="4">
        <v>0</v>
      </c>
      <c r="M22" s="4">
        <v>9136</v>
      </c>
      <c r="N22" s="4">
        <f t="shared" si="55"/>
        <v>3987</v>
      </c>
      <c r="O22" s="8">
        <v>5149</v>
      </c>
      <c r="P22" s="4">
        <v>0</v>
      </c>
      <c r="Q22" s="4">
        <v>0</v>
      </c>
      <c r="R22" s="4">
        <v>46</v>
      </c>
      <c r="S22" s="4">
        <v>0</v>
      </c>
      <c r="T22" s="4">
        <v>0</v>
      </c>
      <c r="U22" s="14">
        <f t="shared" si="46"/>
        <v>13793.69</v>
      </c>
      <c r="V22" s="14">
        <v>64772.710000000006</v>
      </c>
      <c r="W22" s="15">
        <v>1</v>
      </c>
      <c r="X22" s="16">
        <v>13513.513513513513</v>
      </c>
      <c r="Y22" s="17">
        <f t="shared" si="47"/>
        <v>13513.51</v>
      </c>
      <c r="Z22" s="11">
        <v>1</v>
      </c>
      <c r="AA22" s="11">
        <v>64000</v>
      </c>
      <c r="AB22" s="11">
        <f t="shared" si="25"/>
        <v>64000</v>
      </c>
      <c r="AC22" s="10">
        <f t="shared" si="48"/>
        <v>142286.22</v>
      </c>
      <c r="AD22" s="19">
        <f t="shared" si="49"/>
        <v>45340.9</v>
      </c>
      <c r="AE22" s="20">
        <f t="shared" si="50"/>
        <v>19431.810000000005</v>
      </c>
      <c r="AG22" s="28">
        <v>91</v>
      </c>
      <c r="AH22" s="17">
        <f t="shared" si="29"/>
        <v>71178.802197802215</v>
      </c>
      <c r="AI22" s="12" t="s">
        <v>28</v>
      </c>
      <c r="AJ22" s="4">
        <v>19</v>
      </c>
      <c r="AK22" s="4">
        <f t="shared" si="56"/>
        <v>3</v>
      </c>
      <c r="AL22" s="8">
        <v>16</v>
      </c>
      <c r="AM22" s="4">
        <v>0</v>
      </c>
      <c r="AN22" s="4">
        <v>0</v>
      </c>
      <c r="AO22" s="4">
        <v>1</v>
      </c>
      <c r="AP22" s="4">
        <v>193347</v>
      </c>
      <c r="AQ22" s="4">
        <f t="shared" si="57"/>
        <v>60121</v>
      </c>
      <c r="AR22" s="8">
        <v>133226</v>
      </c>
      <c r="AS22" s="4">
        <v>0</v>
      </c>
      <c r="AT22" s="4">
        <v>0</v>
      </c>
      <c r="AU22" s="4">
        <v>9136</v>
      </c>
      <c r="AV22" s="4">
        <f t="shared" si="58"/>
        <v>3987</v>
      </c>
      <c r="AW22" s="8">
        <v>5149</v>
      </c>
      <c r="AX22" s="4">
        <v>0</v>
      </c>
      <c r="AY22" s="4">
        <v>0</v>
      </c>
      <c r="AZ22" s="4">
        <v>46</v>
      </c>
      <c r="BA22" s="4">
        <v>0</v>
      </c>
      <c r="BB22" s="4">
        <v>0</v>
      </c>
      <c r="BC22" s="14">
        <f t="shared" si="51"/>
        <v>13793.69</v>
      </c>
      <c r="BD22" s="14">
        <v>64772.710000000006</v>
      </c>
      <c r="BE22" s="12" t="s">
        <v>28</v>
      </c>
      <c r="BF22" s="4">
        <v>19</v>
      </c>
      <c r="BG22" s="4">
        <f t="shared" si="59"/>
        <v>3</v>
      </c>
      <c r="BH22" s="8">
        <v>16</v>
      </c>
      <c r="BI22" s="4">
        <v>0</v>
      </c>
      <c r="BJ22" s="4">
        <v>0</v>
      </c>
      <c r="BK22" s="4">
        <v>1</v>
      </c>
      <c r="BL22" s="4">
        <v>193347</v>
      </c>
      <c r="BM22" s="4">
        <f t="shared" si="60"/>
        <v>60121</v>
      </c>
      <c r="BN22" s="8">
        <v>133226</v>
      </c>
      <c r="BO22" s="4">
        <v>0</v>
      </c>
      <c r="BP22" s="4">
        <v>0</v>
      </c>
      <c r="BQ22" s="4">
        <v>9136</v>
      </c>
      <c r="BR22" s="4">
        <f t="shared" si="61"/>
        <v>3987</v>
      </c>
      <c r="BS22" s="8">
        <v>5149</v>
      </c>
      <c r="BT22" s="4">
        <v>0</v>
      </c>
      <c r="BU22" s="4">
        <v>0</v>
      </c>
      <c r="BV22" s="4">
        <v>46</v>
      </c>
      <c r="BW22" s="4">
        <v>0</v>
      </c>
      <c r="BX22" s="4">
        <v>0</v>
      </c>
      <c r="BY22" s="14">
        <f t="shared" si="52"/>
        <v>13793.69</v>
      </c>
      <c r="BZ22" s="14">
        <v>64772.710000000006</v>
      </c>
    </row>
    <row r="23" spans="1:78" ht="15.75">
      <c r="A23" s="12" t="s">
        <v>29</v>
      </c>
      <c r="B23" s="4">
        <v>20</v>
      </c>
      <c r="C23" s="4">
        <f t="shared" si="53"/>
        <v>2</v>
      </c>
      <c r="D23" s="8">
        <v>18</v>
      </c>
      <c r="E23" s="4">
        <v>0</v>
      </c>
      <c r="F23" s="4">
        <v>0</v>
      </c>
      <c r="G23" s="4">
        <v>1</v>
      </c>
      <c r="H23" s="4">
        <v>149641</v>
      </c>
      <c r="I23" s="4">
        <f t="shared" si="54"/>
        <v>56559</v>
      </c>
      <c r="J23" s="8">
        <v>93082</v>
      </c>
      <c r="K23" s="4">
        <v>0</v>
      </c>
      <c r="L23" s="4">
        <v>0</v>
      </c>
      <c r="M23" s="4">
        <v>7860</v>
      </c>
      <c r="N23" s="4">
        <f t="shared" si="55"/>
        <v>3868</v>
      </c>
      <c r="O23" s="8">
        <v>3992</v>
      </c>
      <c r="P23" s="4">
        <v>0</v>
      </c>
      <c r="Q23" s="4">
        <v>0</v>
      </c>
      <c r="R23" s="4">
        <v>44</v>
      </c>
      <c r="S23" s="4">
        <v>0</v>
      </c>
      <c r="T23" s="4">
        <v>0</v>
      </c>
      <c r="U23" s="14">
        <f t="shared" si="46"/>
        <v>13793.69</v>
      </c>
      <c r="V23" s="14">
        <v>68181.8</v>
      </c>
      <c r="W23" s="15">
        <v>1</v>
      </c>
      <c r="X23" s="16">
        <v>13513.513513513513</v>
      </c>
      <c r="Y23" s="17">
        <f t="shared" si="47"/>
        <v>13513.51</v>
      </c>
      <c r="Z23" s="11">
        <v>1</v>
      </c>
      <c r="AA23" s="11">
        <v>64000</v>
      </c>
      <c r="AB23" s="11">
        <f t="shared" si="25"/>
        <v>64000</v>
      </c>
      <c r="AC23" s="10">
        <f t="shared" si="48"/>
        <v>145695.31</v>
      </c>
      <c r="AD23" s="19">
        <f t="shared" si="49"/>
        <v>47727.3</v>
      </c>
      <c r="AE23" s="20">
        <f t="shared" si="50"/>
        <v>20454.5</v>
      </c>
      <c r="AG23" s="28">
        <v>95</v>
      </c>
      <c r="AH23" s="17">
        <f t="shared" si="29"/>
        <v>71770.31578947368</v>
      </c>
      <c r="AI23" s="12" t="s">
        <v>29</v>
      </c>
      <c r="AJ23" s="4">
        <v>20</v>
      </c>
      <c r="AK23" s="4">
        <f t="shared" si="56"/>
        <v>2</v>
      </c>
      <c r="AL23" s="8">
        <v>18</v>
      </c>
      <c r="AM23" s="4">
        <v>0</v>
      </c>
      <c r="AN23" s="4">
        <v>0</v>
      </c>
      <c r="AO23" s="4">
        <v>1</v>
      </c>
      <c r="AP23" s="4">
        <v>149641</v>
      </c>
      <c r="AQ23" s="4">
        <f t="shared" si="57"/>
        <v>56559</v>
      </c>
      <c r="AR23" s="8">
        <v>93082</v>
      </c>
      <c r="AS23" s="4">
        <v>0</v>
      </c>
      <c r="AT23" s="4">
        <v>0</v>
      </c>
      <c r="AU23" s="4">
        <v>7860</v>
      </c>
      <c r="AV23" s="4">
        <f t="shared" si="58"/>
        <v>3868</v>
      </c>
      <c r="AW23" s="8">
        <v>3992</v>
      </c>
      <c r="AX23" s="4">
        <v>0</v>
      </c>
      <c r="AY23" s="4">
        <v>0</v>
      </c>
      <c r="AZ23" s="4">
        <v>44</v>
      </c>
      <c r="BA23" s="4">
        <v>0</v>
      </c>
      <c r="BB23" s="4">
        <v>0</v>
      </c>
      <c r="BC23" s="14">
        <f t="shared" si="51"/>
        <v>13793.69</v>
      </c>
      <c r="BD23" s="14">
        <v>68181.8</v>
      </c>
      <c r="BE23" s="12" t="s">
        <v>29</v>
      </c>
      <c r="BF23" s="4">
        <v>20</v>
      </c>
      <c r="BG23" s="4">
        <f t="shared" si="59"/>
        <v>2</v>
      </c>
      <c r="BH23" s="8">
        <v>18</v>
      </c>
      <c r="BI23" s="4">
        <v>0</v>
      </c>
      <c r="BJ23" s="4">
        <v>0</v>
      </c>
      <c r="BK23" s="4">
        <v>1</v>
      </c>
      <c r="BL23" s="4">
        <v>149641</v>
      </c>
      <c r="BM23" s="4">
        <f t="shared" si="60"/>
        <v>56559</v>
      </c>
      <c r="BN23" s="8">
        <v>93082</v>
      </c>
      <c r="BO23" s="4">
        <v>0</v>
      </c>
      <c r="BP23" s="4">
        <v>0</v>
      </c>
      <c r="BQ23" s="4">
        <v>7860</v>
      </c>
      <c r="BR23" s="4">
        <f t="shared" si="61"/>
        <v>3868</v>
      </c>
      <c r="BS23" s="8">
        <v>3992</v>
      </c>
      <c r="BT23" s="4">
        <v>0</v>
      </c>
      <c r="BU23" s="4">
        <v>0</v>
      </c>
      <c r="BV23" s="4">
        <v>44</v>
      </c>
      <c r="BW23" s="4">
        <v>0</v>
      </c>
      <c r="BX23" s="4">
        <v>0</v>
      </c>
      <c r="BY23" s="14">
        <f t="shared" si="52"/>
        <v>13793.69</v>
      </c>
      <c r="BZ23" s="14">
        <v>68181.8</v>
      </c>
    </row>
    <row r="24" spans="1:78" ht="15.75">
      <c r="A24" s="12" t="s">
        <v>30</v>
      </c>
      <c r="B24" s="4">
        <v>17</v>
      </c>
      <c r="C24" s="4">
        <f t="shared" si="53"/>
        <v>3</v>
      </c>
      <c r="D24" s="4">
        <v>14</v>
      </c>
      <c r="E24" s="4">
        <v>0</v>
      </c>
      <c r="F24" s="4">
        <v>0</v>
      </c>
      <c r="G24" s="4">
        <v>1</v>
      </c>
      <c r="H24" s="4">
        <v>184498</v>
      </c>
      <c r="I24" s="4">
        <f t="shared" si="54"/>
        <v>59307</v>
      </c>
      <c r="J24" s="4">
        <v>125191</v>
      </c>
      <c r="K24" s="4">
        <v>0</v>
      </c>
      <c r="L24" s="4">
        <v>0</v>
      </c>
      <c r="M24" s="4">
        <v>13789</v>
      </c>
      <c r="N24" s="4">
        <f t="shared" si="55"/>
        <v>6188</v>
      </c>
      <c r="O24" s="4">
        <v>7601</v>
      </c>
      <c r="P24" s="4">
        <v>0</v>
      </c>
      <c r="Q24" s="4">
        <v>0</v>
      </c>
      <c r="R24" s="4">
        <v>63</v>
      </c>
      <c r="S24" s="4">
        <v>0</v>
      </c>
      <c r="T24" s="4">
        <v>0</v>
      </c>
      <c r="U24" s="14">
        <f t="shared" si="46"/>
        <v>13793.69</v>
      </c>
      <c r="V24" s="14">
        <v>57954.53</v>
      </c>
      <c r="W24" s="15">
        <v>1</v>
      </c>
      <c r="X24" s="16">
        <v>13513.513513513513</v>
      </c>
      <c r="Y24" s="17">
        <f t="shared" si="47"/>
        <v>13513.51</v>
      </c>
      <c r="Z24" s="11">
        <v>1</v>
      </c>
      <c r="AA24" s="11">
        <v>64000</v>
      </c>
      <c r="AB24" s="11">
        <f t="shared" si="25"/>
        <v>64000</v>
      </c>
      <c r="AC24" s="10">
        <f t="shared" si="48"/>
        <v>135468.03999999998</v>
      </c>
      <c r="AD24" s="19">
        <f t="shared" si="49"/>
        <v>40568.199999999997</v>
      </c>
      <c r="AE24" s="20">
        <f t="shared" si="50"/>
        <v>17386.330000000002</v>
      </c>
      <c r="AG24" s="28">
        <v>93</v>
      </c>
      <c r="AH24" s="17">
        <f t="shared" si="29"/>
        <v>62316.698924731179</v>
      </c>
      <c r="AI24" s="12" t="s">
        <v>30</v>
      </c>
      <c r="AJ24" s="4">
        <v>17</v>
      </c>
      <c r="AK24" s="4">
        <f t="shared" si="56"/>
        <v>3</v>
      </c>
      <c r="AL24" s="4">
        <v>14</v>
      </c>
      <c r="AM24" s="4">
        <v>0</v>
      </c>
      <c r="AN24" s="4">
        <v>0</v>
      </c>
      <c r="AO24" s="4">
        <v>1</v>
      </c>
      <c r="AP24" s="4">
        <v>184498</v>
      </c>
      <c r="AQ24" s="4">
        <f t="shared" si="57"/>
        <v>59307</v>
      </c>
      <c r="AR24" s="4">
        <v>125191</v>
      </c>
      <c r="AS24" s="4">
        <v>0</v>
      </c>
      <c r="AT24" s="4">
        <v>0</v>
      </c>
      <c r="AU24" s="4">
        <v>13789</v>
      </c>
      <c r="AV24" s="4">
        <f t="shared" si="58"/>
        <v>6188</v>
      </c>
      <c r="AW24" s="4">
        <v>7601</v>
      </c>
      <c r="AX24" s="4">
        <v>0</v>
      </c>
      <c r="AY24" s="4">
        <v>0</v>
      </c>
      <c r="AZ24" s="4">
        <v>63</v>
      </c>
      <c r="BA24" s="4">
        <v>0</v>
      </c>
      <c r="BB24" s="4">
        <v>0</v>
      </c>
      <c r="BC24" s="14">
        <f t="shared" si="51"/>
        <v>13793.69</v>
      </c>
      <c r="BD24" s="14">
        <v>57954.53</v>
      </c>
      <c r="BE24" s="12" t="s">
        <v>30</v>
      </c>
      <c r="BF24" s="4">
        <v>17</v>
      </c>
      <c r="BG24" s="4">
        <f t="shared" si="59"/>
        <v>3</v>
      </c>
      <c r="BH24" s="4">
        <v>14</v>
      </c>
      <c r="BI24" s="4">
        <v>0</v>
      </c>
      <c r="BJ24" s="4">
        <v>0</v>
      </c>
      <c r="BK24" s="4">
        <v>1</v>
      </c>
      <c r="BL24" s="4">
        <v>184498</v>
      </c>
      <c r="BM24" s="4">
        <f t="shared" si="60"/>
        <v>59307</v>
      </c>
      <c r="BN24" s="4">
        <v>125191</v>
      </c>
      <c r="BO24" s="4">
        <v>0</v>
      </c>
      <c r="BP24" s="4">
        <v>0</v>
      </c>
      <c r="BQ24" s="4">
        <v>13789</v>
      </c>
      <c r="BR24" s="4">
        <f t="shared" si="61"/>
        <v>6188</v>
      </c>
      <c r="BS24" s="4">
        <v>7601</v>
      </c>
      <c r="BT24" s="4">
        <v>0</v>
      </c>
      <c r="BU24" s="4">
        <v>0</v>
      </c>
      <c r="BV24" s="4">
        <v>63</v>
      </c>
      <c r="BW24" s="4">
        <v>0</v>
      </c>
      <c r="BX24" s="4">
        <v>0</v>
      </c>
      <c r="BY24" s="14">
        <f t="shared" si="52"/>
        <v>13793.69</v>
      </c>
      <c r="BZ24" s="14">
        <v>57954.53</v>
      </c>
    </row>
    <row r="25" spans="1:78" ht="15.75">
      <c r="A25" s="12" t="s">
        <v>31</v>
      </c>
      <c r="B25" s="4">
        <v>15</v>
      </c>
      <c r="C25" s="4">
        <f t="shared" si="53"/>
        <v>4</v>
      </c>
      <c r="D25" s="4">
        <v>11</v>
      </c>
      <c r="E25" s="4">
        <v>0</v>
      </c>
      <c r="F25" s="4">
        <v>0</v>
      </c>
      <c r="G25" s="4">
        <v>1</v>
      </c>
      <c r="H25" s="4">
        <v>129923</v>
      </c>
      <c r="I25" s="4">
        <f t="shared" si="54"/>
        <v>61128</v>
      </c>
      <c r="J25" s="4">
        <v>68795</v>
      </c>
      <c r="K25" s="4">
        <v>0</v>
      </c>
      <c r="L25" s="4">
        <v>0</v>
      </c>
      <c r="M25" s="4">
        <v>12279</v>
      </c>
      <c r="N25" s="4">
        <f t="shared" si="55"/>
        <v>6523</v>
      </c>
      <c r="O25" s="4">
        <v>5756</v>
      </c>
      <c r="P25" s="4">
        <v>0</v>
      </c>
      <c r="Q25" s="4">
        <v>0</v>
      </c>
      <c r="R25" s="4">
        <v>44</v>
      </c>
      <c r="S25" s="4">
        <v>0</v>
      </c>
      <c r="T25" s="4">
        <v>0</v>
      </c>
      <c r="U25" s="14">
        <f t="shared" si="46"/>
        <v>13793.69</v>
      </c>
      <c r="V25" s="14">
        <v>51136.350000000006</v>
      </c>
      <c r="W25" s="15">
        <v>1</v>
      </c>
      <c r="X25" s="16">
        <v>13513.513513513513</v>
      </c>
      <c r="Y25" s="17">
        <f t="shared" si="47"/>
        <v>13513.51</v>
      </c>
      <c r="Z25" s="11">
        <v>1</v>
      </c>
      <c r="AA25" s="11">
        <v>64000</v>
      </c>
      <c r="AB25" s="11">
        <f t="shared" si="25"/>
        <v>64000</v>
      </c>
      <c r="AC25" s="10">
        <f t="shared" si="48"/>
        <v>128649.86</v>
      </c>
      <c r="AD25" s="19">
        <f t="shared" si="49"/>
        <v>35795.4</v>
      </c>
      <c r="AE25" s="20">
        <f t="shared" si="50"/>
        <v>15340.950000000004</v>
      </c>
      <c r="AG25" s="28">
        <v>94</v>
      </c>
      <c r="AH25" s="17">
        <f t="shared" si="29"/>
        <v>54400.372340425543</v>
      </c>
      <c r="AI25" s="12" t="s">
        <v>31</v>
      </c>
      <c r="AJ25" s="4">
        <v>15</v>
      </c>
      <c r="AK25" s="4">
        <f t="shared" si="56"/>
        <v>4</v>
      </c>
      <c r="AL25" s="4">
        <v>11</v>
      </c>
      <c r="AM25" s="4">
        <v>0</v>
      </c>
      <c r="AN25" s="4">
        <v>0</v>
      </c>
      <c r="AO25" s="4">
        <v>1</v>
      </c>
      <c r="AP25" s="4">
        <v>129923</v>
      </c>
      <c r="AQ25" s="4">
        <f t="shared" si="57"/>
        <v>61128</v>
      </c>
      <c r="AR25" s="4">
        <v>68795</v>
      </c>
      <c r="AS25" s="4">
        <v>0</v>
      </c>
      <c r="AT25" s="4">
        <v>0</v>
      </c>
      <c r="AU25" s="4">
        <v>12279</v>
      </c>
      <c r="AV25" s="4">
        <f t="shared" si="58"/>
        <v>6523</v>
      </c>
      <c r="AW25" s="4">
        <v>5756</v>
      </c>
      <c r="AX25" s="4">
        <v>0</v>
      </c>
      <c r="AY25" s="4">
        <v>0</v>
      </c>
      <c r="AZ25" s="4">
        <v>44</v>
      </c>
      <c r="BA25" s="4">
        <v>0</v>
      </c>
      <c r="BB25" s="4">
        <v>0</v>
      </c>
      <c r="BC25" s="14">
        <f t="shared" si="51"/>
        <v>13793.69</v>
      </c>
      <c r="BD25" s="14">
        <v>51136.350000000006</v>
      </c>
      <c r="BE25" s="12" t="s">
        <v>31</v>
      </c>
      <c r="BF25" s="4">
        <v>15</v>
      </c>
      <c r="BG25" s="4">
        <f t="shared" si="59"/>
        <v>4</v>
      </c>
      <c r="BH25" s="4">
        <v>11</v>
      </c>
      <c r="BI25" s="4">
        <v>0</v>
      </c>
      <c r="BJ25" s="4">
        <v>0</v>
      </c>
      <c r="BK25" s="4">
        <v>1</v>
      </c>
      <c r="BL25" s="4">
        <v>129923</v>
      </c>
      <c r="BM25" s="4">
        <f t="shared" si="60"/>
        <v>61128</v>
      </c>
      <c r="BN25" s="4">
        <v>68795</v>
      </c>
      <c r="BO25" s="4">
        <v>0</v>
      </c>
      <c r="BP25" s="4">
        <v>0</v>
      </c>
      <c r="BQ25" s="4">
        <v>12279</v>
      </c>
      <c r="BR25" s="4">
        <f t="shared" si="61"/>
        <v>6523</v>
      </c>
      <c r="BS25" s="4">
        <v>5756</v>
      </c>
      <c r="BT25" s="4">
        <v>0</v>
      </c>
      <c r="BU25" s="4">
        <v>0</v>
      </c>
      <c r="BV25" s="4">
        <v>44</v>
      </c>
      <c r="BW25" s="4">
        <v>0</v>
      </c>
      <c r="BX25" s="4">
        <v>0</v>
      </c>
      <c r="BY25" s="14">
        <f t="shared" si="52"/>
        <v>13793.69</v>
      </c>
      <c r="BZ25" s="14">
        <v>51136.350000000006</v>
      </c>
    </row>
    <row r="26" spans="1:78" ht="15.75">
      <c r="A26" s="12" t="s">
        <v>32</v>
      </c>
      <c r="B26" s="4">
        <f>D26</f>
        <v>18</v>
      </c>
      <c r="C26" s="4">
        <f t="shared" si="53"/>
        <v>0</v>
      </c>
      <c r="D26" s="8">
        <v>18</v>
      </c>
      <c r="E26" s="4">
        <v>0</v>
      </c>
      <c r="F26" s="4">
        <v>0</v>
      </c>
      <c r="G26" s="4">
        <v>1</v>
      </c>
      <c r="H26" s="4">
        <f>J26</f>
        <v>134843</v>
      </c>
      <c r="I26" s="4">
        <f t="shared" si="54"/>
        <v>0</v>
      </c>
      <c r="J26" s="8">
        <v>134843</v>
      </c>
      <c r="K26" s="4">
        <v>0</v>
      </c>
      <c r="L26" s="4">
        <v>0</v>
      </c>
      <c r="M26" s="4">
        <f>O26</f>
        <v>8460</v>
      </c>
      <c r="N26" s="4">
        <f t="shared" si="55"/>
        <v>0</v>
      </c>
      <c r="O26" s="8">
        <v>8460</v>
      </c>
      <c r="P26" s="4">
        <v>0</v>
      </c>
      <c r="Q26" s="4">
        <v>0</v>
      </c>
      <c r="R26" s="4">
        <v>41</v>
      </c>
      <c r="S26" s="4">
        <v>0</v>
      </c>
      <c r="T26" s="4">
        <v>0</v>
      </c>
      <c r="U26" s="14">
        <f t="shared" si="46"/>
        <v>13793.69</v>
      </c>
      <c r="V26" s="14">
        <v>61363.62</v>
      </c>
      <c r="W26" s="15">
        <v>1</v>
      </c>
      <c r="X26" s="16">
        <v>13513.513513513513</v>
      </c>
      <c r="Y26" s="17">
        <f t="shared" si="47"/>
        <v>13513.51</v>
      </c>
      <c r="Z26" s="11">
        <v>1</v>
      </c>
      <c r="AA26" s="11">
        <v>64000</v>
      </c>
      <c r="AB26" s="11">
        <f t="shared" si="25"/>
        <v>64000</v>
      </c>
      <c r="AC26" s="10">
        <f t="shared" si="48"/>
        <v>138877.13</v>
      </c>
      <c r="AD26" s="19">
        <f t="shared" si="49"/>
        <v>42954.5</v>
      </c>
      <c r="AE26" s="20">
        <f t="shared" si="50"/>
        <v>18409.120000000003</v>
      </c>
      <c r="AG26" s="28">
        <v>95</v>
      </c>
      <c r="AH26" s="17">
        <f t="shared" si="29"/>
        <v>64593.284210526319</v>
      </c>
      <c r="AI26" s="12" t="s">
        <v>32</v>
      </c>
      <c r="AJ26" s="4">
        <f>AL26</f>
        <v>18</v>
      </c>
      <c r="AK26" s="4">
        <f t="shared" si="56"/>
        <v>0</v>
      </c>
      <c r="AL26" s="8">
        <v>18</v>
      </c>
      <c r="AM26" s="4">
        <v>0</v>
      </c>
      <c r="AN26" s="4">
        <v>0</v>
      </c>
      <c r="AO26" s="4">
        <v>1</v>
      </c>
      <c r="AP26" s="4">
        <f>AR26</f>
        <v>134843</v>
      </c>
      <c r="AQ26" s="4">
        <f t="shared" si="57"/>
        <v>0</v>
      </c>
      <c r="AR26" s="8">
        <v>134843</v>
      </c>
      <c r="AS26" s="4">
        <v>0</v>
      </c>
      <c r="AT26" s="4">
        <v>0</v>
      </c>
      <c r="AU26" s="4">
        <f>AW26</f>
        <v>8460</v>
      </c>
      <c r="AV26" s="4">
        <f t="shared" si="58"/>
        <v>0</v>
      </c>
      <c r="AW26" s="8">
        <v>8460</v>
      </c>
      <c r="AX26" s="4">
        <v>0</v>
      </c>
      <c r="AY26" s="4">
        <v>0</v>
      </c>
      <c r="AZ26" s="4">
        <v>41</v>
      </c>
      <c r="BA26" s="4">
        <v>0</v>
      </c>
      <c r="BB26" s="4">
        <v>0</v>
      </c>
      <c r="BC26" s="14">
        <f t="shared" si="51"/>
        <v>13793.69</v>
      </c>
      <c r="BD26" s="14">
        <v>61363.62</v>
      </c>
      <c r="BE26" s="12" t="s">
        <v>32</v>
      </c>
      <c r="BF26" s="4">
        <f>BH26</f>
        <v>18</v>
      </c>
      <c r="BG26" s="4">
        <f t="shared" si="59"/>
        <v>0</v>
      </c>
      <c r="BH26" s="8">
        <v>18</v>
      </c>
      <c r="BI26" s="4">
        <v>0</v>
      </c>
      <c r="BJ26" s="4">
        <v>0</v>
      </c>
      <c r="BK26" s="4">
        <v>1</v>
      </c>
      <c r="BL26" s="4">
        <f>BN26</f>
        <v>134843</v>
      </c>
      <c r="BM26" s="4">
        <f t="shared" si="60"/>
        <v>0</v>
      </c>
      <c r="BN26" s="8">
        <v>134843</v>
      </c>
      <c r="BO26" s="4">
        <v>0</v>
      </c>
      <c r="BP26" s="4">
        <v>0</v>
      </c>
      <c r="BQ26" s="4">
        <f>BS26</f>
        <v>8460</v>
      </c>
      <c r="BR26" s="4">
        <f t="shared" si="61"/>
        <v>0</v>
      </c>
      <c r="BS26" s="8">
        <v>8460</v>
      </c>
      <c r="BT26" s="4">
        <v>0</v>
      </c>
      <c r="BU26" s="4">
        <v>0</v>
      </c>
      <c r="BV26" s="4">
        <v>41</v>
      </c>
      <c r="BW26" s="4">
        <v>0</v>
      </c>
      <c r="BX26" s="4">
        <v>0</v>
      </c>
      <c r="BY26" s="14">
        <f t="shared" si="52"/>
        <v>13793.69</v>
      </c>
      <c r="BZ26" s="14">
        <v>61363.62</v>
      </c>
    </row>
    <row r="27" spans="1:78" ht="15.75">
      <c r="A27" s="12" t="s">
        <v>33</v>
      </c>
      <c r="B27" s="4">
        <f>D27</f>
        <v>8</v>
      </c>
      <c r="C27" s="4">
        <f t="shared" si="53"/>
        <v>0</v>
      </c>
      <c r="D27" s="8">
        <v>8</v>
      </c>
      <c r="E27" s="4">
        <v>0</v>
      </c>
      <c r="F27" s="4">
        <v>2</v>
      </c>
      <c r="G27" s="4">
        <v>0</v>
      </c>
      <c r="H27" s="4">
        <f>J27</f>
        <v>76714</v>
      </c>
      <c r="I27" s="4">
        <f t="shared" si="54"/>
        <v>0</v>
      </c>
      <c r="J27" s="8">
        <v>76714</v>
      </c>
      <c r="K27" s="4">
        <v>0</v>
      </c>
      <c r="L27" s="4">
        <v>20379</v>
      </c>
      <c r="M27" s="4">
        <f>O27</f>
        <v>3490</v>
      </c>
      <c r="N27" s="4">
        <f t="shared" si="55"/>
        <v>0</v>
      </c>
      <c r="O27" s="8">
        <v>3490</v>
      </c>
      <c r="P27" s="4">
        <v>0</v>
      </c>
      <c r="Q27" s="4">
        <v>1628</v>
      </c>
      <c r="R27" s="4">
        <v>26</v>
      </c>
      <c r="S27" s="4">
        <v>0</v>
      </c>
      <c r="T27" s="4">
        <v>5</v>
      </c>
      <c r="U27" s="14">
        <f t="shared" si="46"/>
        <v>13793.69</v>
      </c>
      <c r="V27" s="14">
        <v>27272.720000000001</v>
      </c>
      <c r="W27" s="15">
        <v>0</v>
      </c>
      <c r="X27" s="16">
        <v>13513.513513513513</v>
      </c>
      <c r="Y27" s="17">
        <f t="shared" si="47"/>
        <v>0</v>
      </c>
      <c r="Z27" s="11">
        <v>1</v>
      </c>
      <c r="AA27" s="11">
        <v>64000</v>
      </c>
      <c r="AB27" s="11">
        <f t="shared" si="25"/>
        <v>64000</v>
      </c>
      <c r="AC27" s="10">
        <f t="shared" si="48"/>
        <v>91272.72</v>
      </c>
      <c r="AD27" s="19">
        <f t="shared" si="49"/>
        <v>19090.900000000001</v>
      </c>
      <c r="AE27" s="20">
        <f t="shared" si="50"/>
        <v>8181.82</v>
      </c>
      <c r="AG27" s="28">
        <v>91</v>
      </c>
      <c r="AH27" s="17">
        <f t="shared" si="29"/>
        <v>29970.021978021978</v>
      </c>
      <c r="AI27" s="12" t="s">
        <v>33</v>
      </c>
      <c r="AJ27" s="4">
        <f>AL27</f>
        <v>8</v>
      </c>
      <c r="AK27" s="4">
        <f t="shared" si="56"/>
        <v>0</v>
      </c>
      <c r="AL27" s="8">
        <v>8</v>
      </c>
      <c r="AM27" s="4">
        <v>0</v>
      </c>
      <c r="AN27" s="4">
        <v>2</v>
      </c>
      <c r="AO27" s="4">
        <v>0</v>
      </c>
      <c r="AP27" s="4">
        <f>AR27</f>
        <v>76714</v>
      </c>
      <c r="AQ27" s="4">
        <f t="shared" si="57"/>
        <v>0</v>
      </c>
      <c r="AR27" s="8">
        <v>76714</v>
      </c>
      <c r="AS27" s="4">
        <v>0</v>
      </c>
      <c r="AT27" s="4">
        <v>20379</v>
      </c>
      <c r="AU27" s="4">
        <f>AW27</f>
        <v>3490</v>
      </c>
      <c r="AV27" s="4">
        <f t="shared" si="58"/>
        <v>0</v>
      </c>
      <c r="AW27" s="8">
        <v>3490</v>
      </c>
      <c r="AX27" s="4">
        <v>0</v>
      </c>
      <c r="AY27" s="4">
        <v>1628</v>
      </c>
      <c r="AZ27" s="4">
        <v>26</v>
      </c>
      <c r="BA27" s="4">
        <v>0</v>
      </c>
      <c r="BB27" s="4">
        <v>5</v>
      </c>
      <c r="BC27" s="14">
        <f t="shared" si="51"/>
        <v>13793.69</v>
      </c>
      <c r="BD27" s="14">
        <v>27272.720000000001</v>
      </c>
      <c r="BE27" s="12" t="s">
        <v>33</v>
      </c>
      <c r="BF27" s="4">
        <f>BH27</f>
        <v>8</v>
      </c>
      <c r="BG27" s="4">
        <f t="shared" si="59"/>
        <v>0</v>
      </c>
      <c r="BH27" s="8">
        <v>8</v>
      </c>
      <c r="BI27" s="4">
        <v>0</v>
      </c>
      <c r="BJ27" s="4">
        <v>2</v>
      </c>
      <c r="BK27" s="4">
        <v>0</v>
      </c>
      <c r="BL27" s="4">
        <f>BN27</f>
        <v>76714</v>
      </c>
      <c r="BM27" s="4">
        <f t="shared" si="60"/>
        <v>0</v>
      </c>
      <c r="BN27" s="8">
        <v>76714</v>
      </c>
      <c r="BO27" s="4">
        <v>0</v>
      </c>
      <c r="BP27" s="4">
        <v>20379</v>
      </c>
      <c r="BQ27" s="4">
        <f>BS27</f>
        <v>3490</v>
      </c>
      <c r="BR27" s="4">
        <f t="shared" si="61"/>
        <v>0</v>
      </c>
      <c r="BS27" s="8">
        <v>3490</v>
      </c>
      <c r="BT27" s="4">
        <v>0</v>
      </c>
      <c r="BU27" s="4">
        <v>1628</v>
      </c>
      <c r="BV27" s="4">
        <v>26</v>
      </c>
      <c r="BW27" s="4">
        <v>0</v>
      </c>
      <c r="BX27" s="4">
        <v>5</v>
      </c>
      <c r="BY27" s="14">
        <f t="shared" si="52"/>
        <v>13793.69</v>
      </c>
      <c r="BZ27" s="14">
        <v>27272.720000000001</v>
      </c>
    </row>
    <row r="28" spans="1:78" ht="15.75">
      <c r="A28" s="12" t="s">
        <v>34</v>
      </c>
      <c r="B28" s="4">
        <f>D28</f>
        <v>13</v>
      </c>
      <c r="C28" s="4">
        <f t="shared" si="53"/>
        <v>0</v>
      </c>
      <c r="D28" s="4">
        <v>13</v>
      </c>
      <c r="E28" s="4">
        <v>0</v>
      </c>
      <c r="F28" s="4">
        <v>0</v>
      </c>
      <c r="G28" s="4">
        <v>1</v>
      </c>
      <c r="H28" s="4">
        <f>J28</f>
        <v>107243</v>
      </c>
      <c r="I28" s="4">
        <f t="shared" si="54"/>
        <v>0</v>
      </c>
      <c r="J28" s="4">
        <v>107243</v>
      </c>
      <c r="K28" s="4">
        <v>0</v>
      </c>
      <c r="L28" s="4">
        <v>0</v>
      </c>
      <c r="M28" s="4">
        <f>O28</f>
        <v>6232</v>
      </c>
      <c r="N28" s="4">
        <f t="shared" si="55"/>
        <v>0</v>
      </c>
      <c r="O28" s="4">
        <v>6232</v>
      </c>
      <c r="P28" s="4">
        <v>0</v>
      </c>
      <c r="Q28" s="4">
        <v>0</v>
      </c>
      <c r="R28" s="4">
        <v>32</v>
      </c>
      <c r="S28" s="4">
        <v>0</v>
      </c>
      <c r="T28" s="4">
        <v>0</v>
      </c>
      <c r="U28" s="14">
        <f t="shared" si="46"/>
        <v>13793.69</v>
      </c>
      <c r="V28" s="14">
        <v>44318.17</v>
      </c>
      <c r="W28" s="15">
        <v>1</v>
      </c>
      <c r="X28" s="16">
        <v>13513.513513513513</v>
      </c>
      <c r="Y28" s="17">
        <f t="shared" si="47"/>
        <v>13513.51</v>
      </c>
      <c r="Z28" s="11">
        <v>1</v>
      </c>
      <c r="AA28" s="11">
        <v>64000</v>
      </c>
      <c r="AB28" s="11">
        <f t="shared" si="25"/>
        <v>64000</v>
      </c>
      <c r="AC28" s="10">
        <f t="shared" si="48"/>
        <v>121831.67999999999</v>
      </c>
      <c r="AD28" s="19">
        <f t="shared" si="49"/>
        <v>31022.7</v>
      </c>
      <c r="AE28" s="20">
        <f t="shared" si="50"/>
        <v>13295.469999999998</v>
      </c>
      <c r="AG28" s="28">
        <v>90</v>
      </c>
      <c r="AH28" s="17">
        <f t="shared" si="29"/>
        <v>49242.411111111112</v>
      </c>
      <c r="AI28" s="12" t="s">
        <v>34</v>
      </c>
      <c r="AJ28" s="4">
        <f>AL28</f>
        <v>13</v>
      </c>
      <c r="AK28" s="4">
        <f t="shared" si="56"/>
        <v>0</v>
      </c>
      <c r="AL28" s="4">
        <v>13</v>
      </c>
      <c r="AM28" s="4">
        <v>0</v>
      </c>
      <c r="AN28" s="4">
        <v>0</v>
      </c>
      <c r="AO28" s="4">
        <v>1</v>
      </c>
      <c r="AP28" s="4">
        <f>AR28</f>
        <v>107243</v>
      </c>
      <c r="AQ28" s="4">
        <f t="shared" si="57"/>
        <v>0</v>
      </c>
      <c r="AR28" s="4">
        <v>107243</v>
      </c>
      <c r="AS28" s="4">
        <v>0</v>
      </c>
      <c r="AT28" s="4">
        <v>0</v>
      </c>
      <c r="AU28" s="4">
        <f>AW28</f>
        <v>6232</v>
      </c>
      <c r="AV28" s="4">
        <f t="shared" si="58"/>
        <v>0</v>
      </c>
      <c r="AW28" s="4">
        <v>6232</v>
      </c>
      <c r="AX28" s="4">
        <v>0</v>
      </c>
      <c r="AY28" s="4">
        <v>0</v>
      </c>
      <c r="AZ28" s="4">
        <v>32</v>
      </c>
      <c r="BA28" s="4">
        <v>0</v>
      </c>
      <c r="BB28" s="4">
        <v>0</v>
      </c>
      <c r="BC28" s="14">
        <f t="shared" si="51"/>
        <v>13793.69</v>
      </c>
      <c r="BD28" s="14">
        <v>44318.17</v>
      </c>
      <c r="BE28" s="12" t="s">
        <v>34</v>
      </c>
      <c r="BF28" s="4">
        <f>BH28</f>
        <v>13</v>
      </c>
      <c r="BG28" s="4">
        <f t="shared" si="59"/>
        <v>0</v>
      </c>
      <c r="BH28" s="4">
        <v>13</v>
      </c>
      <c r="BI28" s="4">
        <v>0</v>
      </c>
      <c r="BJ28" s="4">
        <v>0</v>
      </c>
      <c r="BK28" s="4">
        <v>1</v>
      </c>
      <c r="BL28" s="4">
        <f>BN28</f>
        <v>107243</v>
      </c>
      <c r="BM28" s="4">
        <f t="shared" si="60"/>
        <v>0</v>
      </c>
      <c r="BN28" s="4">
        <v>107243</v>
      </c>
      <c r="BO28" s="4">
        <v>0</v>
      </c>
      <c r="BP28" s="4">
        <v>0</v>
      </c>
      <c r="BQ28" s="4">
        <f>BS28</f>
        <v>6232</v>
      </c>
      <c r="BR28" s="4">
        <f t="shared" si="61"/>
        <v>0</v>
      </c>
      <c r="BS28" s="4">
        <v>6232</v>
      </c>
      <c r="BT28" s="4">
        <v>0</v>
      </c>
      <c r="BU28" s="4">
        <v>0</v>
      </c>
      <c r="BV28" s="4">
        <v>32</v>
      </c>
      <c r="BW28" s="4">
        <v>0</v>
      </c>
      <c r="BX28" s="4">
        <v>0</v>
      </c>
      <c r="BY28" s="14">
        <f t="shared" si="52"/>
        <v>13793.69</v>
      </c>
      <c r="BZ28" s="14">
        <v>44318.17</v>
      </c>
    </row>
    <row r="29" spans="1:78" ht="15.75">
      <c r="A29" s="12" t="s">
        <v>35</v>
      </c>
      <c r="B29" s="4">
        <v>21</v>
      </c>
      <c r="C29" s="4">
        <f t="shared" si="53"/>
        <v>5</v>
      </c>
      <c r="D29" s="4">
        <v>16</v>
      </c>
      <c r="E29" s="4">
        <v>0</v>
      </c>
      <c r="F29" s="4">
        <v>0</v>
      </c>
      <c r="G29" s="4">
        <v>2</v>
      </c>
      <c r="H29" s="4">
        <v>180453</v>
      </c>
      <c r="I29" s="4">
        <f t="shared" si="54"/>
        <v>76706</v>
      </c>
      <c r="J29" s="4">
        <v>103747</v>
      </c>
      <c r="K29" s="4">
        <v>0</v>
      </c>
      <c r="L29" s="4">
        <v>0</v>
      </c>
      <c r="M29" s="4">
        <v>6205</v>
      </c>
      <c r="N29" s="4">
        <f t="shared" si="55"/>
        <v>4172</v>
      </c>
      <c r="O29" s="4">
        <v>2033</v>
      </c>
      <c r="P29" s="4">
        <v>0</v>
      </c>
      <c r="Q29" s="4">
        <v>0</v>
      </c>
      <c r="R29" s="4">
        <v>34</v>
      </c>
      <c r="S29" s="4">
        <v>0</v>
      </c>
      <c r="T29" s="4">
        <v>0</v>
      </c>
      <c r="U29" s="14">
        <f t="shared" si="46"/>
        <v>13793.69</v>
      </c>
      <c r="V29" s="14">
        <v>71590.89</v>
      </c>
      <c r="W29" s="15">
        <v>2</v>
      </c>
      <c r="X29" s="16">
        <v>13513.513513513513</v>
      </c>
      <c r="Y29" s="17">
        <f t="shared" si="47"/>
        <v>27027.03</v>
      </c>
      <c r="Z29" s="11">
        <v>1</v>
      </c>
      <c r="AA29" s="11">
        <v>64000</v>
      </c>
      <c r="AB29" s="11">
        <f t="shared" si="25"/>
        <v>64000</v>
      </c>
      <c r="AC29" s="10">
        <f t="shared" si="48"/>
        <v>162617.91999999998</v>
      </c>
      <c r="AD29" s="19">
        <f t="shared" si="49"/>
        <v>50113.599999999999</v>
      </c>
      <c r="AE29" s="20">
        <f t="shared" si="50"/>
        <v>21477.29</v>
      </c>
      <c r="AG29" s="28">
        <v>81</v>
      </c>
      <c r="AH29" s="17">
        <f t="shared" si="29"/>
        <v>88383.814814814818</v>
      </c>
      <c r="AI29" s="12" t="s">
        <v>35</v>
      </c>
      <c r="AJ29" s="4">
        <v>21</v>
      </c>
      <c r="AK29" s="4">
        <f t="shared" si="56"/>
        <v>5</v>
      </c>
      <c r="AL29" s="4">
        <v>16</v>
      </c>
      <c r="AM29" s="4">
        <v>0</v>
      </c>
      <c r="AN29" s="4">
        <v>0</v>
      </c>
      <c r="AO29" s="4">
        <v>2</v>
      </c>
      <c r="AP29" s="4">
        <v>180453</v>
      </c>
      <c r="AQ29" s="4">
        <f t="shared" si="57"/>
        <v>76706</v>
      </c>
      <c r="AR29" s="4">
        <v>103747</v>
      </c>
      <c r="AS29" s="4">
        <v>0</v>
      </c>
      <c r="AT29" s="4">
        <v>0</v>
      </c>
      <c r="AU29" s="4">
        <v>6205</v>
      </c>
      <c r="AV29" s="4">
        <f t="shared" si="58"/>
        <v>4172</v>
      </c>
      <c r="AW29" s="4">
        <v>2033</v>
      </c>
      <c r="AX29" s="4">
        <v>0</v>
      </c>
      <c r="AY29" s="4">
        <v>0</v>
      </c>
      <c r="AZ29" s="4">
        <v>34</v>
      </c>
      <c r="BA29" s="4">
        <v>0</v>
      </c>
      <c r="BB29" s="4">
        <v>0</v>
      </c>
      <c r="BC29" s="14">
        <f t="shared" si="51"/>
        <v>13793.69</v>
      </c>
      <c r="BD29" s="14">
        <v>71590.89</v>
      </c>
      <c r="BE29" s="12" t="s">
        <v>35</v>
      </c>
      <c r="BF29" s="4">
        <v>21</v>
      </c>
      <c r="BG29" s="4">
        <f t="shared" si="59"/>
        <v>5</v>
      </c>
      <c r="BH29" s="4">
        <v>16</v>
      </c>
      <c r="BI29" s="4">
        <v>0</v>
      </c>
      <c r="BJ29" s="4">
        <v>0</v>
      </c>
      <c r="BK29" s="4">
        <v>2</v>
      </c>
      <c r="BL29" s="4">
        <v>180453</v>
      </c>
      <c r="BM29" s="4">
        <f t="shared" si="60"/>
        <v>76706</v>
      </c>
      <c r="BN29" s="4">
        <v>103747</v>
      </c>
      <c r="BO29" s="4">
        <v>0</v>
      </c>
      <c r="BP29" s="4">
        <v>0</v>
      </c>
      <c r="BQ29" s="4">
        <v>6205</v>
      </c>
      <c r="BR29" s="4">
        <f t="shared" si="61"/>
        <v>4172</v>
      </c>
      <c r="BS29" s="4">
        <v>2033</v>
      </c>
      <c r="BT29" s="4">
        <v>0</v>
      </c>
      <c r="BU29" s="4">
        <v>0</v>
      </c>
      <c r="BV29" s="4">
        <v>34</v>
      </c>
      <c r="BW29" s="4">
        <v>0</v>
      </c>
      <c r="BX29" s="4">
        <v>0</v>
      </c>
      <c r="BY29" s="14">
        <f t="shared" si="52"/>
        <v>13793.69</v>
      </c>
      <c r="BZ29" s="14">
        <v>71590.89</v>
      </c>
    </row>
    <row r="30" spans="1:78" ht="15.75">
      <c r="A30" s="12" t="s">
        <v>36</v>
      </c>
      <c r="B30" s="4">
        <v>16</v>
      </c>
      <c r="C30" s="4">
        <f t="shared" si="53"/>
        <v>3</v>
      </c>
      <c r="D30" s="4">
        <v>13</v>
      </c>
      <c r="E30" s="4">
        <v>0</v>
      </c>
      <c r="F30" s="4">
        <v>0</v>
      </c>
      <c r="G30" s="4">
        <v>1</v>
      </c>
      <c r="H30" s="4">
        <v>156200</v>
      </c>
      <c r="I30" s="4">
        <f t="shared" si="54"/>
        <v>70811</v>
      </c>
      <c r="J30" s="4">
        <v>85389</v>
      </c>
      <c r="K30" s="4">
        <v>0</v>
      </c>
      <c r="L30" s="4">
        <v>0</v>
      </c>
      <c r="M30" s="4">
        <v>6640</v>
      </c>
      <c r="N30" s="4">
        <f t="shared" si="55"/>
        <v>4055</v>
      </c>
      <c r="O30" s="4">
        <v>2585</v>
      </c>
      <c r="P30" s="4">
        <v>0</v>
      </c>
      <c r="Q30" s="4">
        <v>0</v>
      </c>
      <c r="R30" s="4">
        <v>35</v>
      </c>
      <c r="S30" s="4">
        <v>0</v>
      </c>
      <c r="T30" s="4">
        <v>0</v>
      </c>
      <c r="U30" s="14">
        <f t="shared" si="46"/>
        <v>13793.69</v>
      </c>
      <c r="V30" s="14">
        <v>54545.440000000002</v>
      </c>
      <c r="W30" s="15">
        <v>1</v>
      </c>
      <c r="X30" s="16">
        <v>13513.513513513513</v>
      </c>
      <c r="Y30" s="17">
        <f t="shared" si="47"/>
        <v>13513.51</v>
      </c>
      <c r="Z30" s="11">
        <v>1</v>
      </c>
      <c r="AA30" s="11">
        <v>64000</v>
      </c>
      <c r="AB30" s="11">
        <f t="shared" si="25"/>
        <v>64000</v>
      </c>
      <c r="AC30" s="10">
        <f t="shared" si="48"/>
        <v>132058.95000000001</v>
      </c>
      <c r="AD30" s="19">
        <f t="shared" si="49"/>
        <v>38181.800000000003</v>
      </c>
      <c r="AE30" s="20">
        <f t="shared" si="50"/>
        <v>16363.64</v>
      </c>
      <c r="AG30" s="28">
        <v>93</v>
      </c>
      <c r="AH30" s="17">
        <f t="shared" si="29"/>
        <v>58651.010752688169</v>
      </c>
      <c r="AI30" s="12" t="s">
        <v>36</v>
      </c>
      <c r="AJ30" s="4">
        <v>16</v>
      </c>
      <c r="AK30" s="4">
        <f t="shared" si="56"/>
        <v>3</v>
      </c>
      <c r="AL30" s="4">
        <v>13</v>
      </c>
      <c r="AM30" s="4">
        <v>0</v>
      </c>
      <c r="AN30" s="4">
        <v>0</v>
      </c>
      <c r="AO30" s="4">
        <v>1</v>
      </c>
      <c r="AP30" s="4">
        <v>156200</v>
      </c>
      <c r="AQ30" s="4">
        <f t="shared" si="57"/>
        <v>70811</v>
      </c>
      <c r="AR30" s="4">
        <v>85389</v>
      </c>
      <c r="AS30" s="4">
        <v>0</v>
      </c>
      <c r="AT30" s="4">
        <v>0</v>
      </c>
      <c r="AU30" s="4">
        <v>6640</v>
      </c>
      <c r="AV30" s="4">
        <f t="shared" si="58"/>
        <v>4055</v>
      </c>
      <c r="AW30" s="4">
        <v>2585</v>
      </c>
      <c r="AX30" s="4">
        <v>0</v>
      </c>
      <c r="AY30" s="4">
        <v>0</v>
      </c>
      <c r="AZ30" s="4">
        <v>35</v>
      </c>
      <c r="BA30" s="4">
        <v>0</v>
      </c>
      <c r="BB30" s="4">
        <v>0</v>
      </c>
      <c r="BC30" s="14">
        <f t="shared" si="51"/>
        <v>13793.69</v>
      </c>
      <c r="BD30" s="14">
        <v>54545.440000000002</v>
      </c>
      <c r="BE30" s="12" t="s">
        <v>36</v>
      </c>
      <c r="BF30" s="4">
        <v>16</v>
      </c>
      <c r="BG30" s="4">
        <f t="shared" si="59"/>
        <v>3</v>
      </c>
      <c r="BH30" s="4">
        <v>13</v>
      </c>
      <c r="BI30" s="4">
        <v>0</v>
      </c>
      <c r="BJ30" s="4">
        <v>0</v>
      </c>
      <c r="BK30" s="4">
        <v>1</v>
      </c>
      <c r="BL30" s="4">
        <v>156200</v>
      </c>
      <c r="BM30" s="4">
        <f t="shared" si="60"/>
        <v>70811</v>
      </c>
      <c r="BN30" s="4">
        <v>85389</v>
      </c>
      <c r="BO30" s="4">
        <v>0</v>
      </c>
      <c r="BP30" s="4">
        <v>0</v>
      </c>
      <c r="BQ30" s="4">
        <v>6640</v>
      </c>
      <c r="BR30" s="4">
        <f t="shared" si="61"/>
        <v>4055</v>
      </c>
      <c r="BS30" s="4">
        <v>2585</v>
      </c>
      <c r="BT30" s="4">
        <v>0</v>
      </c>
      <c r="BU30" s="4">
        <v>0</v>
      </c>
      <c r="BV30" s="4">
        <v>35</v>
      </c>
      <c r="BW30" s="4">
        <v>0</v>
      </c>
      <c r="BX30" s="4">
        <v>0</v>
      </c>
      <c r="BY30" s="14">
        <f t="shared" si="52"/>
        <v>13793.69</v>
      </c>
      <c r="BZ30" s="14">
        <v>54545.440000000002</v>
      </c>
    </row>
    <row r="31" spans="1:78" ht="15.75">
      <c r="A31" s="12" t="s">
        <v>37</v>
      </c>
      <c r="B31" s="4">
        <v>21</v>
      </c>
      <c r="C31" s="4">
        <f t="shared" si="53"/>
        <v>4</v>
      </c>
      <c r="D31" s="4">
        <v>17</v>
      </c>
      <c r="E31" s="4">
        <v>0</v>
      </c>
      <c r="F31" s="4">
        <v>10</v>
      </c>
      <c r="G31" s="4">
        <v>1</v>
      </c>
      <c r="H31" s="4">
        <v>202491</v>
      </c>
      <c r="I31" s="4">
        <f t="shared" si="54"/>
        <v>123306</v>
      </c>
      <c r="J31" s="4">
        <v>79185</v>
      </c>
      <c r="K31" s="4">
        <v>0</v>
      </c>
      <c r="L31" s="4">
        <v>14988</v>
      </c>
      <c r="M31" s="4">
        <v>15851</v>
      </c>
      <c r="N31" s="4">
        <f t="shared" si="55"/>
        <v>12675</v>
      </c>
      <c r="O31" s="4">
        <v>3176</v>
      </c>
      <c r="P31" s="4">
        <v>0</v>
      </c>
      <c r="Q31" s="4">
        <v>1249</v>
      </c>
      <c r="R31" s="4">
        <v>43</v>
      </c>
      <c r="S31" s="4">
        <v>0</v>
      </c>
      <c r="T31" s="4">
        <v>6</v>
      </c>
      <c r="U31" s="14">
        <f t="shared" si="46"/>
        <v>13793.69</v>
      </c>
      <c r="V31" s="14">
        <v>71590.89</v>
      </c>
      <c r="W31" s="15">
        <v>1</v>
      </c>
      <c r="X31" s="16">
        <v>13513.513513513513</v>
      </c>
      <c r="Y31" s="17">
        <f t="shared" si="47"/>
        <v>13513.51</v>
      </c>
      <c r="Z31" s="11">
        <v>1</v>
      </c>
      <c r="AA31" s="11">
        <v>64000</v>
      </c>
      <c r="AB31" s="11">
        <f t="shared" si="25"/>
        <v>64000</v>
      </c>
      <c r="AC31" s="10">
        <f t="shared" si="48"/>
        <v>149104.4</v>
      </c>
      <c r="AD31" s="19">
        <f t="shared" si="49"/>
        <v>50113.599999999999</v>
      </c>
      <c r="AE31" s="20">
        <f t="shared" si="50"/>
        <v>21477.29</v>
      </c>
      <c r="AG31" s="28">
        <v>92</v>
      </c>
      <c r="AH31" s="17">
        <f t="shared" si="29"/>
        <v>77816.184782608689</v>
      </c>
      <c r="AI31" s="12" t="s">
        <v>37</v>
      </c>
      <c r="AJ31" s="4">
        <v>21</v>
      </c>
      <c r="AK31" s="4">
        <f t="shared" si="56"/>
        <v>4</v>
      </c>
      <c r="AL31" s="4">
        <v>17</v>
      </c>
      <c r="AM31" s="4">
        <v>0</v>
      </c>
      <c r="AN31" s="4">
        <v>10</v>
      </c>
      <c r="AO31" s="4">
        <v>1</v>
      </c>
      <c r="AP31" s="4">
        <v>202491</v>
      </c>
      <c r="AQ31" s="4">
        <f t="shared" si="57"/>
        <v>123306</v>
      </c>
      <c r="AR31" s="4">
        <v>79185</v>
      </c>
      <c r="AS31" s="4">
        <v>0</v>
      </c>
      <c r="AT31" s="4">
        <v>14988</v>
      </c>
      <c r="AU31" s="4">
        <v>15851</v>
      </c>
      <c r="AV31" s="4">
        <f t="shared" si="58"/>
        <v>12675</v>
      </c>
      <c r="AW31" s="4">
        <v>3176</v>
      </c>
      <c r="AX31" s="4">
        <v>0</v>
      </c>
      <c r="AY31" s="4">
        <v>1249</v>
      </c>
      <c r="AZ31" s="4">
        <v>43</v>
      </c>
      <c r="BA31" s="4">
        <v>0</v>
      </c>
      <c r="BB31" s="4">
        <v>6</v>
      </c>
      <c r="BC31" s="14">
        <f t="shared" si="51"/>
        <v>13793.69</v>
      </c>
      <c r="BD31" s="14">
        <v>71590.89</v>
      </c>
      <c r="BE31" s="12" t="s">
        <v>37</v>
      </c>
      <c r="BF31" s="4">
        <v>21</v>
      </c>
      <c r="BG31" s="4">
        <f t="shared" si="59"/>
        <v>4</v>
      </c>
      <c r="BH31" s="4">
        <v>17</v>
      </c>
      <c r="BI31" s="4">
        <v>0</v>
      </c>
      <c r="BJ31" s="4">
        <v>10</v>
      </c>
      <c r="BK31" s="4">
        <v>1</v>
      </c>
      <c r="BL31" s="4">
        <v>202491</v>
      </c>
      <c r="BM31" s="4">
        <f t="shared" si="60"/>
        <v>123306</v>
      </c>
      <c r="BN31" s="4">
        <v>79185</v>
      </c>
      <c r="BO31" s="4">
        <v>0</v>
      </c>
      <c r="BP31" s="4">
        <v>14988</v>
      </c>
      <c r="BQ31" s="4">
        <v>15851</v>
      </c>
      <c r="BR31" s="4">
        <f t="shared" si="61"/>
        <v>12675</v>
      </c>
      <c r="BS31" s="4">
        <v>3176</v>
      </c>
      <c r="BT31" s="4">
        <v>0</v>
      </c>
      <c r="BU31" s="4">
        <v>1249</v>
      </c>
      <c r="BV31" s="4">
        <v>43</v>
      </c>
      <c r="BW31" s="4">
        <v>0</v>
      </c>
      <c r="BX31" s="4">
        <v>6</v>
      </c>
      <c r="BY31" s="14">
        <f t="shared" si="52"/>
        <v>13793.69</v>
      </c>
      <c r="BZ31" s="14">
        <v>71590.89</v>
      </c>
    </row>
    <row r="32" spans="1:78" ht="15.75">
      <c r="A32" s="12" t="s">
        <v>38</v>
      </c>
      <c r="B32" s="4">
        <v>24</v>
      </c>
      <c r="C32" s="4">
        <f t="shared" si="53"/>
        <v>-1</v>
      </c>
      <c r="D32" s="4">
        <v>25</v>
      </c>
      <c r="E32" s="4">
        <v>0</v>
      </c>
      <c r="F32" s="4">
        <v>0</v>
      </c>
      <c r="G32" s="4">
        <v>2</v>
      </c>
      <c r="H32" s="4">
        <f>J32</f>
        <v>214041</v>
      </c>
      <c r="I32" s="4">
        <f t="shared" si="54"/>
        <v>0</v>
      </c>
      <c r="J32" s="4">
        <v>214041</v>
      </c>
      <c r="K32" s="4">
        <v>0</v>
      </c>
      <c r="L32" s="4">
        <v>0</v>
      </c>
      <c r="M32" s="4">
        <f>O32</f>
        <v>11096</v>
      </c>
      <c r="N32" s="4">
        <f t="shared" si="55"/>
        <v>0</v>
      </c>
      <c r="O32" s="4">
        <v>11096</v>
      </c>
      <c r="P32" s="4">
        <v>0</v>
      </c>
      <c r="Q32" s="4">
        <v>0</v>
      </c>
      <c r="R32" s="4">
        <v>48</v>
      </c>
      <c r="S32" s="4">
        <v>0</v>
      </c>
      <c r="T32" s="4">
        <v>0</v>
      </c>
      <c r="U32" s="14">
        <f t="shared" si="46"/>
        <v>13793.69</v>
      </c>
      <c r="V32" s="14">
        <v>81818.16</v>
      </c>
      <c r="W32" s="15">
        <v>2</v>
      </c>
      <c r="X32" s="16">
        <v>13513.513513513513</v>
      </c>
      <c r="Y32" s="17">
        <f t="shared" si="47"/>
        <v>27027.03</v>
      </c>
      <c r="Z32" s="11">
        <v>1</v>
      </c>
      <c r="AA32" s="11">
        <v>64000</v>
      </c>
      <c r="AB32" s="11">
        <f t="shared" si="25"/>
        <v>64000</v>
      </c>
      <c r="AC32" s="10">
        <f t="shared" si="48"/>
        <v>172845.19</v>
      </c>
      <c r="AD32" s="19">
        <f t="shared" si="49"/>
        <v>57272.7</v>
      </c>
      <c r="AE32" s="20">
        <f t="shared" si="50"/>
        <v>24545.460000000006</v>
      </c>
      <c r="AG32" s="28">
        <v>94</v>
      </c>
      <c r="AH32" s="17">
        <f t="shared" si="29"/>
        <v>87040.595744680846</v>
      </c>
      <c r="AI32" s="12" t="s">
        <v>38</v>
      </c>
      <c r="AJ32" s="4">
        <v>24</v>
      </c>
      <c r="AK32" s="4">
        <f t="shared" si="56"/>
        <v>-1</v>
      </c>
      <c r="AL32" s="4">
        <v>25</v>
      </c>
      <c r="AM32" s="4">
        <v>0</v>
      </c>
      <c r="AN32" s="4">
        <v>0</v>
      </c>
      <c r="AO32" s="4">
        <v>2</v>
      </c>
      <c r="AP32" s="4">
        <f>AR32</f>
        <v>214041</v>
      </c>
      <c r="AQ32" s="4">
        <f t="shared" si="57"/>
        <v>0</v>
      </c>
      <c r="AR32" s="4">
        <v>214041</v>
      </c>
      <c r="AS32" s="4">
        <v>0</v>
      </c>
      <c r="AT32" s="4">
        <v>0</v>
      </c>
      <c r="AU32" s="4">
        <f>AW32</f>
        <v>11096</v>
      </c>
      <c r="AV32" s="4">
        <f t="shared" si="58"/>
        <v>0</v>
      </c>
      <c r="AW32" s="4">
        <v>11096</v>
      </c>
      <c r="AX32" s="4">
        <v>0</v>
      </c>
      <c r="AY32" s="4">
        <v>0</v>
      </c>
      <c r="AZ32" s="4">
        <v>48</v>
      </c>
      <c r="BA32" s="4">
        <v>0</v>
      </c>
      <c r="BB32" s="4">
        <v>0</v>
      </c>
      <c r="BC32" s="14">
        <f t="shared" si="51"/>
        <v>13793.69</v>
      </c>
      <c r="BD32" s="14">
        <v>81818.16</v>
      </c>
      <c r="BE32" s="12" t="s">
        <v>38</v>
      </c>
      <c r="BF32" s="4">
        <v>24</v>
      </c>
      <c r="BG32" s="4">
        <f t="shared" si="59"/>
        <v>-1</v>
      </c>
      <c r="BH32" s="4">
        <v>25</v>
      </c>
      <c r="BI32" s="4">
        <v>0</v>
      </c>
      <c r="BJ32" s="4">
        <v>0</v>
      </c>
      <c r="BK32" s="4">
        <v>2</v>
      </c>
      <c r="BL32" s="4">
        <f>BN32</f>
        <v>214041</v>
      </c>
      <c r="BM32" s="4">
        <f t="shared" si="60"/>
        <v>0</v>
      </c>
      <c r="BN32" s="4">
        <v>214041</v>
      </c>
      <c r="BO32" s="4">
        <v>0</v>
      </c>
      <c r="BP32" s="4">
        <v>0</v>
      </c>
      <c r="BQ32" s="4">
        <f>BS32</f>
        <v>11096</v>
      </c>
      <c r="BR32" s="4">
        <f t="shared" si="61"/>
        <v>0</v>
      </c>
      <c r="BS32" s="4">
        <v>11096</v>
      </c>
      <c r="BT32" s="4">
        <v>0</v>
      </c>
      <c r="BU32" s="4">
        <v>0</v>
      </c>
      <c r="BV32" s="4">
        <v>48</v>
      </c>
      <c r="BW32" s="4">
        <v>0</v>
      </c>
      <c r="BX32" s="4">
        <v>0</v>
      </c>
      <c r="BY32" s="14">
        <f t="shared" si="52"/>
        <v>13793.69</v>
      </c>
      <c r="BZ32" s="14">
        <v>81818.16</v>
      </c>
    </row>
    <row r="33" spans="1:78" ht="15.75">
      <c r="A33" s="12" t="s">
        <v>39</v>
      </c>
      <c r="B33" s="4">
        <v>18</v>
      </c>
      <c r="C33" s="4">
        <f t="shared" si="53"/>
        <v>1</v>
      </c>
      <c r="D33" s="4">
        <v>17</v>
      </c>
      <c r="E33" s="4">
        <v>0</v>
      </c>
      <c r="F33" s="4">
        <v>5</v>
      </c>
      <c r="G33" s="4">
        <v>0</v>
      </c>
      <c r="H33" s="4">
        <v>163706</v>
      </c>
      <c r="I33" s="4">
        <f t="shared" si="54"/>
        <v>9802</v>
      </c>
      <c r="J33" s="4">
        <v>153904</v>
      </c>
      <c r="K33" s="4">
        <v>0</v>
      </c>
      <c r="L33" s="4">
        <v>61122</v>
      </c>
      <c r="M33" s="4">
        <v>4892</v>
      </c>
      <c r="N33" s="4">
        <f t="shared" si="55"/>
        <v>1646</v>
      </c>
      <c r="O33" s="4">
        <v>3246</v>
      </c>
      <c r="P33" s="4">
        <v>0</v>
      </c>
      <c r="Q33" s="4">
        <v>1794</v>
      </c>
      <c r="R33" s="4">
        <v>34</v>
      </c>
      <c r="S33" s="4">
        <v>0</v>
      </c>
      <c r="T33" s="4">
        <v>5</v>
      </c>
      <c r="U33" s="14">
        <f t="shared" si="46"/>
        <v>13793.69</v>
      </c>
      <c r="V33" s="14">
        <v>61363.62</v>
      </c>
      <c r="W33" s="15">
        <v>0</v>
      </c>
      <c r="X33" s="16">
        <v>13513.513513513513</v>
      </c>
      <c r="Y33" s="17">
        <f t="shared" si="47"/>
        <v>0</v>
      </c>
      <c r="Z33" s="11">
        <v>1</v>
      </c>
      <c r="AA33" s="11">
        <v>64000</v>
      </c>
      <c r="AB33" s="11">
        <f t="shared" si="25"/>
        <v>64000</v>
      </c>
      <c r="AC33" s="10">
        <f t="shared" si="48"/>
        <v>125363.62</v>
      </c>
      <c r="AD33" s="19">
        <f t="shared" si="49"/>
        <v>42954.5</v>
      </c>
      <c r="AE33" s="20">
        <f t="shared" si="50"/>
        <v>18409.120000000003</v>
      </c>
      <c r="AG33" s="28">
        <v>89</v>
      </c>
      <c r="AH33" s="17">
        <f t="shared" si="29"/>
        <v>68947.887640449437</v>
      </c>
      <c r="AI33" s="12" t="s">
        <v>39</v>
      </c>
      <c r="AJ33" s="4">
        <v>18</v>
      </c>
      <c r="AK33" s="4">
        <f t="shared" si="56"/>
        <v>1</v>
      </c>
      <c r="AL33" s="4">
        <v>17</v>
      </c>
      <c r="AM33" s="4">
        <v>0</v>
      </c>
      <c r="AN33" s="4">
        <v>5</v>
      </c>
      <c r="AO33" s="4">
        <v>0</v>
      </c>
      <c r="AP33" s="4">
        <v>163706</v>
      </c>
      <c r="AQ33" s="4">
        <f t="shared" si="57"/>
        <v>9802</v>
      </c>
      <c r="AR33" s="4">
        <v>153904</v>
      </c>
      <c r="AS33" s="4">
        <v>0</v>
      </c>
      <c r="AT33" s="4">
        <v>61122</v>
      </c>
      <c r="AU33" s="4">
        <v>4892</v>
      </c>
      <c r="AV33" s="4">
        <f t="shared" si="58"/>
        <v>1646</v>
      </c>
      <c r="AW33" s="4">
        <v>3246</v>
      </c>
      <c r="AX33" s="4">
        <v>0</v>
      </c>
      <c r="AY33" s="4">
        <v>1794</v>
      </c>
      <c r="AZ33" s="4">
        <v>34</v>
      </c>
      <c r="BA33" s="4">
        <v>0</v>
      </c>
      <c r="BB33" s="4">
        <v>5</v>
      </c>
      <c r="BC33" s="14">
        <f t="shared" si="51"/>
        <v>13793.69</v>
      </c>
      <c r="BD33" s="14">
        <v>61363.62</v>
      </c>
      <c r="BE33" s="12" t="s">
        <v>39</v>
      </c>
      <c r="BF33" s="4">
        <v>18</v>
      </c>
      <c r="BG33" s="4">
        <f t="shared" si="59"/>
        <v>1</v>
      </c>
      <c r="BH33" s="4">
        <v>17</v>
      </c>
      <c r="BI33" s="4">
        <v>0</v>
      </c>
      <c r="BJ33" s="4">
        <v>5</v>
      </c>
      <c r="BK33" s="4">
        <v>0</v>
      </c>
      <c r="BL33" s="4">
        <v>163706</v>
      </c>
      <c r="BM33" s="4">
        <f t="shared" si="60"/>
        <v>9802</v>
      </c>
      <c r="BN33" s="4">
        <v>153904</v>
      </c>
      <c r="BO33" s="4">
        <v>0</v>
      </c>
      <c r="BP33" s="4">
        <v>61122</v>
      </c>
      <c r="BQ33" s="4">
        <v>4892</v>
      </c>
      <c r="BR33" s="4">
        <f t="shared" si="61"/>
        <v>1646</v>
      </c>
      <c r="BS33" s="4">
        <v>3246</v>
      </c>
      <c r="BT33" s="4">
        <v>0</v>
      </c>
      <c r="BU33" s="4">
        <v>1794</v>
      </c>
      <c r="BV33" s="4">
        <v>34</v>
      </c>
      <c r="BW33" s="4">
        <v>0</v>
      </c>
      <c r="BX33" s="4">
        <v>5</v>
      </c>
      <c r="BY33" s="14">
        <f t="shared" si="52"/>
        <v>13793.69</v>
      </c>
      <c r="BZ33" s="14">
        <v>61363.62</v>
      </c>
    </row>
    <row r="34" spans="1:78" ht="15.75">
      <c r="A34" s="12" t="s">
        <v>40</v>
      </c>
      <c r="B34" s="4">
        <f>D34</f>
        <v>27</v>
      </c>
      <c r="C34" s="4">
        <f t="shared" si="53"/>
        <v>0</v>
      </c>
      <c r="D34" s="4">
        <v>27</v>
      </c>
      <c r="E34" s="4">
        <v>0</v>
      </c>
      <c r="F34" s="4">
        <v>0</v>
      </c>
      <c r="G34" s="4">
        <v>3</v>
      </c>
      <c r="H34" s="4">
        <f>J34</f>
        <v>203454</v>
      </c>
      <c r="I34" s="4">
        <f t="shared" si="54"/>
        <v>0</v>
      </c>
      <c r="J34" s="4">
        <v>203454</v>
      </c>
      <c r="K34" s="4">
        <v>0</v>
      </c>
      <c r="L34" s="4">
        <v>0</v>
      </c>
      <c r="M34" s="4">
        <f>O34</f>
        <v>9539</v>
      </c>
      <c r="N34" s="4">
        <f t="shared" si="55"/>
        <v>0</v>
      </c>
      <c r="O34" s="4">
        <v>9539</v>
      </c>
      <c r="P34" s="4">
        <v>0</v>
      </c>
      <c r="Q34" s="4">
        <v>0</v>
      </c>
      <c r="R34" s="4">
        <v>40</v>
      </c>
      <c r="S34" s="4">
        <v>0</v>
      </c>
      <c r="T34" s="4">
        <v>0</v>
      </c>
      <c r="U34" s="14">
        <f t="shared" si="46"/>
        <v>13793.69</v>
      </c>
      <c r="V34" s="14">
        <v>92045.430000000008</v>
      </c>
      <c r="W34" s="15">
        <v>3</v>
      </c>
      <c r="X34" s="16">
        <v>13513.513513513513</v>
      </c>
      <c r="Y34" s="17">
        <f t="shared" si="47"/>
        <v>40540.54</v>
      </c>
      <c r="Z34" s="11">
        <v>1</v>
      </c>
      <c r="AA34" s="11">
        <v>64000</v>
      </c>
      <c r="AB34" s="11">
        <f t="shared" si="25"/>
        <v>64000</v>
      </c>
      <c r="AC34" s="10">
        <f t="shared" si="48"/>
        <v>196585.97000000003</v>
      </c>
      <c r="AD34" s="19">
        <f t="shared" si="49"/>
        <v>64431.8</v>
      </c>
      <c r="AE34" s="20">
        <f t="shared" si="50"/>
        <v>27613.630000000005</v>
      </c>
      <c r="AG34" s="28">
        <v>83</v>
      </c>
      <c r="AH34" s="17">
        <f t="shared" si="29"/>
        <v>110898.10843373495</v>
      </c>
      <c r="AI34" s="12" t="s">
        <v>40</v>
      </c>
      <c r="AJ34" s="4">
        <f>AL34</f>
        <v>27</v>
      </c>
      <c r="AK34" s="4">
        <f t="shared" si="56"/>
        <v>0</v>
      </c>
      <c r="AL34" s="4">
        <v>27</v>
      </c>
      <c r="AM34" s="4">
        <v>0</v>
      </c>
      <c r="AN34" s="4">
        <v>0</v>
      </c>
      <c r="AO34" s="4">
        <v>3</v>
      </c>
      <c r="AP34" s="4">
        <f>AR34</f>
        <v>203454</v>
      </c>
      <c r="AQ34" s="4">
        <f t="shared" si="57"/>
        <v>0</v>
      </c>
      <c r="AR34" s="4">
        <v>203454</v>
      </c>
      <c r="AS34" s="4">
        <v>0</v>
      </c>
      <c r="AT34" s="4">
        <v>0</v>
      </c>
      <c r="AU34" s="4">
        <f>AW34</f>
        <v>9539</v>
      </c>
      <c r="AV34" s="4">
        <f t="shared" si="58"/>
        <v>0</v>
      </c>
      <c r="AW34" s="4">
        <v>9539</v>
      </c>
      <c r="AX34" s="4">
        <v>0</v>
      </c>
      <c r="AY34" s="4">
        <v>0</v>
      </c>
      <c r="AZ34" s="4">
        <v>40</v>
      </c>
      <c r="BA34" s="4">
        <v>0</v>
      </c>
      <c r="BB34" s="4">
        <v>0</v>
      </c>
      <c r="BC34" s="14">
        <f t="shared" si="51"/>
        <v>13793.69</v>
      </c>
      <c r="BD34" s="14">
        <v>92045.430000000008</v>
      </c>
      <c r="BE34" s="12" t="s">
        <v>40</v>
      </c>
      <c r="BF34" s="4">
        <f>BH34</f>
        <v>27</v>
      </c>
      <c r="BG34" s="4">
        <f t="shared" si="59"/>
        <v>0</v>
      </c>
      <c r="BH34" s="4">
        <v>27</v>
      </c>
      <c r="BI34" s="4">
        <v>0</v>
      </c>
      <c r="BJ34" s="4">
        <v>0</v>
      </c>
      <c r="BK34" s="4">
        <v>3</v>
      </c>
      <c r="BL34" s="4">
        <f>BN34</f>
        <v>203454</v>
      </c>
      <c r="BM34" s="4">
        <f t="shared" si="60"/>
        <v>0</v>
      </c>
      <c r="BN34" s="4">
        <v>203454</v>
      </c>
      <c r="BO34" s="4">
        <v>0</v>
      </c>
      <c r="BP34" s="4">
        <v>0</v>
      </c>
      <c r="BQ34" s="4">
        <f>BS34</f>
        <v>9539</v>
      </c>
      <c r="BR34" s="4">
        <f t="shared" si="61"/>
        <v>0</v>
      </c>
      <c r="BS34" s="4">
        <v>9539</v>
      </c>
      <c r="BT34" s="4">
        <v>0</v>
      </c>
      <c r="BU34" s="4">
        <v>0</v>
      </c>
      <c r="BV34" s="4">
        <v>40</v>
      </c>
      <c r="BW34" s="4">
        <v>0</v>
      </c>
      <c r="BX34" s="4">
        <v>0</v>
      </c>
      <c r="BY34" s="14">
        <f t="shared" si="52"/>
        <v>13793.69</v>
      </c>
      <c r="BZ34" s="14">
        <v>92045.430000000008</v>
      </c>
    </row>
    <row r="35" spans="1:78" ht="15.75">
      <c r="A35" s="12" t="s">
        <v>41</v>
      </c>
      <c r="B35" s="4">
        <v>32</v>
      </c>
      <c r="C35" s="4">
        <f t="shared" si="53"/>
        <v>2</v>
      </c>
      <c r="D35" s="4">
        <v>30</v>
      </c>
      <c r="E35" s="4">
        <v>0</v>
      </c>
      <c r="F35" s="4">
        <v>0</v>
      </c>
      <c r="G35" s="4">
        <v>2</v>
      </c>
      <c r="H35" s="4">
        <v>284112</v>
      </c>
      <c r="I35" s="4">
        <f t="shared" si="54"/>
        <v>48939</v>
      </c>
      <c r="J35" s="4">
        <v>235173</v>
      </c>
      <c r="K35" s="4">
        <v>0</v>
      </c>
      <c r="L35" s="4">
        <v>0</v>
      </c>
      <c r="M35" s="4">
        <v>13359</v>
      </c>
      <c r="N35" s="4">
        <f t="shared" si="55"/>
        <v>4244</v>
      </c>
      <c r="O35" s="4">
        <v>9115</v>
      </c>
      <c r="P35" s="4">
        <v>0</v>
      </c>
      <c r="Q35" s="4">
        <v>0</v>
      </c>
      <c r="R35" s="4">
        <v>62</v>
      </c>
      <c r="S35" s="4">
        <v>0</v>
      </c>
      <c r="T35" s="4">
        <v>0</v>
      </c>
      <c r="U35" s="14">
        <f t="shared" si="46"/>
        <v>13793.69</v>
      </c>
      <c r="V35" s="14">
        <v>109090.88</v>
      </c>
      <c r="W35" s="15">
        <v>2</v>
      </c>
      <c r="X35" s="16">
        <v>13513.513513513513</v>
      </c>
      <c r="Y35" s="17">
        <f t="shared" si="47"/>
        <v>27027.03</v>
      </c>
      <c r="Z35" s="11">
        <v>1</v>
      </c>
      <c r="AA35" s="11">
        <v>64000</v>
      </c>
      <c r="AB35" s="11">
        <f t="shared" si="25"/>
        <v>64000</v>
      </c>
      <c r="AC35" s="10">
        <f t="shared" si="48"/>
        <v>200117.91</v>
      </c>
      <c r="AD35" s="19">
        <f t="shared" si="49"/>
        <v>76363.600000000006</v>
      </c>
      <c r="AE35" s="20">
        <f t="shared" si="50"/>
        <v>32727.279999999999</v>
      </c>
      <c r="AG35" s="28">
        <v>85</v>
      </c>
      <c r="AH35" s="17">
        <f t="shared" si="29"/>
        <v>128342.21176470588</v>
      </c>
      <c r="AI35" s="12" t="s">
        <v>41</v>
      </c>
      <c r="AJ35" s="4">
        <v>32</v>
      </c>
      <c r="AK35" s="4">
        <f t="shared" si="56"/>
        <v>2</v>
      </c>
      <c r="AL35" s="4">
        <v>30</v>
      </c>
      <c r="AM35" s="4">
        <v>0</v>
      </c>
      <c r="AN35" s="4">
        <v>0</v>
      </c>
      <c r="AO35" s="4">
        <v>2</v>
      </c>
      <c r="AP35" s="4">
        <v>284112</v>
      </c>
      <c r="AQ35" s="4">
        <f t="shared" si="57"/>
        <v>48939</v>
      </c>
      <c r="AR35" s="4">
        <v>235173</v>
      </c>
      <c r="AS35" s="4">
        <v>0</v>
      </c>
      <c r="AT35" s="4">
        <v>0</v>
      </c>
      <c r="AU35" s="4">
        <v>13359</v>
      </c>
      <c r="AV35" s="4">
        <f t="shared" si="58"/>
        <v>4244</v>
      </c>
      <c r="AW35" s="4">
        <v>9115</v>
      </c>
      <c r="AX35" s="4">
        <v>0</v>
      </c>
      <c r="AY35" s="4">
        <v>0</v>
      </c>
      <c r="AZ35" s="4">
        <v>62</v>
      </c>
      <c r="BA35" s="4">
        <v>0</v>
      </c>
      <c r="BB35" s="4">
        <v>0</v>
      </c>
      <c r="BC35" s="14">
        <f t="shared" si="51"/>
        <v>13793.69</v>
      </c>
      <c r="BD35" s="14">
        <v>109090.88</v>
      </c>
      <c r="BE35" s="12" t="s">
        <v>41</v>
      </c>
      <c r="BF35" s="4">
        <v>32</v>
      </c>
      <c r="BG35" s="4">
        <f t="shared" si="59"/>
        <v>2</v>
      </c>
      <c r="BH35" s="4">
        <v>30</v>
      </c>
      <c r="BI35" s="4">
        <v>0</v>
      </c>
      <c r="BJ35" s="4">
        <v>0</v>
      </c>
      <c r="BK35" s="4">
        <v>2</v>
      </c>
      <c r="BL35" s="4">
        <v>284112</v>
      </c>
      <c r="BM35" s="4">
        <f t="shared" si="60"/>
        <v>48939</v>
      </c>
      <c r="BN35" s="4">
        <v>235173</v>
      </c>
      <c r="BO35" s="4">
        <v>0</v>
      </c>
      <c r="BP35" s="4">
        <v>0</v>
      </c>
      <c r="BQ35" s="4">
        <v>13359</v>
      </c>
      <c r="BR35" s="4">
        <f t="shared" si="61"/>
        <v>4244</v>
      </c>
      <c r="BS35" s="4">
        <v>9115</v>
      </c>
      <c r="BT35" s="4">
        <v>0</v>
      </c>
      <c r="BU35" s="4">
        <v>0</v>
      </c>
      <c r="BV35" s="4">
        <v>62</v>
      </c>
      <c r="BW35" s="4">
        <v>0</v>
      </c>
      <c r="BX35" s="4">
        <v>0</v>
      </c>
      <c r="BY35" s="14">
        <f t="shared" si="52"/>
        <v>13793.69</v>
      </c>
      <c r="BZ35" s="14">
        <v>109090.88</v>
      </c>
    </row>
    <row r="36" spans="1:78" ht="15.75">
      <c r="A36" s="12" t="s">
        <v>42</v>
      </c>
      <c r="B36" s="4">
        <f>D36</f>
        <v>34</v>
      </c>
      <c r="C36" s="4">
        <f t="shared" si="53"/>
        <v>0</v>
      </c>
      <c r="D36" s="8">
        <v>34</v>
      </c>
      <c r="E36" s="4">
        <v>0</v>
      </c>
      <c r="F36" s="4">
        <v>0</v>
      </c>
      <c r="G36" s="4">
        <v>2</v>
      </c>
      <c r="H36" s="4">
        <f>J36</f>
        <v>306033</v>
      </c>
      <c r="I36" s="4">
        <f t="shared" si="54"/>
        <v>0</v>
      </c>
      <c r="J36" s="8">
        <v>306033</v>
      </c>
      <c r="K36" s="4">
        <v>0</v>
      </c>
      <c r="L36" s="4">
        <v>0</v>
      </c>
      <c r="M36" s="4">
        <f>O36</f>
        <v>9330</v>
      </c>
      <c r="N36" s="4">
        <f t="shared" si="55"/>
        <v>0</v>
      </c>
      <c r="O36" s="8">
        <v>9330</v>
      </c>
      <c r="P36" s="4">
        <v>0</v>
      </c>
      <c r="Q36" s="4">
        <v>0</v>
      </c>
      <c r="R36" s="4">
        <v>54</v>
      </c>
      <c r="S36" s="4">
        <v>0</v>
      </c>
      <c r="T36" s="4">
        <v>0</v>
      </c>
      <c r="U36" s="14">
        <f t="shared" si="46"/>
        <v>13793.69</v>
      </c>
      <c r="V36" s="14">
        <v>115909.06</v>
      </c>
      <c r="W36" s="15">
        <v>2</v>
      </c>
      <c r="X36" s="16">
        <v>13513.513513513513</v>
      </c>
      <c r="Y36" s="17">
        <f t="shared" si="47"/>
        <v>27027.03</v>
      </c>
      <c r="Z36" s="11">
        <v>1</v>
      </c>
      <c r="AA36" s="11">
        <v>64000</v>
      </c>
      <c r="AB36" s="11">
        <f t="shared" si="25"/>
        <v>64000</v>
      </c>
      <c r="AC36" s="10">
        <f t="shared" si="48"/>
        <v>206936.09</v>
      </c>
      <c r="AD36" s="19">
        <f t="shared" si="49"/>
        <v>81136.3</v>
      </c>
      <c r="AE36" s="20">
        <f t="shared" si="50"/>
        <v>34772.759999999995</v>
      </c>
      <c r="AG36" s="28">
        <v>89</v>
      </c>
      <c r="AH36" s="17">
        <f t="shared" si="29"/>
        <v>130234.89887640449</v>
      </c>
      <c r="AI36" s="12" t="s">
        <v>42</v>
      </c>
      <c r="AJ36" s="4">
        <f>AL36</f>
        <v>34</v>
      </c>
      <c r="AK36" s="4">
        <f t="shared" si="56"/>
        <v>0</v>
      </c>
      <c r="AL36" s="8">
        <v>34</v>
      </c>
      <c r="AM36" s="4">
        <v>0</v>
      </c>
      <c r="AN36" s="4">
        <v>0</v>
      </c>
      <c r="AO36" s="4">
        <v>2</v>
      </c>
      <c r="AP36" s="4">
        <f>AR36</f>
        <v>306033</v>
      </c>
      <c r="AQ36" s="4">
        <f t="shared" si="57"/>
        <v>0</v>
      </c>
      <c r="AR36" s="8">
        <v>306033</v>
      </c>
      <c r="AS36" s="4">
        <v>0</v>
      </c>
      <c r="AT36" s="4">
        <v>0</v>
      </c>
      <c r="AU36" s="4">
        <f>AW36</f>
        <v>9330</v>
      </c>
      <c r="AV36" s="4">
        <f t="shared" si="58"/>
        <v>0</v>
      </c>
      <c r="AW36" s="8">
        <v>9330</v>
      </c>
      <c r="AX36" s="4">
        <v>0</v>
      </c>
      <c r="AY36" s="4">
        <v>0</v>
      </c>
      <c r="AZ36" s="4">
        <v>54</v>
      </c>
      <c r="BA36" s="4">
        <v>0</v>
      </c>
      <c r="BB36" s="4">
        <v>0</v>
      </c>
      <c r="BC36" s="14">
        <f t="shared" si="51"/>
        <v>13793.69</v>
      </c>
      <c r="BD36" s="14">
        <v>115909.06</v>
      </c>
      <c r="BE36" s="12" t="s">
        <v>42</v>
      </c>
      <c r="BF36" s="4">
        <f>BH36</f>
        <v>34</v>
      </c>
      <c r="BG36" s="4">
        <f t="shared" si="59"/>
        <v>0</v>
      </c>
      <c r="BH36" s="8">
        <v>34</v>
      </c>
      <c r="BI36" s="4">
        <v>0</v>
      </c>
      <c r="BJ36" s="4">
        <v>0</v>
      </c>
      <c r="BK36" s="4">
        <v>2</v>
      </c>
      <c r="BL36" s="4">
        <f>BN36</f>
        <v>306033</v>
      </c>
      <c r="BM36" s="4">
        <f t="shared" si="60"/>
        <v>0</v>
      </c>
      <c r="BN36" s="8">
        <v>306033</v>
      </c>
      <c r="BO36" s="4">
        <v>0</v>
      </c>
      <c r="BP36" s="4">
        <v>0</v>
      </c>
      <c r="BQ36" s="4">
        <f>BS36</f>
        <v>9330</v>
      </c>
      <c r="BR36" s="4">
        <f t="shared" si="61"/>
        <v>0</v>
      </c>
      <c r="BS36" s="8">
        <v>9330</v>
      </c>
      <c r="BT36" s="4">
        <v>0</v>
      </c>
      <c r="BU36" s="4">
        <v>0</v>
      </c>
      <c r="BV36" s="4">
        <v>54</v>
      </c>
      <c r="BW36" s="4">
        <v>0</v>
      </c>
      <c r="BX36" s="4">
        <v>0</v>
      </c>
      <c r="BY36" s="14">
        <f t="shared" si="52"/>
        <v>13793.69</v>
      </c>
      <c r="BZ36" s="14">
        <v>115909.06</v>
      </c>
    </row>
    <row r="37" spans="1:78" ht="15.75">
      <c r="A37" s="12" t="s">
        <v>43</v>
      </c>
      <c r="B37" s="4">
        <v>17</v>
      </c>
      <c r="C37" s="4">
        <f t="shared" si="53"/>
        <v>1</v>
      </c>
      <c r="D37" s="8">
        <v>16</v>
      </c>
      <c r="E37" s="4">
        <v>0</v>
      </c>
      <c r="F37" s="4">
        <v>0</v>
      </c>
      <c r="G37" s="4">
        <v>0</v>
      </c>
      <c r="H37" s="4">
        <v>151058</v>
      </c>
      <c r="I37" s="4">
        <f t="shared" si="54"/>
        <v>44115</v>
      </c>
      <c r="J37" s="8">
        <v>106943</v>
      </c>
      <c r="K37" s="4">
        <v>0</v>
      </c>
      <c r="L37" s="4">
        <v>0</v>
      </c>
      <c r="M37" s="4">
        <v>3859</v>
      </c>
      <c r="N37" s="4">
        <f t="shared" si="55"/>
        <v>1595</v>
      </c>
      <c r="O37" s="8">
        <v>2264</v>
      </c>
      <c r="P37" s="4">
        <v>0</v>
      </c>
      <c r="Q37" s="4">
        <v>0</v>
      </c>
      <c r="R37" s="4">
        <v>43</v>
      </c>
      <c r="S37" s="4">
        <v>0</v>
      </c>
      <c r="T37" s="4">
        <v>0</v>
      </c>
      <c r="U37" s="14">
        <f t="shared" si="46"/>
        <v>13793.69</v>
      </c>
      <c r="V37" s="14">
        <v>57954.53</v>
      </c>
      <c r="W37" s="15">
        <v>0</v>
      </c>
      <c r="X37" s="16">
        <v>13513.513513513513</v>
      </c>
      <c r="Y37" s="17">
        <f t="shared" si="47"/>
        <v>0</v>
      </c>
      <c r="Z37" s="11">
        <v>1</v>
      </c>
      <c r="AA37" s="11">
        <v>64000</v>
      </c>
      <c r="AB37" s="11">
        <f t="shared" si="25"/>
        <v>64000</v>
      </c>
      <c r="AC37" s="10">
        <f t="shared" si="48"/>
        <v>121954.53</v>
      </c>
      <c r="AD37" s="19">
        <f t="shared" si="49"/>
        <v>40568.199999999997</v>
      </c>
      <c r="AE37" s="20">
        <f t="shared" si="50"/>
        <v>17386.330000000002</v>
      </c>
      <c r="AG37" s="28">
        <v>94</v>
      </c>
      <c r="AH37" s="17">
        <f t="shared" si="29"/>
        <v>61653.755319148935</v>
      </c>
      <c r="AI37" s="12" t="s">
        <v>43</v>
      </c>
      <c r="AJ37" s="4">
        <v>17</v>
      </c>
      <c r="AK37" s="4">
        <f t="shared" si="56"/>
        <v>1</v>
      </c>
      <c r="AL37" s="8">
        <v>16</v>
      </c>
      <c r="AM37" s="4">
        <v>0</v>
      </c>
      <c r="AN37" s="4">
        <v>0</v>
      </c>
      <c r="AO37" s="4">
        <v>0</v>
      </c>
      <c r="AP37" s="4">
        <v>151058</v>
      </c>
      <c r="AQ37" s="4">
        <f t="shared" si="57"/>
        <v>44115</v>
      </c>
      <c r="AR37" s="8">
        <v>106943</v>
      </c>
      <c r="AS37" s="4">
        <v>0</v>
      </c>
      <c r="AT37" s="4">
        <v>0</v>
      </c>
      <c r="AU37" s="4">
        <v>3859</v>
      </c>
      <c r="AV37" s="4">
        <f t="shared" si="58"/>
        <v>1595</v>
      </c>
      <c r="AW37" s="8">
        <v>2264</v>
      </c>
      <c r="AX37" s="4">
        <v>0</v>
      </c>
      <c r="AY37" s="4">
        <v>0</v>
      </c>
      <c r="AZ37" s="4">
        <v>43</v>
      </c>
      <c r="BA37" s="4">
        <v>0</v>
      </c>
      <c r="BB37" s="4">
        <v>0</v>
      </c>
      <c r="BC37" s="14">
        <f t="shared" si="51"/>
        <v>13793.69</v>
      </c>
      <c r="BD37" s="14">
        <v>57954.53</v>
      </c>
      <c r="BE37" s="12" t="s">
        <v>43</v>
      </c>
      <c r="BF37" s="4">
        <v>17</v>
      </c>
      <c r="BG37" s="4">
        <f t="shared" si="59"/>
        <v>1</v>
      </c>
      <c r="BH37" s="8">
        <v>16</v>
      </c>
      <c r="BI37" s="4">
        <v>0</v>
      </c>
      <c r="BJ37" s="4">
        <v>0</v>
      </c>
      <c r="BK37" s="4">
        <v>0</v>
      </c>
      <c r="BL37" s="4">
        <v>151058</v>
      </c>
      <c r="BM37" s="4">
        <f t="shared" si="60"/>
        <v>44115</v>
      </c>
      <c r="BN37" s="8">
        <v>106943</v>
      </c>
      <c r="BO37" s="4">
        <v>0</v>
      </c>
      <c r="BP37" s="4">
        <v>0</v>
      </c>
      <c r="BQ37" s="4">
        <v>3859</v>
      </c>
      <c r="BR37" s="4">
        <f t="shared" si="61"/>
        <v>1595</v>
      </c>
      <c r="BS37" s="8">
        <v>2264</v>
      </c>
      <c r="BT37" s="4">
        <v>0</v>
      </c>
      <c r="BU37" s="4">
        <v>0</v>
      </c>
      <c r="BV37" s="4">
        <v>43</v>
      </c>
      <c r="BW37" s="4">
        <v>0</v>
      </c>
      <c r="BX37" s="4">
        <v>0</v>
      </c>
      <c r="BY37" s="14">
        <f t="shared" si="52"/>
        <v>13793.69</v>
      </c>
      <c r="BZ37" s="14">
        <v>57954.53</v>
      </c>
    </row>
    <row r="38" spans="1:78">
      <c r="B38" s="9"/>
      <c r="AJ38" s="9"/>
      <c r="BF38" s="9"/>
    </row>
  </sheetData>
  <mergeCells count="19">
    <mergeCell ref="BC6:BC7"/>
    <mergeCell ref="AJ6:AJ7"/>
    <mergeCell ref="AI6:AI7"/>
    <mergeCell ref="A5:A7"/>
    <mergeCell ref="BZ6:BZ7"/>
    <mergeCell ref="BY6:BY7"/>
    <mergeCell ref="BF6:BF7"/>
    <mergeCell ref="BE6:BE7"/>
    <mergeCell ref="BD6:BD7"/>
    <mergeCell ref="B6:B7"/>
    <mergeCell ref="U6:U7"/>
    <mergeCell ref="V6:V7"/>
    <mergeCell ref="BN2:BX2"/>
    <mergeCell ref="BE5:BZ5"/>
    <mergeCell ref="A4:BZ4"/>
    <mergeCell ref="B5:V5"/>
    <mergeCell ref="AR2:BB2"/>
    <mergeCell ref="AI5:BD5"/>
    <mergeCell ref="J2:T2"/>
  </mergeCells>
  <pageMargins left="0.59055118110236227" right="0.39370078740157483" top="0.78740157480314965" bottom="0.59055118110236227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Библиотеки 2023-2025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 Наталья Николаевна</dc:creator>
  <cp:lastModifiedBy>minfin user</cp:lastModifiedBy>
  <cp:lastPrinted>2022-10-12T13:38:11Z</cp:lastPrinted>
  <dcterms:created xsi:type="dcterms:W3CDTF">2019-10-08T14:13:48Z</dcterms:created>
  <dcterms:modified xsi:type="dcterms:W3CDTF">2022-10-12T13:38:12Z</dcterms:modified>
</cp:coreProperties>
</file>