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200" windowHeight="12060"/>
  </bookViews>
  <sheets>
    <sheet name="СВОД-2024" sheetId="1" r:id="rId1"/>
  </sheets>
  <definedNames>
    <definedName name="_xlnm.Print_Titles" localSheetId="0">'СВОД-2024'!$A:$B</definedName>
    <definedName name="_xlnm.Print_Area" localSheetId="0">'СВОД-2024'!$A$1:$AC$34</definedName>
  </definedNames>
  <calcPr calcId="125725"/>
</workbook>
</file>

<file path=xl/calcChain.xml><?xml version="1.0" encoding="utf-8"?>
<calcChain xmlns="http://schemas.openxmlformats.org/spreadsheetml/2006/main">
  <c r="X24" i="1"/>
  <c r="X23"/>
  <c r="AD8" l="1"/>
  <c r="AF8"/>
  <c r="AG8"/>
  <c r="AH8"/>
  <c r="AC3" l="1"/>
  <c r="C8"/>
  <c r="E11" l="1"/>
  <c r="E9"/>
  <c r="F9"/>
  <c r="G9"/>
  <c r="H9"/>
  <c r="I9"/>
  <c r="N9"/>
  <c r="H19" l="1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X8"/>
  <c r="Y8"/>
  <c r="Z8"/>
  <c r="AA8"/>
  <c r="AB8"/>
  <c r="W10" l="1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D28" l="1"/>
  <c r="D30"/>
  <c r="D26"/>
  <c r="D22"/>
  <c r="D18"/>
  <c r="D14"/>
  <c r="D10"/>
  <c r="D33"/>
  <c r="D29"/>
  <c r="D25"/>
  <c r="D21"/>
  <c r="D17"/>
  <c r="D13"/>
  <c r="D32"/>
  <c r="D24"/>
  <c r="D20"/>
  <c r="D16"/>
  <c r="D12"/>
  <c r="D31"/>
  <c r="D27"/>
  <c r="D23"/>
  <c r="D19"/>
  <c r="D15"/>
  <c r="D11"/>
  <c r="W8"/>
  <c r="AE16" l="1"/>
  <c r="AE21"/>
  <c r="AE29"/>
  <c r="AE25"/>
  <c r="AE20"/>
  <c r="AE33"/>
  <c r="AE28"/>
  <c r="AE17"/>
  <c r="AE26"/>
  <c r="AE19"/>
  <c r="AE18"/>
  <c r="AE13"/>
  <c r="AE10"/>
  <c r="AE27"/>
  <c r="AE11"/>
  <c r="AE12"/>
  <c r="AE15"/>
  <c r="AE31"/>
  <c r="AE14"/>
  <c r="AE30"/>
  <c r="AE32"/>
  <c r="AE23"/>
  <c r="AE24"/>
  <c r="AE22"/>
  <c r="V34"/>
  <c r="V8" s="1"/>
  <c r="U34"/>
  <c r="U8" s="1"/>
  <c r="T34"/>
  <c r="R34"/>
  <c r="R8" s="1"/>
  <c r="Q34"/>
  <c r="Q8" s="1"/>
  <c r="P34"/>
  <c r="P8" s="1"/>
  <c r="O34"/>
  <c r="O8" s="1"/>
  <c r="K8"/>
  <c r="F31"/>
  <c r="H31"/>
  <c r="H29"/>
  <c r="F28"/>
  <c r="F27"/>
  <c r="G27"/>
  <c r="H27"/>
  <c r="G25"/>
  <c r="H25"/>
  <c r="F24"/>
  <c r="F23"/>
  <c r="H23"/>
  <c r="H21"/>
  <c r="F20"/>
  <c r="F19"/>
  <c r="G19"/>
  <c r="G17"/>
  <c r="H17"/>
  <c r="F16"/>
  <c r="H15"/>
  <c r="G13"/>
  <c r="H13"/>
  <c r="F12"/>
  <c r="G11"/>
  <c r="H11"/>
  <c r="G31"/>
  <c r="H30"/>
  <c r="G29"/>
  <c r="H26"/>
  <c r="G23"/>
  <c r="H22"/>
  <c r="G21"/>
  <c r="H18"/>
  <c r="G15"/>
  <c r="I34" l="1"/>
  <c r="H34"/>
  <c r="M8"/>
  <c r="S34"/>
  <c r="S8" s="1"/>
  <c r="T8"/>
  <c r="N34"/>
  <c r="F32"/>
  <c r="H33"/>
  <c r="G33"/>
  <c r="H12"/>
  <c r="E13"/>
  <c r="G14"/>
  <c r="E15"/>
  <c r="E17"/>
  <c r="G18"/>
  <c r="E19"/>
  <c r="E21"/>
  <c r="G22"/>
  <c r="E23"/>
  <c r="E25"/>
  <c r="G26"/>
  <c r="E27"/>
  <c r="E29"/>
  <c r="G30"/>
  <c r="E31"/>
  <c r="E33"/>
  <c r="G34"/>
  <c r="AC19"/>
  <c r="AC23"/>
  <c r="G10"/>
  <c r="F14"/>
  <c r="F18"/>
  <c r="F22"/>
  <c r="F26"/>
  <c r="F30"/>
  <c r="F34"/>
  <c r="AC11"/>
  <c r="AC15"/>
  <c r="AC27"/>
  <c r="AC31"/>
  <c r="AC12"/>
  <c r="F13"/>
  <c r="AC13"/>
  <c r="F15"/>
  <c r="F17"/>
  <c r="AC17"/>
  <c r="AC18"/>
  <c r="F21"/>
  <c r="AC21"/>
  <c r="AC22"/>
  <c r="AC24"/>
  <c r="F25"/>
  <c r="AC25"/>
  <c r="AC26"/>
  <c r="F29"/>
  <c r="AC29"/>
  <c r="AC30"/>
  <c r="F33"/>
  <c r="AC33"/>
  <c r="F11"/>
  <c r="E10"/>
  <c r="AC10"/>
  <c r="H10"/>
  <c r="E12"/>
  <c r="G12"/>
  <c r="E14"/>
  <c r="AC14"/>
  <c r="H14"/>
  <c r="E16"/>
  <c r="AC16"/>
  <c r="H16"/>
  <c r="G16"/>
  <c r="E18"/>
  <c r="E20"/>
  <c r="AC20"/>
  <c r="H20"/>
  <c r="G20"/>
  <c r="E22"/>
  <c r="E24"/>
  <c r="H24"/>
  <c r="G24"/>
  <c r="E26"/>
  <c r="E28"/>
  <c r="AC28"/>
  <c r="H28"/>
  <c r="G28"/>
  <c r="E30"/>
  <c r="E32"/>
  <c r="AC32"/>
  <c r="H32"/>
  <c r="G32"/>
  <c r="E34"/>
  <c r="F10"/>
  <c r="D34" l="1"/>
  <c r="AE34" l="1"/>
  <c r="AC34"/>
  <c r="L8" l="1"/>
  <c r="F8"/>
  <c r="I8"/>
  <c r="N8"/>
  <c r="H8"/>
  <c r="J8"/>
  <c r="G8"/>
  <c r="D9"/>
  <c r="E8"/>
  <c r="D8" l="1"/>
  <c r="AE9"/>
  <c r="AE8" s="1"/>
  <c r="AC9"/>
  <c r="AC8" l="1"/>
</calcChain>
</file>

<file path=xl/sharedStrings.xml><?xml version="1.0" encoding="utf-8"?>
<sst xmlns="http://schemas.openxmlformats.org/spreadsheetml/2006/main" count="114" uniqueCount="71">
  <si>
    <t>Наименование муниципального образования</t>
  </si>
  <si>
    <t>Корректировка</t>
  </si>
  <si>
    <t>всего</t>
  </si>
  <si>
    <t>ФОТ</t>
  </si>
  <si>
    <t>расходы на средства обучения</t>
  </si>
  <si>
    <t>расходы на проф обр. педработников</t>
  </si>
  <si>
    <t>расходы на учебники и учебные пособия</t>
  </si>
  <si>
    <t>2</t>
  </si>
  <si>
    <t>Сумма, рублей</t>
  </si>
  <si>
    <t>Сумма, тыс. рублей</t>
  </si>
  <si>
    <t>Всего:</t>
  </si>
  <si>
    <t>1.01</t>
  </si>
  <si>
    <t>1.02</t>
  </si>
  <si>
    <t>1.03</t>
  </si>
  <si>
    <t>1.04</t>
  </si>
  <si>
    <t>1.05</t>
  </si>
  <si>
    <t>1.06</t>
  </si>
  <si>
    <t>1.07</t>
  </si>
  <si>
    <t>1.08</t>
  </si>
  <si>
    <t>1.09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</si>
  <si>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</si>
  <si>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</si>
  <si>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</si>
  <si>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</si>
  <si>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</si>
  <si>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</si>
  <si>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</si>
  <si>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</si>
  <si>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</si>
  <si>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</si>
  <si>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</si>
  <si>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</si>
  <si>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</si>
  <si>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</si>
  <si>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</si>
  <si>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</si>
  <si>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</si>
  <si>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 xml:space="preserve">На повышение минимального размера оплаты труда младших воспитателей и помощников воспитателей, непосредственно обеспечивающих образовательную деятельность по программам дошкольного образования </t>
  </si>
  <si>
    <t>Объем субвенций на реализацию образовательных программ (руб.)</t>
  </si>
  <si>
    <t>Объем субвенций на реализациию общеобразовательных  программ для детей-инвалидов (руб.)</t>
  </si>
  <si>
    <t>Объем субвенций на реализацию программ дополнительного образования детей (руб.)</t>
  </si>
  <si>
    <t>Объем субвенций на реализацию общеобразовательных программ в общеобразовательных учреждениях по дошкольным образовательным организациям (руб.)</t>
  </si>
  <si>
    <t>Объем субвенций на общее образование (руб.)</t>
  </si>
  <si>
    <t>Вельский муниципальный район Архангельской области</t>
  </si>
  <si>
    <t>Верхнетоемский муниципальный округ Архангельской области</t>
  </si>
  <si>
    <t>Вилегодский муниципальный округ Архангельской области</t>
  </si>
  <si>
    <t>Виноградовский муниципальный округ Архангельской области</t>
  </si>
  <si>
    <t>Каргопольский муниципальный округ Архангельской области</t>
  </si>
  <si>
    <t>Коношский муниципальный район Архангельской области</t>
  </si>
  <si>
    <t>Котласский муниципальный округ Архангельской области</t>
  </si>
  <si>
    <t>Красноборский муниципальный район Архангельской области</t>
  </si>
  <si>
    <t>Ленский муниципальный район Архангельской области</t>
  </si>
  <si>
    <t>Лешуконский муниципальный округ Архангельской области</t>
  </si>
  <si>
    <t>Мезенский муниципальный округ Архангельской области</t>
  </si>
  <si>
    <t>Няндомский муниципальный округ Архангельской области</t>
  </si>
  <si>
    <t>Онежский муниципальный район Архангельской области</t>
  </si>
  <si>
    <t>Пинежский муниципальный район Архангельской области</t>
  </si>
  <si>
    <t>Плесецкий муниципальный округ Архангельской области</t>
  </si>
  <si>
    <t>Приморский муниципальный район Архангельской области</t>
  </si>
  <si>
    <t>Устьянский муниципальный округ Архангельской области</t>
  </si>
  <si>
    <t>Холмогорский муниципальный округ Архангельской области</t>
  </si>
  <si>
    <t>Шенкурский муниципальный округ Архангельской области</t>
  </si>
  <si>
    <t>Городской округ "Город Архангельск"</t>
  </si>
  <si>
    <t>Городской округ Архангельской области "Северодвинск"</t>
  </si>
  <si>
    <t>Городской округ Архангельской области "Котлас"</t>
  </si>
  <si>
    <t>Городской округ Архангельской области "Город Новодвинск"</t>
  </si>
  <si>
    <t>Городской округ Архангельской области "Город Коряжма"</t>
  </si>
  <si>
    <t>Городской округ Архангельской области "Мирный"</t>
  </si>
  <si>
    <t>Городской округ Архангельской области "Новая Земля"</t>
  </si>
  <si>
    <t>Свод 2024 год</t>
  </si>
  <si>
    <t>Распределение субвенций бюджетам муниципальных образований Архангельской области на реализацию образовательных программ на 2024 год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</si>
</sst>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\ _₽_-;\-* #,##0.0\ _₽_-;_-* &quot;-&quot;??\ _₽_-;_-@_-"/>
    <numFmt numFmtId="165" formatCode="_-* #,##0.0\ _₽_-;\-* #,##0.0\ _₽_-;_-* &quot;-&quot;?\ _₽_-;_-@_-"/>
    <numFmt numFmtId="166" formatCode="#,##0.0"/>
  </numFmts>
  <fonts count="10"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/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/>
    <xf numFmtId="3" fontId="8" fillId="0" borderId="6" xfId="0" applyNumberFormat="1" applyFont="1" applyFill="1" applyBorder="1" applyAlignment="1" applyProtection="1">
      <alignment horizontal="center" vertical="center"/>
      <protection locked="0"/>
    </xf>
    <xf numFmtId="164" fontId="0" fillId="0" borderId="2" xfId="1" applyNumberFormat="1" applyFont="1" applyFill="1" applyBorder="1" applyAlignment="1">
      <alignment horizont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65" fontId="0" fillId="0" borderId="0" xfId="0" applyNumberFormat="1" applyFill="1"/>
    <xf numFmtId="0" fontId="0" fillId="0" borderId="2" xfId="0" applyFill="1" applyBorder="1" applyAlignment="1">
      <alignment wrapText="1"/>
    </xf>
    <xf numFmtId="0" fontId="0" fillId="2" borderId="2" xfId="0" applyFill="1" applyBorder="1"/>
    <xf numFmtId="0" fontId="0" fillId="2" borderId="2" xfId="0" applyFont="1" applyFill="1" applyBorder="1" applyAlignment="1">
      <alignment wrapText="1"/>
    </xf>
    <xf numFmtId="164" fontId="0" fillId="2" borderId="2" xfId="1" applyNumberFormat="1" applyFont="1" applyFill="1" applyBorder="1" applyAlignment="1">
      <alignment horizontal="center"/>
    </xf>
    <xf numFmtId="0" fontId="0" fillId="2" borderId="0" xfId="0" applyFill="1"/>
    <xf numFmtId="165" fontId="0" fillId="2" borderId="0" xfId="0" applyNumberFormat="1" applyFill="1"/>
    <xf numFmtId="166" fontId="8" fillId="0" borderId="6" xfId="0" applyNumberFormat="1" applyFont="1" applyFill="1" applyBorder="1" applyAlignment="1" applyProtection="1">
      <alignment horizontal="center" vertical="center"/>
      <protection locked="0"/>
    </xf>
    <xf numFmtId="166" fontId="0" fillId="0" borderId="2" xfId="1" applyNumberFormat="1" applyFont="1" applyFill="1" applyBorder="1" applyAlignment="1">
      <alignment horizontal="center"/>
    </xf>
    <xf numFmtId="166" fontId="0" fillId="2" borderId="2" xfId="1" applyNumberFormat="1" applyFont="1" applyFill="1" applyBorder="1" applyAlignment="1">
      <alignment horizontal="center"/>
    </xf>
    <xf numFmtId="3" fontId="1" fillId="0" borderId="0" xfId="0" applyNumberFormat="1" applyFont="1" applyFill="1" applyAlignment="1">
      <alignment vertical="center"/>
    </xf>
    <xf numFmtId="164" fontId="1" fillId="0" borderId="0" xfId="1" applyNumberFormat="1" applyFont="1" applyFill="1" applyAlignment="1">
      <alignment vertical="center"/>
    </xf>
    <xf numFmtId="164" fontId="0" fillId="0" borderId="0" xfId="1" applyNumberFormat="1" applyFont="1" applyFill="1"/>
    <xf numFmtId="0" fontId="0" fillId="2" borderId="2" xfId="0" applyFill="1" applyBorder="1" applyAlignment="1">
      <alignment wrapText="1"/>
    </xf>
    <xf numFmtId="3" fontId="8" fillId="2" borderId="6" xfId="0" applyNumberFormat="1" applyFont="1" applyFill="1" applyBorder="1" applyAlignment="1" applyProtection="1">
      <alignment horizontal="center" vertical="center"/>
      <protection locked="0"/>
    </xf>
    <xf numFmtId="43" fontId="0" fillId="0" borderId="2" xfId="1" applyFont="1" applyFill="1" applyBorder="1"/>
    <xf numFmtId="43" fontId="0" fillId="2" borderId="2" xfId="1" applyFont="1" applyFill="1" applyBorder="1"/>
    <xf numFmtId="43" fontId="0" fillId="3" borderId="2" xfId="1" applyFont="1" applyFill="1" applyBorder="1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6"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34"/>
  <sheetViews>
    <sheetView tabSelected="1" zoomScaleNormal="100" zoomScaleSheetLayoutView="96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3" sqref="A3:B5"/>
    </sheetView>
  </sheetViews>
  <sheetFormatPr defaultRowHeight="15"/>
  <cols>
    <col min="1" max="1" width="7.42578125" style="2" customWidth="1"/>
    <col min="2" max="2" width="54" style="2" customWidth="1"/>
    <col min="3" max="3" width="20.140625" style="2" hidden="1" customWidth="1"/>
    <col min="4" max="4" width="19.42578125" style="2" customWidth="1"/>
    <col min="5" max="5" width="18.42578125" style="2" customWidth="1"/>
    <col min="6" max="7" width="16.85546875" style="2" customWidth="1"/>
    <col min="8" max="8" width="18" style="2" customWidth="1"/>
    <col min="9" max="9" width="18.42578125" style="2" customWidth="1"/>
    <col min="10" max="10" width="18.5703125" style="2" customWidth="1"/>
    <col min="11" max="11" width="17" style="2" customWidth="1"/>
    <col min="12" max="12" width="17.5703125" style="2" customWidth="1"/>
    <col min="13" max="22" width="18.7109375" style="2" customWidth="1"/>
    <col min="23" max="23" width="21.85546875" style="2" customWidth="1"/>
    <col min="24" max="24" width="21.140625" style="2" customWidth="1"/>
    <col min="25" max="26" width="18.7109375" style="2" customWidth="1"/>
    <col min="27" max="27" width="29.140625" style="2" customWidth="1"/>
    <col min="28" max="28" width="12.5703125" style="2" hidden="1" customWidth="1"/>
    <col min="29" max="29" width="18.7109375" style="2" customWidth="1"/>
    <col min="30" max="30" width="26.7109375" style="2" hidden="1" customWidth="1"/>
    <col min="31" max="32" width="14.28515625" style="2" hidden="1" customWidth="1"/>
    <col min="33" max="34" width="0" style="2" hidden="1" customWidth="1"/>
    <col min="35" max="16384" width="9.140625" style="2"/>
  </cols>
  <sheetData>
    <row r="1" spans="1:34" ht="36" customHeight="1">
      <c r="B1" s="10"/>
      <c r="C1" s="9"/>
      <c r="D1" s="29" t="s">
        <v>70</v>
      </c>
      <c r="E1" s="29"/>
      <c r="F1" s="29"/>
      <c r="G1" s="29"/>
      <c r="H1" s="29"/>
      <c r="I1" s="29"/>
      <c r="J1" s="29"/>
      <c r="K1" s="29"/>
      <c r="L1" s="29"/>
      <c r="M1" s="1"/>
      <c r="N1" s="1"/>
      <c r="O1" s="1"/>
      <c r="P1" s="1"/>
      <c r="Q1" s="1"/>
      <c r="R1" s="1"/>
      <c r="S1" s="1"/>
      <c r="T1" s="1"/>
      <c r="U1" s="1"/>
      <c r="V1" s="1"/>
    </row>
    <row r="2" spans="1:34" ht="31.5" customHeight="1">
      <c r="A2" s="1" t="s">
        <v>69</v>
      </c>
      <c r="B2" s="1"/>
      <c r="C2" s="1"/>
      <c r="D2" s="1"/>
      <c r="E2" s="1"/>
      <c r="F2" s="1"/>
      <c r="G2" s="1"/>
      <c r="H2" s="21"/>
      <c r="I2" s="22"/>
      <c r="J2" s="1"/>
      <c r="K2" s="1"/>
      <c r="L2" s="21"/>
      <c r="M2" s="1"/>
      <c r="N2" s="22"/>
      <c r="O2" s="21"/>
      <c r="P2" s="1"/>
      <c r="Q2" s="1"/>
      <c r="R2" s="1"/>
      <c r="S2" s="22"/>
      <c r="T2" s="1"/>
      <c r="U2" s="1"/>
      <c r="V2" s="1"/>
      <c r="W2" s="23"/>
    </row>
    <row r="3" spans="1:34" ht="78" customHeight="1">
      <c r="A3" s="30" t="s">
        <v>0</v>
      </c>
      <c r="B3" s="30"/>
      <c r="D3" s="34" t="s">
        <v>38</v>
      </c>
      <c r="E3" s="35"/>
      <c r="F3" s="35"/>
      <c r="G3" s="35"/>
      <c r="H3" s="36"/>
      <c r="I3" s="34" t="s">
        <v>42</v>
      </c>
      <c r="J3" s="35"/>
      <c r="K3" s="35"/>
      <c r="L3" s="35"/>
      <c r="M3" s="36"/>
      <c r="N3" s="41" t="s">
        <v>39</v>
      </c>
      <c r="O3" s="41"/>
      <c r="P3" s="41"/>
      <c r="Q3" s="41"/>
      <c r="R3" s="41"/>
      <c r="S3" s="41" t="s">
        <v>40</v>
      </c>
      <c r="T3" s="41"/>
      <c r="U3" s="41"/>
      <c r="V3" s="41"/>
      <c r="W3" s="40" t="s">
        <v>41</v>
      </c>
      <c r="X3" s="40"/>
      <c r="Y3" s="40"/>
      <c r="Z3" s="40"/>
      <c r="AA3" s="42" t="s">
        <v>37</v>
      </c>
      <c r="AB3" s="33" t="s">
        <v>1</v>
      </c>
      <c r="AC3" s="33" t="str">
        <f>CONCATENATE("Итого общий размер субвенции на ","2024"," год, тыс. рублей")</f>
        <v>Итого общий размер субвенции на 2024 год, тыс. рублей</v>
      </c>
    </row>
    <row r="4" spans="1:34">
      <c r="A4" s="30"/>
      <c r="B4" s="30"/>
      <c r="D4" s="37"/>
      <c r="E4" s="38"/>
      <c r="F4" s="38"/>
      <c r="G4" s="38"/>
      <c r="H4" s="39"/>
      <c r="I4" s="37"/>
      <c r="J4" s="38"/>
      <c r="K4" s="38"/>
      <c r="L4" s="38"/>
      <c r="M4" s="39"/>
      <c r="N4" s="41"/>
      <c r="O4" s="41"/>
      <c r="P4" s="41"/>
      <c r="Q4" s="41"/>
      <c r="R4" s="41"/>
      <c r="S4" s="41"/>
      <c r="T4" s="41"/>
      <c r="U4" s="41"/>
      <c r="V4" s="41"/>
      <c r="W4" s="40"/>
      <c r="X4" s="40"/>
      <c r="Y4" s="40"/>
      <c r="Z4" s="40"/>
      <c r="AA4" s="43"/>
      <c r="AB4" s="33"/>
      <c r="AC4" s="33"/>
    </row>
    <row r="5" spans="1:34" ht="32.25" customHeight="1">
      <c r="A5" s="30"/>
      <c r="B5" s="30"/>
      <c r="D5" s="3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3" t="s">
        <v>2</v>
      </c>
      <c r="J5" s="4" t="s">
        <v>3</v>
      </c>
      <c r="K5" s="4" t="s">
        <v>4</v>
      </c>
      <c r="L5" s="4" t="s">
        <v>5</v>
      </c>
      <c r="M5" s="4" t="s">
        <v>6</v>
      </c>
      <c r="N5" s="3" t="s">
        <v>2</v>
      </c>
      <c r="O5" s="4" t="s">
        <v>3</v>
      </c>
      <c r="P5" s="4" t="s">
        <v>4</v>
      </c>
      <c r="Q5" s="4" t="s">
        <v>5</v>
      </c>
      <c r="R5" s="4" t="s">
        <v>6</v>
      </c>
      <c r="S5" s="3" t="s">
        <v>2</v>
      </c>
      <c r="T5" s="4" t="s">
        <v>3</v>
      </c>
      <c r="U5" s="4" t="s">
        <v>4</v>
      </c>
      <c r="V5" s="4" t="s">
        <v>5</v>
      </c>
      <c r="W5" s="3" t="s">
        <v>2</v>
      </c>
      <c r="X5" s="4" t="s">
        <v>3</v>
      </c>
      <c r="Y5" s="4" t="s">
        <v>4</v>
      </c>
      <c r="Z5" s="4" t="s">
        <v>5</v>
      </c>
      <c r="AA5" s="4" t="s">
        <v>3</v>
      </c>
      <c r="AB5" s="33"/>
      <c r="AC5" s="33"/>
    </row>
    <row r="6" spans="1:34">
      <c r="A6" s="32">
        <v>1</v>
      </c>
      <c r="B6" s="32"/>
      <c r="D6" s="5" t="s">
        <v>7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5">
        <v>11</v>
      </c>
      <c r="N6" s="5">
        <v>12</v>
      </c>
      <c r="O6" s="5">
        <v>13</v>
      </c>
      <c r="P6" s="5">
        <v>14</v>
      </c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  <c r="X6" s="5">
        <v>22</v>
      </c>
      <c r="Y6" s="5">
        <v>23</v>
      </c>
      <c r="Z6" s="5">
        <v>24</v>
      </c>
      <c r="AA6" s="5">
        <v>25</v>
      </c>
      <c r="AB6" s="5">
        <v>25</v>
      </c>
      <c r="AC6" s="5">
        <v>26</v>
      </c>
    </row>
    <row r="7" spans="1:34" ht="22.5">
      <c r="A7" s="32"/>
      <c r="B7" s="32"/>
      <c r="D7" s="5" t="s">
        <v>8</v>
      </c>
      <c r="E7" s="5" t="s">
        <v>8</v>
      </c>
      <c r="F7" s="5" t="s">
        <v>8</v>
      </c>
      <c r="G7" s="5" t="s">
        <v>8</v>
      </c>
      <c r="H7" s="5" t="s">
        <v>8</v>
      </c>
      <c r="I7" s="5" t="s">
        <v>8</v>
      </c>
      <c r="J7" s="5" t="s">
        <v>8</v>
      </c>
      <c r="K7" s="5" t="s">
        <v>8</v>
      </c>
      <c r="L7" s="5" t="s">
        <v>8</v>
      </c>
      <c r="M7" s="5" t="s">
        <v>8</v>
      </c>
      <c r="N7" s="5" t="s">
        <v>8</v>
      </c>
      <c r="O7" s="5" t="s">
        <v>8</v>
      </c>
      <c r="P7" s="5" t="s">
        <v>8</v>
      </c>
      <c r="Q7" s="5" t="s">
        <v>8</v>
      </c>
      <c r="R7" s="5" t="s">
        <v>8</v>
      </c>
      <c r="S7" s="5" t="s">
        <v>8</v>
      </c>
      <c r="T7" s="5" t="s">
        <v>8</v>
      </c>
      <c r="U7" s="5" t="s">
        <v>8</v>
      </c>
      <c r="V7" s="5" t="s">
        <v>8</v>
      </c>
      <c r="W7" s="5" t="s">
        <v>8</v>
      </c>
      <c r="X7" s="5" t="s">
        <v>8</v>
      </c>
      <c r="Y7" s="5" t="s">
        <v>8</v>
      </c>
      <c r="Z7" s="5" t="s">
        <v>8</v>
      </c>
      <c r="AA7" s="5" t="s">
        <v>8</v>
      </c>
      <c r="AB7" s="5" t="s">
        <v>9</v>
      </c>
      <c r="AC7" s="5" t="s">
        <v>9</v>
      </c>
    </row>
    <row r="8" spans="1:34">
      <c r="A8" s="31" t="s">
        <v>10</v>
      </c>
      <c r="B8" s="31"/>
      <c r="C8" s="25">
        <f>SUM(C9:C34)</f>
        <v>19056097900</v>
      </c>
      <c r="D8" s="25">
        <f>SUM(D9:D34)</f>
        <v>20017732600</v>
      </c>
      <c r="E8" s="7">
        <f t="shared" ref="E8:AH8" si="0">SUM(E9:E34)</f>
        <v>19424960513</v>
      </c>
      <c r="F8" s="7">
        <f t="shared" si="0"/>
        <v>214686036</v>
      </c>
      <c r="G8" s="7">
        <f t="shared" si="0"/>
        <v>17523914</v>
      </c>
      <c r="H8" s="7">
        <f t="shared" si="0"/>
        <v>360562169.12000006</v>
      </c>
      <c r="I8" s="7">
        <f>SUM(I9:I34)</f>
        <v>11214223439.800003</v>
      </c>
      <c r="J8" s="7">
        <f t="shared" si="0"/>
        <v>10708879813</v>
      </c>
      <c r="K8" s="7">
        <f t="shared" si="0"/>
        <v>137779149</v>
      </c>
      <c r="L8" s="7">
        <f t="shared" si="0"/>
        <v>10480066</v>
      </c>
      <c r="M8" s="7">
        <f t="shared" si="0"/>
        <v>357084411.79999995</v>
      </c>
      <c r="N8" s="7">
        <f t="shared" si="0"/>
        <v>302237132.32000005</v>
      </c>
      <c r="O8" s="7">
        <f>SUM(O9:O34)</f>
        <v>296713618</v>
      </c>
      <c r="P8" s="7">
        <f t="shared" si="0"/>
        <v>1950963</v>
      </c>
      <c r="Q8" s="7">
        <f t="shared" si="0"/>
        <v>94794</v>
      </c>
      <c r="R8" s="7">
        <f t="shared" si="0"/>
        <v>3477757.3200000003</v>
      </c>
      <c r="S8" s="7">
        <f t="shared" si="0"/>
        <v>512781994</v>
      </c>
      <c r="T8" s="7">
        <f t="shared" si="0"/>
        <v>483745266</v>
      </c>
      <c r="U8" s="7">
        <f t="shared" si="0"/>
        <v>26572602</v>
      </c>
      <c r="V8" s="7">
        <f t="shared" si="0"/>
        <v>2464126</v>
      </c>
      <c r="W8" s="7">
        <f t="shared" si="0"/>
        <v>7590738666</v>
      </c>
      <c r="X8" s="7">
        <f t="shared" si="0"/>
        <v>7537870416</v>
      </c>
      <c r="Y8" s="7">
        <f t="shared" si="0"/>
        <v>48383322</v>
      </c>
      <c r="Z8" s="7">
        <f t="shared" si="0"/>
        <v>4484928</v>
      </c>
      <c r="AA8" s="18">
        <f t="shared" si="0"/>
        <v>397751400</v>
      </c>
      <c r="AB8" s="7">
        <f t="shared" si="0"/>
        <v>0</v>
      </c>
      <c r="AC8" s="18">
        <f t="shared" si="0"/>
        <v>20017732.599999998</v>
      </c>
      <c r="AD8" s="18">
        <f t="shared" si="0"/>
        <v>15416591700</v>
      </c>
      <c r="AE8" s="18">
        <f t="shared" si="0"/>
        <v>-4601140900</v>
      </c>
      <c r="AF8" s="18">
        <f t="shared" si="0"/>
        <v>0</v>
      </c>
      <c r="AG8" s="18">
        <f t="shared" si="0"/>
        <v>0</v>
      </c>
      <c r="AH8" s="18">
        <f t="shared" si="0"/>
        <v>0</v>
      </c>
    </row>
    <row r="9" spans="1:34" ht="30">
      <c r="A9" s="6" t="s">
        <v>11</v>
      </c>
      <c r="B9" s="12" t="s">
        <v>43</v>
      </c>
      <c r="C9" s="26">
        <v>916311000</v>
      </c>
      <c r="D9" s="8">
        <f>ROUND(I9 + N9 + S9 + W9+AA9,-2)</f>
        <v>960034300</v>
      </c>
      <c r="E9" s="8">
        <f t="shared" ref="E9:E33" si="1">J9 + O9 + T9 + X9+AA9</f>
        <v>933335092</v>
      </c>
      <c r="F9" s="8">
        <f t="shared" ref="F9:F34" si="2">K9 + P9 + U9 + Y9</f>
        <v>9400999</v>
      </c>
      <c r="G9" s="8">
        <f t="shared" ref="G9:G34" si="3">L9 + Q9 + V9 + Z9</f>
        <v>705950</v>
      </c>
      <c r="H9" s="8">
        <f t="shared" ref="H9:H34" si="4">M9 + R9</f>
        <v>16592270.639999997</v>
      </c>
      <c r="I9" s="8">
        <f>J9+K9+L9+M9</f>
        <v>544041797.62</v>
      </c>
      <c r="J9" s="8">
        <v>520108461</v>
      </c>
      <c r="K9" s="8">
        <v>6994044</v>
      </c>
      <c r="L9" s="8">
        <v>486406</v>
      </c>
      <c r="M9" s="8">
        <v>16452886.619999997</v>
      </c>
      <c r="N9" s="8">
        <f t="shared" ref="N9:N33" si="5">O9+P9+Q9+R9</f>
        <v>10689675.02</v>
      </c>
      <c r="O9" s="8">
        <v>10465650</v>
      </c>
      <c r="P9" s="8">
        <v>80719</v>
      </c>
      <c r="Q9" s="8">
        <v>3922</v>
      </c>
      <c r="R9" s="8">
        <v>139384.01999999999</v>
      </c>
      <c r="S9" s="8">
        <f>T9+U9+V9</f>
        <v>3526360</v>
      </c>
      <c r="T9" s="8">
        <v>3325800</v>
      </c>
      <c r="U9" s="8">
        <v>183540</v>
      </c>
      <c r="V9" s="8">
        <v>17020</v>
      </c>
      <c r="W9" s="8">
        <f>X9+Y9+Z9</f>
        <v>387454979</v>
      </c>
      <c r="X9" s="8">
        <v>385113681</v>
      </c>
      <c r="Y9" s="8">
        <v>2142696</v>
      </c>
      <c r="Z9" s="8">
        <v>198602</v>
      </c>
      <c r="AA9" s="8">
        <v>14321500</v>
      </c>
      <c r="AB9" s="8"/>
      <c r="AC9" s="19">
        <f t="shared" ref="AC9:AC34" si="6">ROUND(D9 / 1000,1) + AB9</f>
        <v>960034.3</v>
      </c>
      <c r="AD9" s="2">
        <v>755473700</v>
      </c>
      <c r="AE9" s="11">
        <f t="shared" ref="AE9:AE34" si="7">AD9-D9</f>
        <v>-204560600</v>
      </c>
    </row>
    <row r="10" spans="1:34" ht="27.75" customHeight="1">
      <c r="A10" s="6" t="s">
        <v>12</v>
      </c>
      <c r="B10" s="12" t="s">
        <v>44</v>
      </c>
      <c r="C10" s="26">
        <v>309177300</v>
      </c>
      <c r="D10" s="8">
        <f t="shared" ref="D10:D34" si="8">ROUND(I10 + N10 + S10 + W10+AA10,-2)</f>
        <v>323898900</v>
      </c>
      <c r="E10" s="8">
        <f t="shared" si="1"/>
        <v>316456941</v>
      </c>
      <c r="F10" s="8">
        <f t="shared" si="2"/>
        <v>3641445</v>
      </c>
      <c r="G10" s="8">
        <f t="shared" si="3"/>
        <v>192088</v>
      </c>
      <c r="H10" s="8">
        <f t="shared" si="4"/>
        <v>3608387.6999999997</v>
      </c>
      <c r="I10" s="8">
        <f t="shared" ref="I10:I34" si="9">J10+K10+L10+M10</f>
        <v>256388470.81999999</v>
      </c>
      <c r="J10" s="8">
        <v>249406050</v>
      </c>
      <c r="K10" s="8">
        <v>3241452</v>
      </c>
      <c r="L10" s="8">
        <v>155678</v>
      </c>
      <c r="M10" s="8">
        <v>3585290.82</v>
      </c>
      <c r="N10" s="8">
        <f t="shared" si="5"/>
        <v>2693987.88</v>
      </c>
      <c r="O10" s="8">
        <v>2656518</v>
      </c>
      <c r="P10" s="8">
        <v>13707</v>
      </c>
      <c r="Q10" s="8">
        <v>666</v>
      </c>
      <c r="R10" s="8">
        <v>23096.880000000001</v>
      </c>
      <c r="S10" s="8">
        <f t="shared" ref="S10:S34" si="10">T10+U10+V10</f>
        <v>0</v>
      </c>
      <c r="T10" s="8">
        <v>0</v>
      </c>
      <c r="U10" s="8">
        <v>0</v>
      </c>
      <c r="V10" s="8">
        <v>0</v>
      </c>
      <c r="W10" s="8">
        <f t="shared" ref="W10:W34" si="11">X10+Y10+Z10</f>
        <v>56276703</v>
      </c>
      <c r="X10" s="8">
        <v>55854673</v>
      </c>
      <c r="Y10" s="8">
        <v>386286</v>
      </c>
      <c r="Z10" s="8">
        <v>35744</v>
      </c>
      <c r="AA10" s="8">
        <v>8539700</v>
      </c>
      <c r="AB10" s="8"/>
      <c r="AC10" s="19">
        <f t="shared" si="6"/>
        <v>323898.90000000002</v>
      </c>
      <c r="AD10" s="2">
        <v>268805500</v>
      </c>
      <c r="AE10" s="11">
        <f t="shared" si="7"/>
        <v>-55093400</v>
      </c>
    </row>
    <row r="11" spans="1:34" s="16" customFormat="1" ht="30" customHeight="1">
      <c r="A11" s="13" t="s">
        <v>13</v>
      </c>
      <c r="B11" s="24" t="s">
        <v>45</v>
      </c>
      <c r="C11" s="27">
        <v>228053700</v>
      </c>
      <c r="D11" s="15">
        <f t="shared" si="8"/>
        <v>257974200</v>
      </c>
      <c r="E11" s="15">
        <f t="shared" si="1"/>
        <v>251446170</v>
      </c>
      <c r="F11" s="15">
        <f t="shared" si="2"/>
        <v>3347062</v>
      </c>
      <c r="G11" s="15">
        <f t="shared" si="3"/>
        <v>215684</v>
      </c>
      <c r="H11" s="15">
        <f t="shared" si="4"/>
        <v>2965299.1199999996</v>
      </c>
      <c r="I11" s="15">
        <f t="shared" si="9"/>
        <v>172089021</v>
      </c>
      <c r="J11" s="15">
        <v>166934447</v>
      </c>
      <c r="K11" s="15">
        <v>2108274</v>
      </c>
      <c r="L11" s="15">
        <v>101458</v>
      </c>
      <c r="M11" s="15">
        <v>2944841.9999999995</v>
      </c>
      <c r="N11" s="15">
        <f t="shared" si="5"/>
        <v>2328465.12</v>
      </c>
      <c r="O11" s="15">
        <v>2295232</v>
      </c>
      <c r="P11" s="15">
        <v>12184</v>
      </c>
      <c r="Q11" s="15">
        <v>592</v>
      </c>
      <c r="R11" s="15">
        <v>20457.12</v>
      </c>
      <c r="S11" s="15">
        <f t="shared" si="10"/>
        <v>12691900</v>
      </c>
      <c r="T11" s="15">
        <v>11863500</v>
      </c>
      <c r="U11" s="15">
        <v>758100</v>
      </c>
      <c r="V11" s="15">
        <v>70300</v>
      </c>
      <c r="W11" s="15">
        <f t="shared" si="11"/>
        <v>66026029</v>
      </c>
      <c r="X11" s="15">
        <v>65514191</v>
      </c>
      <c r="Y11" s="15">
        <v>468504</v>
      </c>
      <c r="Z11" s="15">
        <v>43334</v>
      </c>
      <c r="AA11" s="15">
        <v>4838800</v>
      </c>
      <c r="AB11" s="15"/>
      <c r="AC11" s="20">
        <f t="shared" si="6"/>
        <v>257974.2</v>
      </c>
      <c r="AD11" s="16">
        <v>198452200</v>
      </c>
      <c r="AE11" s="17">
        <f t="shared" si="7"/>
        <v>-59522000</v>
      </c>
    </row>
    <row r="12" spans="1:34" ht="30">
      <c r="A12" s="6" t="s">
        <v>14</v>
      </c>
      <c r="B12" s="12" t="s">
        <v>46</v>
      </c>
      <c r="C12" s="26">
        <v>320708000</v>
      </c>
      <c r="D12" s="8">
        <f t="shared" si="8"/>
        <v>341725600</v>
      </c>
      <c r="E12" s="8">
        <f t="shared" si="1"/>
        <v>333434696</v>
      </c>
      <c r="F12" s="8">
        <f t="shared" si="2"/>
        <v>3531742</v>
      </c>
      <c r="G12" s="8">
        <f t="shared" si="3"/>
        <v>197816</v>
      </c>
      <c r="H12" s="8">
        <f t="shared" si="4"/>
        <v>4561379.82</v>
      </c>
      <c r="I12" s="8">
        <f t="shared" si="9"/>
        <v>231895106.03999999</v>
      </c>
      <c r="J12" s="8">
        <v>224352431</v>
      </c>
      <c r="K12" s="8">
        <v>2880690</v>
      </c>
      <c r="L12" s="8">
        <v>138538</v>
      </c>
      <c r="M12" s="8">
        <v>4523447.04</v>
      </c>
      <c r="N12" s="8">
        <f t="shared" si="5"/>
        <v>4098198.78</v>
      </c>
      <c r="O12" s="8">
        <v>4037908</v>
      </c>
      <c r="P12" s="8">
        <v>21322</v>
      </c>
      <c r="Q12" s="8">
        <v>1036</v>
      </c>
      <c r="R12" s="8">
        <v>37932.78</v>
      </c>
      <c r="S12" s="8">
        <f t="shared" si="10"/>
        <v>0</v>
      </c>
      <c r="T12" s="8">
        <v>0</v>
      </c>
      <c r="U12" s="8">
        <v>0</v>
      </c>
      <c r="V12" s="8">
        <v>0</v>
      </c>
      <c r="W12" s="8">
        <f t="shared" si="11"/>
        <v>100149629</v>
      </c>
      <c r="X12" s="8">
        <v>99461657</v>
      </c>
      <c r="Y12" s="8">
        <v>629730</v>
      </c>
      <c r="Z12" s="8">
        <v>58242</v>
      </c>
      <c r="AA12" s="8">
        <v>5582700</v>
      </c>
      <c r="AB12" s="8"/>
      <c r="AC12" s="19">
        <f t="shared" si="6"/>
        <v>341725.6</v>
      </c>
      <c r="AD12" s="2">
        <v>261237900</v>
      </c>
      <c r="AE12" s="11">
        <f t="shared" si="7"/>
        <v>-80487700</v>
      </c>
    </row>
    <row r="13" spans="1:34" ht="30">
      <c r="A13" s="6" t="s">
        <v>15</v>
      </c>
      <c r="B13" s="12" t="s">
        <v>47</v>
      </c>
      <c r="C13" s="26">
        <v>340911800</v>
      </c>
      <c r="D13" s="8">
        <f t="shared" si="8"/>
        <v>358684500</v>
      </c>
      <c r="E13" s="8">
        <f t="shared" si="1"/>
        <v>348497663</v>
      </c>
      <c r="F13" s="8">
        <f t="shared" si="2"/>
        <v>3957948</v>
      </c>
      <c r="G13" s="8">
        <f t="shared" si="3"/>
        <v>267202</v>
      </c>
      <c r="H13" s="8">
        <f t="shared" si="4"/>
        <v>5961650.0999999996</v>
      </c>
      <c r="I13" s="8">
        <f t="shared" si="9"/>
        <v>238738563.36000001</v>
      </c>
      <c r="J13" s="8">
        <v>229613399</v>
      </c>
      <c r="K13" s="8">
        <v>3089544</v>
      </c>
      <c r="L13" s="8">
        <v>189574</v>
      </c>
      <c r="M13" s="8">
        <v>5846046.3599999994</v>
      </c>
      <c r="N13" s="8">
        <f t="shared" si="5"/>
        <v>9868116.7400000002</v>
      </c>
      <c r="O13" s="8">
        <v>9685439</v>
      </c>
      <c r="P13" s="8">
        <v>63966</v>
      </c>
      <c r="Q13" s="8">
        <v>3108</v>
      </c>
      <c r="R13" s="8">
        <v>115603.73999999999</v>
      </c>
      <c r="S13" s="8">
        <f t="shared" si="10"/>
        <v>0</v>
      </c>
      <c r="T13" s="8">
        <v>0</v>
      </c>
      <c r="U13" s="8">
        <v>0</v>
      </c>
      <c r="V13" s="8">
        <v>0</v>
      </c>
      <c r="W13" s="8">
        <f t="shared" si="11"/>
        <v>99931083</v>
      </c>
      <c r="X13" s="8">
        <v>99052125</v>
      </c>
      <c r="Y13" s="8">
        <v>804438</v>
      </c>
      <c r="Z13" s="8">
        <v>74520</v>
      </c>
      <c r="AA13" s="8">
        <v>10146700</v>
      </c>
      <c r="AB13" s="8"/>
      <c r="AC13" s="19">
        <f t="shared" si="6"/>
        <v>358684.5</v>
      </c>
      <c r="AD13" s="2">
        <v>274608500</v>
      </c>
      <c r="AE13" s="11">
        <f t="shared" si="7"/>
        <v>-84076000</v>
      </c>
    </row>
    <row r="14" spans="1:34" ht="27" customHeight="1">
      <c r="A14" s="6" t="s">
        <v>16</v>
      </c>
      <c r="B14" s="12" t="s">
        <v>48</v>
      </c>
      <c r="C14" s="26">
        <v>428912100</v>
      </c>
      <c r="D14" s="8">
        <f t="shared" si="8"/>
        <v>450180900</v>
      </c>
      <c r="E14" s="8">
        <f t="shared" si="1"/>
        <v>438170547</v>
      </c>
      <c r="F14" s="8">
        <f t="shared" si="2"/>
        <v>4351498</v>
      </c>
      <c r="G14" s="8">
        <f t="shared" si="3"/>
        <v>323350</v>
      </c>
      <c r="H14" s="8">
        <f t="shared" si="4"/>
        <v>7335540.1199999992</v>
      </c>
      <c r="I14" s="8">
        <f t="shared" si="9"/>
        <v>260480973.36000001</v>
      </c>
      <c r="J14" s="8">
        <v>249724576</v>
      </c>
      <c r="K14" s="8">
        <v>3333916</v>
      </c>
      <c r="L14" s="8">
        <v>232738</v>
      </c>
      <c r="M14" s="8">
        <v>7189743.3599999994</v>
      </c>
      <c r="N14" s="8">
        <f t="shared" si="5"/>
        <v>13183329.76</v>
      </c>
      <c r="O14" s="8">
        <v>12951295</v>
      </c>
      <c r="P14" s="8">
        <v>82242</v>
      </c>
      <c r="Q14" s="8">
        <v>3996</v>
      </c>
      <c r="R14" s="8">
        <v>145796.76</v>
      </c>
      <c r="S14" s="8">
        <f t="shared" si="10"/>
        <v>0</v>
      </c>
      <c r="T14" s="8">
        <v>0</v>
      </c>
      <c r="U14" s="8">
        <v>0</v>
      </c>
      <c r="V14" s="8">
        <v>0</v>
      </c>
      <c r="W14" s="8">
        <f t="shared" si="11"/>
        <v>169527632</v>
      </c>
      <c r="X14" s="8">
        <v>168505676</v>
      </c>
      <c r="Y14" s="8">
        <v>935340</v>
      </c>
      <c r="Z14" s="8">
        <v>86616</v>
      </c>
      <c r="AA14" s="8">
        <v>6989000</v>
      </c>
      <c r="AB14" s="8"/>
      <c r="AC14" s="19">
        <f t="shared" si="6"/>
        <v>450180.9</v>
      </c>
      <c r="AD14" s="2">
        <v>351380300</v>
      </c>
      <c r="AE14" s="11">
        <f t="shared" si="7"/>
        <v>-98800600</v>
      </c>
    </row>
    <row r="15" spans="1:34" ht="26.25" customHeight="1">
      <c r="A15" s="6" t="s">
        <v>17</v>
      </c>
      <c r="B15" s="12" t="s">
        <v>49</v>
      </c>
      <c r="C15" s="26">
        <v>291793300</v>
      </c>
      <c r="D15" s="8">
        <f t="shared" si="8"/>
        <v>292770000</v>
      </c>
      <c r="E15" s="8">
        <f t="shared" si="1"/>
        <v>283471245</v>
      </c>
      <c r="F15" s="8">
        <f t="shared" si="2"/>
        <v>4354206</v>
      </c>
      <c r="G15" s="8">
        <f t="shared" si="3"/>
        <v>334368</v>
      </c>
      <c r="H15" s="8">
        <f t="shared" si="4"/>
        <v>4610222.5199999996</v>
      </c>
      <c r="I15" s="8">
        <f t="shared" si="9"/>
        <v>186306640.25999999</v>
      </c>
      <c r="J15" s="8">
        <v>179154917</v>
      </c>
      <c r="K15" s="8">
        <v>2431500</v>
      </c>
      <c r="L15" s="8">
        <v>157342</v>
      </c>
      <c r="M15" s="8">
        <v>4562881.26</v>
      </c>
      <c r="N15" s="8">
        <f t="shared" si="5"/>
        <v>3700525.26</v>
      </c>
      <c r="O15" s="8">
        <v>3624438</v>
      </c>
      <c r="P15" s="8">
        <v>27414</v>
      </c>
      <c r="Q15" s="8">
        <v>1332</v>
      </c>
      <c r="R15" s="8">
        <v>47341.259999999995</v>
      </c>
      <c r="S15" s="8">
        <f t="shared" si="10"/>
        <v>27201876</v>
      </c>
      <c r="T15" s="8">
        <v>25722092</v>
      </c>
      <c r="U15" s="8">
        <v>1354206</v>
      </c>
      <c r="V15" s="8">
        <v>125578</v>
      </c>
      <c r="W15" s="8">
        <f t="shared" si="11"/>
        <v>68537900</v>
      </c>
      <c r="X15" s="8">
        <v>67946698</v>
      </c>
      <c r="Y15" s="8">
        <v>541086</v>
      </c>
      <c r="Z15" s="8">
        <v>50116</v>
      </c>
      <c r="AA15" s="8">
        <v>7023100</v>
      </c>
      <c r="AB15" s="8"/>
      <c r="AC15" s="19">
        <f t="shared" si="6"/>
        <v>292770</v>
      </c>
      <c r="AD15" s="2">
        <v>249015000</v>
      </c>
      <c r="AE15" s="11">
        <f t="shared" si="7"/>
        <v>-43755000</v>
      </c>
    </row>
    <row r="16" spans="1:34" ht="30">
      <c r="A16" s="6" t="s">
        <v>18</v>
      </c>
      <c r="B16" s="12" t="s">
        <v>50</v>
      </c>
      <c r="C16" s="26">
        <v>285910000</v>
      </c>
      <c r="D16" s="8">
        <f t="shared" si="8"/>
        <v>293366500</v>
      </c>
      <c r="E16" s="8">
        <f t="shared" si="1"/>
        <v>285594611</v>
      </c>
      <c r="F16" s="8">
        <f t="shared" si="2"/>
        <v>3819532</v>
      </c>
      <c r="G16" s="8">
        <f t="shared" si="3"/>
        <v>247442</v>
      </c>
      <c r="H16" s="8">
        <f t="shared" si="4"/>
        <v>3704918.46</v>
      </c>
      <c r="I16" s="8">
        <f t="shared" si="9"/>
        <v>200529964.44</v>
      </c>
      <c r="J16" s="8">
        <v>194290183</v>
      </c>
      <c r="K16" s="8">
        <v>2423112</v>
      </c>
      <c r="L16" s="8">
        <v>118178</v>
      </c>
      <c r="M16" s="8">
        <v>3698491.44</v>
      </c>
      <c r="N16" s="8">
        <f t="shared" si="5"/>
        <v>625933.02</v>
      </c>
      <c r="O16" s="8">
        <v>616312</v>
      </c>
      <c r="P16" s="8">
        <v>3046</v>
      </c>
      <c r="Q16" s="8">
        <v>148</v>
      </c>
      <c r="R16" s="8">
        <v>6427.02</v>
      </c>
      <c r="S16" s="8">
        <f t="shared" si="10"/>
        <v>15396240</v>
      </c>
      <c r="T16" s="8">
        <v>14419600</v>
      </c>
      <c r="U16" s="8">
        <v>893760</v>
      </c>
      <c r="V16" s="8">
        <v>82880</v>
      </c>
      <c r="W16" s="8">
        <f t="shared" si="11"/>
        <v>68121966</v>
      </c>
      <c r="X16" s="8">
        <v>67576116</v>
      </c>
      <c r="Y16" s="8">
        <v>499614</v>
      </c>
      <c r="Z16" s="8">
        <v>46236</v>
      </c>
      <c r="AA16" s="8">
        <v>8692400</v>
      </c>
      <c r="AB16" s="8"/>
      <c r="AC16" s="19">
        <f t="shared" si="6"/>
        <v>293366.5</v>
      </c>
      <c r="AD16" s="2">
        <v>234392100</v>
      </c>
      <c r="AE16" s="11">
        <f t="shared" si="7"/>
        <v>-58974400</v>
      </c>
    </row>
    <row r="17" spans="1:31" s="16" customFormat="1" ht="21.75" customHeight="1">
      <c r="A17" s="13" t="s">
        <v>19</v>
      </c>
      <c r="B17" s="14" t="s">
        <v>51</v>
      </c>
      <c r="C17" s="27">
        <v>315844500</v>
      </c>
      <c r="D17" s="8">
        <f t="shared" si="8"/>
        <v>344136300</v>
      </c>
      <c r="E17" s="15">
        <f t="shared" si="1"/>
        <v>334860939</v>
      </c>
      <c r="F17" s="15">
        <f t="shared" si="2"/>
        <v>4699595</v>
      </c>
      <c r="G17" s="15">
        <f t="shared" si="3"/>
        <v>318750</v>
      </c>
      <c r="H17" s="15">
        <f t="shared" si="4"/>
        <v>4256976.12</v>
      </c>
      <c r="I17" s="15">
        <f t="shared" si="9"/>
        <v>211786972.34</v>
      </c>
      <c r="J17" s="15">
        <v>204804527</v>
      </c>
      <c r="K17" s="15">
        <v>2630490</v>
      </c>
      <c r="L17" s="15">
        <v>127812</v>
      </c>
      <c r="M17" s="15">
        <v>4224143.34</v>
      </c>
      <c r="N17" s="15">
        <f t="shared" si="5"/>
        <v>3793971.78</v>
      </c>
      <c r="O17" s="15">
        <v>3740378</v>
      </c>
      <c r="P17" s="15">
        <v>19799</v>
      </c>
      <c r="Q17" s="15">
        <v>962</v>
      </c>
      <c r="R17" s="15">
        <v>32832.78</v>
      </c>
      <c r="S17" s="15">
        <f t="shared" si="10"/>
        <v>23951424</v>
      </c>
      <c r="T17" s="15">
        <v>22416704</v>
      </c>
      <c r="U17" s="15">
        <v>1404480</v>
      </c>
      <c r="V17" s="15">
        <v>130240</v>
      </c>
      <c r="W17" s="15">
        <f t="shared" si="11"/>
        <v>95517892</v>
      </c>
      <c r="X17" s="15">
        <v>94813330</v>
      </c>
      <c r="Y17" s="15">
        <v>644826</v>
      </c>
      <c r="Z17" s="15">
        <v>59736</v>
      </c>
      <c r="AA17" s="15">
        <v>9086000</v>
      </c>
      <c r="AB17" s="15"/>
      <c r="AC17" s="20">
        <f t="shared" si="6"/>
        <v>344136.3</v>
      </c>
      <c r="AD17" s="16">
        <v>294096200</v>
      </c>
      <c r="AE17" s="17">
        <f t="shared" si="7"/>
        <v>-50040100</v>
      </c>
    </row>
    <row r="18" spans="1:31" s="16" customFormat="1" ht="30">
      <c r="A18" s="13" t="s">
        <v>20</v>
      </c>
      <c r="B18" s="14" t="s">
        <v>52</v>
      </c>
      <c r="C18" s="27">
        <v>195140400</v>
      </c>
      <c r="D18" s="8">
        <f t="shared" si="8"/>
        <v>206177500</v>
      </c>
      <c r="E18" s="15">
        <f t="shared" si="1"/>
        <v>202038306</v>
      </c>
      <c r="F18" s="15">
        <f t="shared" si="2"/>
        <v>2101320</v>
      </c>
      <c r="G18" s="15">
        <f t="shared" si="3"/>
        <v>128626</v>
      </c>
      <c r="H18" s="15">
        <f t="shared" si="4"/>
        <v>1909295.8399999999</v>
      </c>
      <c r="I18" s="15">
        <f t="shared" si="9"/>
        <v>157066363.84</v>
      </c>
      <c r="J18" s="15">
        <v>153605534</v>
      </c>
      <c r="K18" s="15">
        <v>1480464</v>
      </c>
      <c r="L18" s="15">
        <v>71070</v>
      </c>
      <c r="M18" s="15">
        <v>1909295.8399999999</v>
      </c>
      <c r="N18" s="15">
        <f t="shared" si="5"/>
        <v>0</v>
      </c>
      <c r="O18" s="15">
        <v>0</v>
      </c>
      <c r="P18" s="15">
        <v>0</v>
      </c>
      <c r="Q18" s="15">
        <v>0</v>
      </c>
      <c r="R18" s="15">
        <v>0</v>
      </c>
      <c r="S18" s="15">
        <f t="shared" si="10"/>
        <v>9827440</v>
      </c>
      <c r="T18" s="15">
        <v>9339120</v>
      </c>
      <c r="U18" s="15">
        <v>446880</v>
      </c>
      <c r="V18" s="15">
        <v>41440</v>
      </c>
      <c r="W18" s="15">
        <f t="shared" si="11"/>
        <v>33707144</v>
      </c>
      <c r="X18" s="15">
        <v>33517052</v>
      </c>
      <c r="Y18" s="15">
        <v>173976</v>
      </c>
      <c r="Z18" s="15">
        <v>16116</v>
      </c>
      <c r="AA18" s="15">
        <v>5576600</v>
      </c>
      <c r="AB18" s="15"/>
      <c r="AC18" s="20">
        <f t="shared" si="6"/>
        <v>206177.5</v>
      </c>
      <c r="AD18" s="16">
        <v>167788100</v>
      </c>
      <c r="AE18" s="17">
        <f t="shared" si="7"/>
        <v>-38389400</v>
      </c>
    </row>
    <row r="19" spans="1:31" ht="24" customHeight="1">
      <c r="A19" s="6" t="s">
        <v>21</v>
      </c>
      <c r="B19" s="12" t="s">
        <v>53</v>
      </c>
      <c r="C19" s="26">
        <v>222908000</v>
      </c>
      <c r="D19" s="8">
        <f t="shared" si="8"/>
        <v>212881000</v>
      </c>
      <c r="E19" s="8">
        <f t="shared" si="1"/>
        <v>207960195</v>
      </c>
      <c r="F19" s="8">
        <f t="shared" si="2"/>
        <v>2279469</v>
      </c>
      <c r="G19" s="8">
        <f t="shared" si="3"/>
        <v>157530</v>
      </c>
      <c r="H19" s="8">
        <f>M19 + R19</f>
        <v>2483819.34</v>
      </c>
      <c r="I19" s="8">
        <f t="shared" si="9"/>
        <v>156458046.38</v>
      </c>
      <c r="J19" s="8">
        <v>152363325</v>
      </c>
      <c r="K19" s="8">
        <v>1559928</v>
      </c>
      <c r="L19" s="8">
        <v>91874</v>
      </c>
      <c r="M19" s="8">
        <v>2442919.38</v>
      </c>
      <c r="N19" s="8">
        <f t="shared" si="5"/>
        <v>4731077.96</v>
      </c>
      <c r="O19" s="8">
        <v>4666223</v>
      </c>
      <c r="P19" s="8">
        <v>22845</v>
      </c>
      <c r="Q19" s="8">
        <v>1110</v>
      </c>
      <c r="R19" s="8">
        <v>40899.959999999992</v>
      </c>
      <c r="S19" s="8">
        <f t="shared" si="10"/>
        <v>11058425</v>
      </c>
      <c r="T19" s="8">
        <v>10569233</v>
      </c>
      <c r="U19" s="8">
        <v>447678</v>
      </c>
      <c r="V19" s="8">
        <v>41514</v>
      </c>
      <c r="W19" s="8">
        <f t="shared" si="11"/>
        <v>37961064</v>
      </c>
      <c r="X19" s="8">
        <v>37689014</v>
      </c>
      <c r="Y19" s="8">
        <v>249018</v>
      </c>
      <c r="Z19" s="8">
        <v>23032</v>
      </c>
      <c r="AA19" s="8">
        <v>2672400</v>
      </c>
      <c r="AB19" s="8"/>
      <c r="AC19" s="19">
        <f t="shared" si="6"/>
        <v>212881</v>
      </c>
      <c r="AD19" s="2">
        <v>175171100</v>
      </c>
      <c r="AE19" s="11">
        <f t="shared" si="7"/>
        <v>-37709900</v>
      </c>
    </row>
    <row r="20" spans="1:31" ht="30">
      <c r="A20" s="6" t="s">
        <v>22</v>
      </c>
      <c r="B20" s="12" t="s">
        <v>54</v>
      </c>
      <c r="C20" s="26">
        <v>397784600</v>
      </c>
      <c r="D20" s="8">
        <f t="shared" si="8"/>
        <v>410636700</v>
      </c>
      <c r="E20" s="8">
        <f t="shared" si="1"/>
        <v>397042621</v>
      </c>
      <c r="F20" s="8">
        <f t="shared" si="2"/>
        <v>4528346</v>
      </c>
      <c r="G20" s="8">
        <f t="shared" si="3"/>
        <v>363674</v>
      </c>
      <c r="H20" s="8">
        <f t="shared" si="4"/>
        <v>8702092.2600000016</v>
      </c>
      <c r="I20" s="8">
        <f t="shared" si="9"/>
        <v>256207619.36000001</v>
      </c>
      <c r="J20" s="8">
        <v>243869391</v>
      </c>
      <c r="K20" s="8">
        <v>3431058</v>
      </c>
      <c r="L20" s="8">
        <v>263468</v>
      </c>
      <c r="M20" s="8">
        <v>8643702.3600000013</v>
      </c>
      <c r="N20" s="8">
        <f t="shared" si="5"/>
        <v>3833409.9</v>
      </c>
      <c r="O20" s="8">
        <v>3739886</v>
      </c>
      <c r="P20" s="8">
        <v>33506</v>
      </c>
      <c r="Q20" s="8">
        <v>1628</v>
      </c>
      <c r="R20" s="8">
        <v>58389.899999999994</v>
      </c>
      <c r="S20" s="8">
        <f t="shared" si="10"/>
        <v>0</v>
      </c>
      <c r="T20" s="8">
        <v>0</v>
      </c>
      <c r="U20" s="8">
        <v>0</v>
      </c>
      <c r="V20" s="8">
        <v>0</v>
      </c>
      <c r="W20" s="8">
        <f t="shared" si="11"/>
        <v>141327104</v>
      </c>
      <c r="X20" s="8">
        <v>140164744</v>
      </c>
      <c r="Y20" s="8">
        <v>1063782</v>
      </c>
      <c r="Z20" s="8">
        <v>98578</v>
      </c>
      <c r="AA20" s="8">
        <v>9268600</v>
      </c>
      <c r="AB20" s="8"/>
      <c r="AC20" s="19">
        <f t="shared" si="6"/>
        <v>410636.7</v>
      </c>
      <c r="AD20" s="2">
        <v>339310300</v>
      </c>
      <c r="AE20" s="11">
        <f t="shared" si="7"/>
        <v>-71326400</v>
      </c>
    </row>
    <row r="21" spans="1:31" ht="30">
      <c r="A21" s="6" t="s">
        <v>23</v>
      </c>
      <c r="B21" s="12" t="s">
        <v>55</v>
      </c>
      <c r="C21" s="26">
        <v>452647200</v>
      </c>
      <c r="D21" s="8">
        <f t="shared" si="8"/>
        <v>460498900</v>
      </c>
      <c r="E21" s="8">
        <f t="shared" si="1"/>
        <v>444022736</v>
      </c>
      <c r="F21" s="8">
        <f t="shared" si="2"/>
        <v>8095510</v>
      </c>
      <c r="G21" s="8">
        <f t="shared" si="3"/>
        <v>664718</v>
      </c>
      <c r="H21" s="8">
        <f t="shared" si="4"/>
        <v>7715895.0599999996</v>
      </c>
      <c r="I21" s="8">
        <f t="shared" si="9"/>
        <v>276071406.66000003</v>
      </c>
      <c r="J21" s="8">
        <v>264369678</v>
      </c>
      <c r="K21" s="8">
        <v>3783933</v>
      </c>
      <c r="L21" s="8">
        <v>266538</v>
      </c>
      <c r="M21" s="8">
        <v>7651257.6599999992</v>
      </c>
      <c r="N21" s="8">
        <f t="shared" si="5"/>
        <v>4346750.4000000004</v>
      </c>
      <c r="O21" s="8">
        <v>4245382</v>
      </c>
      <c r="P21" s="8">
        <v>35029</v>
      </c>
      <c r="Q21" s="8">
        <v>1702</v>
      </c>
      <c r="R21" s="8">
        <v>64637.399999999994</v>
      </c>
      <c r="S21" s="8">
        <f t="shared" si="10"/>
        <v>67776780</v>
      </c>
      <c r="T21" s="8">
        <v>64044620</v>
      </c>
      <c r="U21" s="8">
        <v>3415440</v>
      </c>
      <c r="V21" s="8">
        <v>316720</v>
      </c>
      <c r="W21" s="8">
        <f t="shared" si="11"/>
        <v>102656622</v>
      </c>
      <c r="X21" s="8">
        <v>101715756</v>
      </c>
      <c r="Y21" s="8">
        <v>861108</v>
      </c>
      <c r="Z21" s="8">
        <v>79758</v>
      </c>
      <c r="AA21" s="8">
        <v>9647300</v>
      </c>
      <c r="AB21" s="8"/>
      <c r="AC21" s="19">
        <f t="shared" si="6"/>
        <v>460498.9</v>
      </c>
      <c r="AD21" s="2">
        <v>384960000</v>
      </c>
      <c r="AE21" s="11">
        <f t="shared" si="7"/>
        <v>-75538900</v>
      </c>
    </row>
    <row r="22" spans="1:31" ht="30">
      <c r="A22" s="6" t="s">
        <v>24</v>
      </c>
      <c r="B22" s="12" t="s">
        <v>56</v>
      </c>
      <c r="C22" s="26">
        <v>618280900</v>
      </c>
      <c r="D22" s="8">
        <f t="shared" si="8"/>
        <v>655306500</v>
      </c>
      <c r="E22" s="8">
        <f t="shared" si="1"/>
        <v>643462925</v>
      </c>
      <c r="F22" s="8">
        <f t="shared" si="2"/>
        <v>5349436</v>
      </c>
      <c r="G22" s="8">
        <f t="shared" si="3"/>
        <v>298018</v>
      </c>
      <c r="H22" s="8">
        <f t="shared" si="4"/>
        <v>6196100.1599999992</v>
      </c>
      <c r="I22" s="8">
        <f t="shared" si="9"/>
        <v>455130500.57999998</v>
      </c>
      <c r="J22" s="8">
        <v>444318265</v>
      </c>
      <c r="K22" s="8">
        <v>4424897</v>
      </c>
      <c r="L22" s="8">
        <v>212994</v>
      </c>
      <c r="M22" s="8">
        <v>6174344.5799999991</v>
      </c>
      <c r="N22" s="8">
        <f t="shared" si="5"/>
        <v>2700702.58</v>
      </c>
      <c r="O22" s="8">
        <v>2667768</v>
      </c>
      <c r="P22" s="8">
        <v>10661</v>
      </c>
      <c r="Q22" s="8">
        <v>518</v>
      </c>
      <c r="R22" s="8">
        <v>21755.58</v>
      </c>
      <c r="S22" s="8">
        <f t="shared" si="10"/>
        <v>0</v>
      </c>
      <c r="T22" s="8">
        <v>0</v>
      </c>
      <c r="U22" s="8">
        <v>0</v>
      </c>
      <c r="V22" s="8">
        <v>0</v>
      </c>
      <c r="W22" s="8">
        <f t="shared" si="11"/>
        <v>188424676</v>
      </c>
      <c r="X22" s="8">
        <v>187426292</v>
      </c>
      <c r="Y22" s="8">
        <v>913878</v>
      </c>
      <c r="Z22" s="8">
        <v>84506</v>
      </c>
      <c r="AA22" s="8">
        <v>9050600</v>
      </c>
      <c r="AB22" s="8"/>
      <c r="AC22" s="19">
        <f t="shared" si="6"/>
        <v>655306.5</v>
      </c>
      <c r="AD22" s="2">
        <v>497496400</v>
      </c>
      <c r="AE22" s="11">
        <f t="shared" si="7"/>
        <v>-157810100</v>
      </c>
    </row>
    <row r="23" spans="1:31" ht="24.75" customHeight="1">
      <c r="A23" s="6" t="s">
        <v>25</v>
      </c>
      <c r="B23" s="12" t="s">
        <v>57</v>
      </c>
      <c r="C23" s="26">
        <v>719272800</v>
      </c>
      <c r="D23" s="8">
        <f t="shared" si="8"/>
        <v>728431200</v>
      </c>
      <c r="E23" s="8">
        <f t="shared" si="1"/>
        <v>702008558</v>
      </c>
      <c r="F23" s="8">
        <f t="shared" si="2"/>
        <v>13082963</v>
      </c>
      <c r="G23" s="8">
        <f t="shared" si="3"/>
        <v>1092250</v>
      </c>
      <c r="H23" s="8">
        <f t="shared" si="4"/>
        <v>12247410.299999999</v>
      </c>
      <c r="I23" s="8">
        <f t="shared" si="9"/>
        <v>414402403.83999997</v>
      </c>
      <c r="J23" s="8">
        <v>396541267</v>
      </c>
      <c r="K23" s="8">
        <v>5419964</v>
      </c>
      <c r="L23" s="8">
        <v>386362</v>
      </c>
      <c r="M23" s="8">
        <v>12054810.839999998</v>
      </c>
      <c r="N23" s="8">
        <f t="shared" si="5"/>
        <v>13977549.460000001</v>
      </c>
      <c r="O23" s="8">
        <v>13674757</v>
      </c>
      <c r="P23" s="8">
        <v>105087</v>
      </c>
      <c r="Q23" s="8">
        <v>5106</v>
      </c>
      <c r="R23" s="8">
        <v>192599.46</v>
      </c>
      <c r="S23" s="8">
        <f t="shared" si="10"/>
        <v>121517368</v>
      </c>
      <c r="T23" s="8">
        <v>114697456</v>
      </c>
      <c r="U23" s="8">
        <v>6241158</v>
      </c>
      <c r="V23" s="8">
        <v>578754</v>
      </c>
      <c r="W23" s="8">
        <f t="shared" si="11"/>
        <v>161575360</v>
      </c>
      <c r="X23" s="8">
        <f>160133978+2600</f>
        <v>160136578</v>
      </c>
      <c r="Y23" s="8">
        <v>1316754</v>
      </c>
      <c r="Z23" s="8">
        <v>122028</v>
      </c>
      <c r="AA23" s="8">
        <v>16958500</v>
      </c>
      <c r="AB23" s="8"/>
      <c r="AC23" s="19">
        <f t="shared" si="6"/>
        <v>728431.2</v>
      </c>
      <c r="AD23" s="2">
        <v>570906400</v>
      </c>
      <c r="AE23" s="11">
        <f t="shared" si="7"/>
        <v>-157524800</v>
      </c>
    </row>
    <row r="24" spans="1:31" ht="30">
      <c r="A24" s="6" t="s">
        <v>26</v>
      </c>
      <c r="B24" s="12" t="s">
        <v>58</v>
      </c>
      <c r="C24" s="28">
        <v>508934400</v>
      </c>
      <c r="D24" s="8">
        <f t="shared" si="8"/>
        <v>528140900</v>
      </c>
      <c r="E24" s="8">
        <f t="shared" si="1"/>
        <v>514282768</v>
      </c>
      <c r="F24" s="8">
        <f t="shared" si="2"/>
        <v>6524548</v>
      </c>
      <c r="G24" s="8">
        <f t="shared" si="3"/>
        <v>417894</v>
      </c>
      <c r="H24" s="8">
        <f t="shared" si="4"/>
        <v>6915713.2199999988</v>
      </c>
      <c r="I24" s="8">
        <f t="shared" si="9"/>
        <v>333477119.33999997</v>
      </c>
      <c r="J24" s="8">
        <v>322156941</v>
      </c>
      <c r="K24" s="8">
        <v>4218060</v>
      </c>
      <c r="L24" s="8">
        <v>204402</v>
      </c>
      <c r="M24" s="8">
        <v>6897716.3399999989</v>
      </c>
      <c r="N24" s="8">
        <f t="shared" si="5"/>
        <v>2389760.88</v>
      </c>
      <c r="O24" s="8">
        <v>2358988</v>
      </c>
      <c r="P24" s="8">
        <v>12184</v>
      </c>
      <c r="Q24" s="8">
        <v>592</v>
      </c>
      <c r="R24" s="8">
        <v>17996.879999999997</v>
      </c>
      <c r="S24" s="8">
        <f t="shared" si="10"/>
        <v>22491392</v>
      </c>
      <c r="T24" s="8">
        <v>21104040</v>
      </c>
      <c r="U24" s="8">
        <v>1269618</v>
      </c>
      <c r="V24" s="8">
        <v>117734</v>
      </c>
      <c r="W24" s="8">
        <f t="shared" si="11"/>
        <v>162931151</v>
      </c>
      <c r="X24" s="8">
        <f>161814099-2800</f>
        <v>161811299</v>
      </c>
      <c r="Y24" s="8">
        <v>1024686</v>
      </c>
      <c r="Z24" s="8">
        <v>95166</v>
      </c>
      <c r="AA24" s="8">
        <v>6851500</v>
      </c>
      <c r="AB24" s="8"/>
      <c r="AC24" s="19">
        <f t="shared" si="6"/>
        <v>528140.9</v>
      </c>
      <c r="AD24" s="2">
        <v>408062600</v>
      </c>
      <c r="AE24" s="11">
        <f t="shared" si="7"/>
        <v>-120078300</v>
      </c>
    </row>
    <row r="25" spans="1:31" ht="24" customHeight="1">
      <c r="A25" s="6" t="s">
        <v>27</v>
      </c>
      <c r="B25" s="12" t="s">
        <v>59</v>
      </c>
      <c r="C25" s="26">
        <v>690642900</v>
      </c>
      <c r="D25" s="8">
        <f t="shared" si="8"/>
        <v>715126400</v>
      </c>
      <c r="E25" s="8">
        <f t="shared" si="1"/>
        <v>694580133</v>
      </c>
      <c r="F25" s="8">
        <f t="shared" si="2"/>
        <v>10974132</v>
      </c>
      <c r="G25" s="8">
        <f t="shared" si="3"/>
        <v>838552</v>
      </c>
      <c r="H25" s="8">
        <f t="shared" si="4"/>
        <v>8733556.1999999993</v>
      </c>
      <c r="I25" s="8">
        <f t="shared" si="9"/>
        <v>414059733.95999998</v>
      </c>
      <c r="J25" s="8">
        <v>400107834</v>
      </c>
      <c r="K25" s="8">
        <v>5028396</v>
      </c>
      <c r="L25" s="8">
        <v>289716</v>
      </c>
      <c r="M25" s="8">
        <v>8633787.959999999</v>
      </c>
      <c r="N25" s="8">
        <f t="shared" si="5"/>
        <v>8161376.2400000002</v>
      </c>
      <c r="O25" s="8">
        <v>8004116</v>
      </c>
      <c r="P25" s="8">
        <v>54828</v>
      </c>
      <c r="Q25" s="8">
        <v>2664</v>
      </c>
      <c r="R25" s="8">
        <v>99768.24</v>
      </c>
      <c r="S25" s="8">
        <f t="shared" si="10"/>
        <v>86054401</v>
      </c>
      <c r="T25" s="8">
        <v>80909601</v>
      </c>
      <c r="U25" s="8">
        <v>4708200</v>
      </c>
      <c r="V25" s="8">
        <v>436600</v>
      </c>
      <c r="W25" s="8">
        <f t="shared" si="11"/>
        <v>193815562</v>
      </c>
      <c r="X25" s="8">
        <v>192523282</v>
      </c>
      <c r="Y25" s="8">
        <v>1182708</v>
      </c>
      <c r="Z25" s="8">
        <v>109572</v>
      </c>
      <c r="AA25" s="8">
        <v>13035300</v>
      </c>
      <c r="AB25" s="8"/>
      <c r="AC25" s="19">
        <f t="shared" si="6"/>
        <v>715126.4</v>
      </c>
      <c r="AD25" s="2">
        <v>603434500</v>
      </c>
      <c r="AE25" s="11">
        <f t="shared" si="7"/>
        <v>-111691900</v>
      </c>
    </row>
    <row r="26" spans="1:31" ht="30">
      <c r="A26" s="6" t="s">
        <v>28</v>
      </c>
      <c r="B26" s="12" t="s">
        <v>60</v>
      </c>
      <c r="C26" s="26">
        <v>535076800</v>
      </c>
      <c r="D26" s="8">
        <f t="shared" si="8"/>
        <v>549955600</v>
      </c>
      <c r="E26" s="8">
        <f t="shared" si="1"/>
        <v>536835242</v>
      </c>
      <c r="F26" s="8">
        <f t="shared" si="2"/>
        <v>7059867</v>
      </c>
      <c r="G26" s="8">
        <f t="shared" si="3"/>
        <v>421756</v>
      </c>
      <c r="H26" s="8">
        <f t="shared" si="4"/>
        <v>5638775.2199999997</v>
      </c>
      <c r="I26" s="8">
        <f t="shared" si="9"/>
        <v>407609915.83999997</v>
      </c>
      <c r="J26" s="8">
        <v>396553773</v>
      </c>
      <c r="K26" s="8">
        <v>5192352</v>
      </c>
      <c r="L26" s="8">
        <v>249260</v>
      </c>
      <c r="M26" s="8">
        <v>5614530.8399999999</v>
      </c>
      <c r="N26" s="8">
        <f t="shared" si="5"/>
        <v>2588875.38</v>
      </c>
      <c r="O26" s="8">
        <v>2550258</v>
      </c>
      <c r="P26" s="8">
        <v>13707</v>
      </c>
      <c r="Q26" s="8">
        <v>666</v>
      </c>
      <c r="R26" s="8">
        <v>24244.379999999997</v>
      </c>
      <c r="S26" s="8">
        <f t="shared" si="10"/>
        <v>21878430</v>
      </c>
      <c r="T26" s="8">
        <v>20667222</v>
      </c>
      <c r="U26" s="8">
        <v>1108422</v>
      </c>
      <c r="V26" s="8">
        <v>102786</v>
      </c>
      <c r="W26" s="8">
        <f t="shared" si="11"/>
        <v>106093219</v>
      </c>
      <c r="X26" s="8">
        <v>105278789</v>
      </c>
      <c r="Y26" s="8">
        <v>745386</v>
      </c>
      <c r="Z26" s="8">
        <v>69044</v>
      </c>
      <c r="AA26" s="8">
        <v>11785200</v>
      </c>
      <c r="AB26" s="8"/>
      <c r="AC26" s="19">
        <f t="shared" si="6"/>
        <v>549955.6</v>
      </c>
      <c r="AD26" s="2">
        <v>448927000</v>
      </c>
      <c r="AE26" s="11">
        <f t="shared" si="7"/>
        <v>-101028600</v>
      </c>
    </row>
    <row r="27" spans="1:31" ht="30">
      <c r="A27" s="6" t="s">
        <v>29</v>
      </c>
      <c r="B27" s="12" t="s">
        <v>61</v>
      </c>
      <c r="C27" s="26">
        <v>257762600</v>
      </c>
      <c r="D27" s="8">
        <f t="shared" si="8"/>
        <v>258964600</v>
      </c>
      <c r="E27" s="8">
        <f t="shared" si="1"/>
        <v>251624865</v>
      </c>
      <c r="F27" s="8">
        <f t="shared" si="2"/>
        <v>3223670</v>
      </c>
      <c r="G27" s="8">
        <f t="shared" si="3"/>
        <v>246854</v>
      </c>
      <c r="H27" s="8">
        <f t="shared" si="4"/>
        <v>3869207.82</v>
      </c>
      <c r="I27" s="8">
        <f t="shared" si="9"/>
        <v>138027848.25999999</v>
      </c>
      <c r="J27" s="8">
        <v>132316414</v>
      </c>
      <c r="K27" s="8">
        <v>1770780</v>
      </c>
      <c r="L27" s="8">
        <v>113346</v>
      </c>
      <c r="M27" s="8">
        <v>3827308.26</v>
      </c>
      <c r="N27" s="8">
        <f t="shared" si="5"/>
        <v>3087451.56</v>
      </c>
      <c r="O27" s="8">
        <v>3020000</v>
      </c>
      <c r="P27" s="8">
        <v>24368</v>
      </c>
      <c r="Q27" s="8">
        <v>1184</v>
      </c>
      <c r="R27" s="8">
        <v>41899.56</v>
      </c>
      <c r="S27" s="8">
        <f t="shared" si="10"/>
        <v>16817062</v>
      </c>
      <c r="T27" s="8">
        <v>15821238</v>
      </c>
      <c r="U27" s="8">
        <v>911316</v>
      </c>
      <c r="V27" s="8">
        <v>84508</v>
      </c>
      <c r="W27" s="8">
        <f t="shared" si="11"/>
        <v>94942135</v>
      </c>
      <c r="X27" s="8">
        <v>94377113</v>
      </c>
      <c r="Y27" s="8">
        <v>517206</v>
      </c>
      <c r="Z27" s="8">
        <v>47816</v>
      </c>
      <c r="AA27" s="8">
        <v>6090100</v>
      </c>
      <c r="AB27" s="8"/>
      <c r="AC27" s="19">
        <f t="shared" si="6"/>
        <v>258964.6</v>
      </c>
      <c r="AD27" s="2">
        <v>208831700</v>
      </c>
      <c r="AE27" s="11">
        <f t="shared" si="7"/>
        <v>-50132900</v>
      </c>
    </row>
    <row r="28" spans="1:31" ht="18.75" customHeight="1">
      <c r="A28" s="6" t="s">
        <v>30</v>
      </c>
      <c r="B28" s="12" t="s">
        <v>62</v>
      </c>
      <c r="C28" s="26">
        <v>4727515000</v>
      </c>
      <c r="D28" s="8">
        <f>ROUND(I28 + N28 + S28 + W28+AA28,-2)</f>
        <v>4994496800</v>
      </c>
      <c r="E28" s="8">
        <f t="shared" si="1"/>
        <v>4818230821</v>
      </c>
      <c r="F28" s="8">
        <f t="shared" si="2"/>
        <v>52267649</v>
      </c>
      <c r="G28" s="8">
        <f t="shared" si="3"/>
        <v>4752874</v>
      </c>
      <c r="H28" s="8">
        <f t="shared" si="4"/>
        <v>119245458.23999999</v>
      </c>
      <c r="I28" s="8">
        <f t="shared" si="9"/>
        <v>2641997005.46</v>
      </c>
      <c r="J28" s="8">
        <v>2484858850</v>
      </c>
      <c r="K28" s="8">
        <v>35610407</v>
      </c>
      <c r="L28" s="8">
        <v>3232154</v>
      </c>
      <c r="M28" s="8">
        <v>118295594.45999999</v>
      </c>
      <c r="N28" s="8">
        <f t="shared" si="5"/>
        <v>79890077.780000001</v>
      </c>
      <c r="O28" s="8">
        <v>78374876</v>
      </c>
      <c r="P28" s="8">
        <v>539142</v>
      </c>
      <c r="Q28" s="8">
        <v>26196</v>
      </c>
      <c r="R28" s="8">
        <v>949863.78</v>
      </c>
      <c r="S28" s="8">
        <f t="shared" si="10"/>
        <v>14803250</v>
      </c>
      <c r="T28" s="8">
        <v>14131810</v>
      </c>
      <c r="U28" s="8">
        <v>614460</v>
      </c>
      <c r="V28" s="8">
        <v>56980</v>
      </c>
      <c r="W28" s="8">
        <f t="shared" si="11"/>
        <v>2200901569</v>
      </c>
      <c r="X28" s="8">
        <v>2183960385</v>
      </c>
      <c r="Y28" s="8">
        <v>15503640</v>
      </c>
      <c r="Z28" s="8">
        <v>1437544</v>
      </c>
      <c r="AA28" s="8">
        <v>56904900</v>
      </c>
      <c r="AB28" s="8"/>
      <c r="AC28" s="19">
        <f t="shared" si="6"/>
        <v>4994496.8</v>
      </c>
      <c r="AD28" s="2">
        <v>3718475700</v>
      </c>
      <c r="AE28" s="11">
        <f t="shared" si="7"/>
        <v>-1276021100</v>
      </c>
    </row>
    <row r="29" spans="1:31" ht="18.75" customHeight="1">
      <c r="A29" s="6" t="s">
        <v>31</v>
      </c>
      <c r="B29" s="12" t="s">
        <v>63</v>
      </c>
      <c r="C29" s="26">
        <v>3538119800</v>
      </c>
      <c r="D29" s="8">
        <f t="shared" si="8"/>
        <v>3784723200</v>
      </c>
      <c r="E29" s="8">
        <f t="shared" si="1"/>
        <v>3694973870</v>
      </c>
      <c r="F29" s="8">
        <f t="shared" si="2"/>
        <v>27591291</v>
      </c>
      <c r="G29" s="8">
        <f t="shared" si="3"/>
        <v>2523188</v>
      </c>
      <c r="H29" s="8">
        <f t="shared" si="4"/>
        <v>59634801.840000004</v>
      </c>
      <c r="I29" s="8">
        <f t="shared" si="9"/>
        <v>1824336523.1600001</v>
      </c>
      <c r="J29" s="8">
        <v>1745749013</v>
      </c>
      <c r="K29" s="8">
        <v>17999574</v>
      </c>
      <c r="L29" s="8">
        <v>1650900</v>
      </c>
      <c r="M29" s="8">
        <v>58937036.160000004</v>
      </c>
      <c r="N29" s="8">
        <f t="shared" si="5"/>
        <v>69933445.680000007</v>
      </c>
      <c r="O29" s="8">
        <v>68828445</v>
      </c>
      <c r="P29" s="8">
        <v>388365</v>
      </c>
      <c r="Q29" s="8">
        <v>18870</v>
      </c>
      <c r="R29" s="8">
        <v>697765.68</v>
      </c>
      <c r="S29" s="8">
        <f t="shared" si="10"/>
        <v>0</v>
      </c>
      <c r="T29" s="8">
        <v>0</v>
      </c>
      <c r="U29" s="8">
        <v>0</v>
      </c>
      <c r="V29" s="8">
        <v>0</v>
      </c>
      <c r="W29" s="8">
        <f t="shared" si="11"/>
        <v>1810995382</v>
      </c>
      <c r="X29" s="8">
        <v>1800938612</v>
      </c>
      <c r="Y29" s="8">
        <v>9203352</v>
      </c>
      <c r="Z29" s="8">
        <v>853418</v>
      </c>
      <c r="AA29" s="8">
        <v>79457800</v>
      </c>
      <c r="AB29" s="8"/>
      <c r="AC29" s="19">
        <f t="shared" si="6"/>
        <v>3784723.2</v>
      </c>
      <c r="AD29" s="2">
        <v>2793052200</v>
      </c>
      <c r="AE29" s="11">
        <f t="shared" si="7"/>
        <v>-991671000</v>
      </c>
    </row>
    <row r="30" spans="1:31" ht="18.75" customHeight="1">
      <c r="A30" s="6" t="s">
        <v>32</v>
      </c>
      <c r="B30" s="12" t="s">
        <v>64</v>
      </c>
      <c r="C30" s="26">
        <v>1133816000</v>
      </c>
      <c r="D30" s="8">
        <f t="shared" si="8"/>
        <v>1188209700</v>
      </c>
      <c r="E30" s="8">
        <f t="shared" si="1"/>
        <v>1145285776</v>
      </c>
      <c r="F30" s="8">
        <f t="shared" si="2"/>
        <v>12889562</v>
      </c>
      <c r="G30" s="8">
        <f t="shared" si="3"/>
        <v>1188884</v>
      </c>
      <c r="H30" s="8">
        <f t="shared" si="4"/>
        <v>28845510.239999998</v>
      </c>
      <c r="I30" s="8">
        <f t="shared" si="9"/>
        <v>624374359.01999998</v>
      </c>
      <c r="J30" s="8">
        <v>586567318</v>
      </c>
      <c r="K30" s="8">
        <v>8490024</v>
      </c>
      <c r="L30" s="8">
        <v>788840</v>
      </c>
      <c r="M30" s="8">
        <v>28528177.02</v>
      </c>
      <c r="N30" s="8">
        <f t="shared" si="5"/>
        <v>24268389.219999999</v>
      </c>
      <c r="O30" s="8">
        <v>23762610</v>
      </c>
      <c r="P30" s="8">
        <v>179714</v>
      </c>
      <c r="Q30" s="8">
        <v>8732</v>
      </c>
      <c r="R30" s="8">
        <v>317333.21999999997</v>
      </c>
      <c r="S30" s="8">
        <f t="shared" si="10"/>
        <v>13640150</v>
      </c>
      <c r="T30" s="8">
        <v>12986150</v>
      </c>
      <c r="U30" s="8">
        <v>598500</v>
      </c>
      <c r="V30" s="8">
        <v>55500</v>
      </c>
      <c r="W30" s="8">
        <f t="shared" si="11"/>
        <v>489738234</v>
      </c>
      <c r="X30" s="8">
        <v>485781098</v>
      </c>
      <c r="Y30" s="8">
        <v>3621324</v>
      </c>
      <c r="Z30" s="8">
        <v>335812</v>
      </c>
      <c r="AA30" s="8">
        <v>36188600</v>
      </c>
      <c r="AB30" s="8"/>
      <c r="AC30" s="19">
        <f t="shared" si="6"/>
        <v>1188209.7</v>
      </c>
      <c r="AD30" s="2">
        <v>893588800</v>
      </c>
      <c r="AE30" s="11">
        <f t="shared" si="7"/>
        <v>-294620900</v>
      </c>
    </row>
    <row r="31" spans="1:31" ht="29.25" customHeight="1">
      <c r="A31" s="6" t="s">
        <v>33</v>
      </c>
      <c r="B31" s="12" t="s">
        <v>65</v>
      </c>
      <c r="C31" s="26">
        <v>577722300</v>
      </c>
      <c r="D31" s="8">
        <f t="shared" si="8"/>
        <v>602881900</v>
      </c>
      <c r="E31" s="8">
        <f t="shared" si="1"/>
        <v>584730447</v>
      </c>
      <c r="F31" s="8">
        <f t="shared" si="2"/>
        <v>5663235</v>
      </c>
      <c r="G31" s="8">
        <f t="shared" si="3"/>
        <v>521330</v>
      </c>
      <c r="H31" s="8">
        <f t="shared" si="4"/>
        <v>11966856.24</v>
      </c>
      <c r="I31" s="8">
        <f t="shared" si="9"/>
        <v>297992894.51999998</v>
      </c>
      <c r="J31" s="8">
        <v>282362576</v>
      </c>
      <c r="K31" s="8">
        <v>3494442</v>
      </c>
      <c r="L31" s="8">
        <v>324046</v>
      </c>
      <c r="M31" s="8">
        <v>11811830.52</v>
      </c>
      <c r="N31" s="8">
        <f t="shared" si="5"/>
        <v>13133457.720000001</v>
      </c>
      <c r="O31" s="8">
        <v>12887403</v>
      </c>
      <c r="P31" s="8">
        <v>86811</v>
      </c>
      <c r="Q31" s="8">
        <v>4218</v>
      </c>
      <c r="R31" s="8">
        <v>155025.71999999997</v>
      </c>
      <c r="S31" s="8">
        <f t="shared" si="10"/>
        <v>9982466</v>
      </c>
      <c r="T31" s="8">
        <v>9447930</v>
      </c>
      <c r="U31" s="8">
        <v>489174</v>
      </c>
      <c r="V31" s="8">
        <v>45362</v>
      </c>
      <c r="W31" s="8">
        <f t="shared" si="11"/>
        <v>270451550</v>
      </c>
      <c r="X31" s="8">
        <v>268711038</v>
      </c>
      <c r="Y31" s="8">
        <v>1592808</v>
      </c>
      <c r="Z31" s="8">
        <v>147704</v>
      </c>
      <c r="AA31" s="8">
        <v>11321500</v>
      </c>
      <c r="AB31" s="8"/>
      <c r="AC31" s="19">
        <f t="shared" si="6"/>
        <v>602881.9</v>
      </c>
      <c r="AD31" s="2">
        <v>468439200</v>
      </c>
      <c r="AE31" s="11">
        <f t="shared" si="7"/>
        <v>-134442700</v>
      </c>
    </row>
    <row r="32" spans="1:31" ht="18.75" customHeight="1">
      <c r="A32" s="6" t="s">
        <v>34</v>
      </c>
      <c r="B32" s="12" t="s">
        <v>66</v>
      </c>
      <c r="C32" s="26">
        <v>577006400</v>
      </c>
      <c r="D32" s="8">
        <f t="shared" si="8"/>
        <v>609350300</v>
      </c>
      <c r="E32" s="8">
        <f t="shared" si="1"/>
        <v>589007290</v>
      </c>
      <c r="F32" s="8">
        <f t="shared" si="2"/>
        <v>7124143</v>
      </c>
      <c r="G32" s="8">
        <f t="shared" si="3"/>
        <v>659932</v>
      </c>
      <c r="H32" s="8">
        <f t="shared" si="4"/>
        <v>12558934.619999999</v>
      </c>
      <c r="I32" s="8">
        <f t="shared" si="9"/>
        <v>306151234.63999999</v>
      </c>
      <c r="J32" s="8">
        <v>289679579</v>
      </c>
      <c r="K32" s="8">
        <v>3693488</v>
      </c>
      <c r="L32" s="8">
        <v>344692</v>
      </c>
      <c r="M32" s="8">
        <v>12433475.639999999</v>
      </c>
      <c r="N32" s="8">
        <f t="shared" si="5"/>
        <v>8903984.9800000004</v>
      </c>
      <c r="O32" s="8">
        <v>8709855</v>
      </c>
      <c r="P32" s="8">
        <v>65489</v>
      </c>
      <c r="Q32" s="8">
        <v>3182</v>
      </c>
      <c r="R32" s="8">
        <v>125458.98</v>
      </c>
      <c r="S32" s="8">
        <f t="shared" si="10"/>
        <v>34167030</v>
      </c>
      <c r="T32" s="8">
        <v>32279150</v>
      </c>
      <c r="U32" s="8">
        <v>1727670</v>
      </c>
      <c r="V32" s="8">
        <v>160210</v>
      </c>
      <c r="W32" s="8">
        <f t="shared" si="11"/>
        <v>239512050</v>
      </c>
      <c r="X32" s="8">
        <v>237722706</v>
      </c>
      <c r="Y32" s="8">
        <v>1637496</v>
      </c>
      <c r="Z32" s="8">
        <v>151848</v>
      </c>
      <c r="AA32" s="8">
        <v>20616000</v>
      </c>
      <c r="AB32" s="8"/>
      <c r="AC32" s="19">
        <f t="shared" si="6"/>
        <v>609350.30000000005</v>
      </c>
      <c r="AD32" s="2">
        <v>480240700</v>
      </c>
      <c r="AE32" s="11">
        <f t="shared" si="7"/>
        <v>-129109600</v>
      </c>
    </row>
    <row r="33" spans="1:31" ht="18.75" customHeight="1">
      <c r="A33" s="6" t="s">
        <v>35</v>
      </c>
      <c r="B33" s="12" t="s">
        <v>67</v>
      </c>
      <c r="C33" s="26">
        <v>456164300</v>
      </c>
      <c r="D33" s="8">
        <f t="shared" si="8"/>
        <v>479069900</v>
      </c>
      <c r="E33" s="8">
        <f t="shared" si="1"/>
        <v>463535880</v>
      </c>
      <c r="F33" s="8">
        <f t="shared" si="2"/>
        <v>4790160</v>
      </c>
      <c r="G33" s="8">
        <f t="shared" si="3"/>
        <v>441780</v>
      </c>
      <c r="H33" s="8">
        <f t="shared" si="4"/>
        <v>10302097.92</v>
      </c>
      <c r="I33" s="8">
        <f t="shared" si="9"/>
        <v>208602955.69999999</v>
      </c>
      <c r="J33" s="8">
        <v>195071064</v>
      </c>
      <c r="K33" s="8">
        <v>3048360</v>
      </c>
      <c r="L33" s="8">
        <v>282680</v>
      </c>
      <c r="M33" s="8">
        <v>10200851.699999999</v>
      </c>
      <c r="N33" s="8">
        <f t="shared" si="5"/>
        <v>9308619.2200000007</v>
      </c>
      <c r="O33" s="8">
        <v>9149881</v>
      </c>
      <c r="P33" s="8">
        <v>54828</v>
      </c>
      <c r="Q33" s="8">
        <v>2664</v>
      </c>
      <c r="R33" s="8">
        <v>101246.22</v>
      </c>
      <c r="S33" s="8">
        <f t="shared" si="10"/>
        <v>0</v>
      </c>
      <c r="T33" s="8">
        <v>0</v>
      </c>
      <c r="U33" s="8">
        <v>0</v>
      </c>
      <c r="V33" s="8">
        <v>0</v>
      </c>
      <c r="W33" s="8">
        <f t="shared" si="11"/>
        <v>236714043</v>
      </c>
      <c r="X33" s="8">
        <v>234870635</v>
      </c>
      <c r="Y33" s="8">
        <v>1686972</v>
      </c>
      <c r="Z33" s="8">
        <v>156436</v>
      </c>
      <c r="AA33" s="8">
        <v>24444300</v>
      </c>
      <c r="AB33" s="8"/>
      <c r="AC33" s="19">
        <f t="shared" si="6"/>
        <v>479069.9</v>
      </c>
      <c r="AD33" s="2">
        <v>365283100</v>
      </c>
      <c r="AE33" s="11">
        <f t="shared" si="7"/>
        <v>-113786800</v>
      </c>
    </row>
    <row r="34" spans="1:31" ht="18.75" customHeight="1">
      <c r="A34" s="6" t="s">
        <v>36</v>
      </c>
      <c r="B34" s="12" t="s">
        <v>68</v>
      </c>
      <c r="C34" s="26">
        <v>9681800</v>
      </c>
      <c r="D34" s="8">
        <f t="shared" si="8"/>
        <v>10110300</v>
      </c>
      <c r="E34" s="8">
        <f t="shared" ref="E34" si="12">J34 + O34 + T34 + X34+AA34</f>
        <v>10070176</v>
      </c>
      <c r="F34" s="8">
        <f t="shared" si="2"/>
        <v>36708</v>
      </c>
      <c r="G34" s="8">
        <f t="shared" si="3"/>
        <v>3404</v>
      </c>
      <c r="H34" s="8">
        <f t="shared" si="4"/>
        <v>0</v>
      </c>
      <c r="I34" s="8">
        <f t="shared" si="9"/>
        <v>0</v>
      </c>
      <c r="J34" s="8">
        <v>0</v>
      </c>
      <c r="K34" s="8">
        <v>0</v>
      </c>
      <c r="L34" s="8">
        <v>0</v>
      </c>
      <c r="M34" s="8">
        <v>0</v>
      </c>
      <c r="N34" s="8">
        <f t="shared" ref="N34" si="13">O34+P34+Q34+R34</f>
        <v>0</v>
      </c>
      <c r="O34" s="8">
        <f>{0}</f>
        <v>0</v>
      </c>
      <c r="P34" s="8">
        <f>{0}</f>
        <v>0</v>
      </c>
      <c r="Q34" s="8">
        <f>{0}</f>
        <v>0</v>
      </c>
      <c r="R34" s="8">
        <f>{0}</f>
        <v>0</v>
      </c>
      <c r="S34" s="8">
        <f t="shared" si="10"/>
        <v>0</v>
      </c>
      <c r="T34" s="8">
        <f>{0}</f>
        <v>0</v>
      </c>
      <c r="U34" s="8">
        <f>{0}</f>
        <v>0</v>
      </c>
      <c r="V34" s="8">
        <f>{0}</f>
        <v>0</v>
      </c>
      <c r="W34" s="8">
        <f t="shared" si="11"/>
        <v>7447988</v>
      </c>
      <c r="X34" s="8">
        <v>7407876</v>
      </c>
      <c r="Y34" s="8">
        <v>36708</v>
      </c>
      <c r="Z34" s="8">
        <v>3404</v>
      </c>
      <c r="AA34" s="8">
        <v>2662300</v>
      </c>
      <c r="AB34" s="8"/>
      <c r="AC34" s="19">
        <f t="shared" si="6"/>
        <v>10110.299999999999</v>
      </c>
      <c r="AD34" s="2">
        <v>5162500</v>
      </c>
      <c r="AE34" s="11">
        <f t="shared" si="7"/>
        <v>-4947800</v>
      </c>
    </row>
  </sheetData>
  <mergeCells count="13">
    <mergeCell ref="D1:L1"/>
    <mergeCell ref="A3:B5"/>
    <mergeCell ref="A8:B8"/>
    <mergeCell ref="A7:B7"/>
    <mergeCell ref="AC3:AC5"/>
    <mergeCell ref="D3:H4"/>
    <mergeCell ref="W3:Z4"/>
    <mergeCell ref="I3:M4"/>
    <mergeCell ref="N3:R4"/>
    <mergeCell ref="S3:V4"/>
    <mergeCell ref="AB3:AB5"/>
    <mergeCell ref="A6:B6"/>
    <mergeCell ref="AA3:AA4"/>
  </mergeCells>
  <conditionalFormatting sqref="N3:AA3 N4:Z4 A3 B4:B5 A6:A8 D6:AC7 D5:AA5 D3:M4">
    <cfRule type="expression" dxfId="5" priority="11">
      <formula>Locked()</formula>
    </cfRule>
    <cfRule type="expression" dxfId="4" priority="14">
      <formula>LockedByCondition()</formula>
    </cfRule>
    <cfRule type="expression" dxfId="3" priority="17">
      <formula>HasError()</formula>
    </cfRule>
  </conditionalFormatting>
  <conditionalFormatting sqref="C8:AH8">
    <cfRule type="expression" dxfId="2" priority="13">
      <formula>LockedByCondition()</formula>
    </cfRule>
    <cfRule type="expression" dxfId="1" priority="16">
      <formula>HasError()</formula>
    </cfRule>
  </conditionalFormatting>
  <conditionalFormatting sqref="D5:G5">
    <cfRule type="expression" dxfId="0" priority="22">
      <formula>Locked()</formula>
    </cfRule>
  </conditionalFormatting>
  <dataValidations count="1">
    <dataValidation allowBlank="1" showInputMessage="1" showErrorMessage="1" sqref="D1 P8:AH8 P7:AC7 H6:U6 A6:A8 W3 J7:O8 E7:I7 D6:D8 E8:J8 C8"/>
  </dataValidations>
  <pageMargins left="0.82677165354330717" right="0.43307086614173229" top="0.98425196850393704" bottom="0.59055118110236227" header="0.31496062992125984" footer="0.31496062992125984"/>
  <pageSetup paperSize="9" scale="50" fitToWidth="0" fitToHeight="0" orientation="landscape" r:id="rId1"/>
  <headerFooter>
    <oddFooter>&amp;C&amp;P</oddFooter>
  </headerFooter>
  <colBreaks count="2" manualBreakCount="2">
    <brk id="13" max="33" man="1"/>
    <brk id="22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СВОД-2024</vt:lpstr>
      <vt:lpstr>'СВОД-2024'!Заголовки_для_печати</vt:lpstr>
      <vt:lpstr>'СВОД-2024'!Область_печати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2022-10-12T13:40:28Z</cp:lastPrinted>
  <dcterms:created xsi:type="dcterms:W3CDTF">2019-10-07T06:13:11Z</dcterms:created>
  <dcterms:modified xsi:type="dcterms:W3CDTF">2022-10-12T13:40:30Z</dcterms:modified>
</cp:coreProperties>
</file>