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" sheetId="3" r:id="rId1"/>
  </sheets>
  <definedNames>
    <definedName name="_xlnm.Print_Titles" localSheetId="0">'5 часть'!$A:$A</definedName>
    <definedName name="_xlnm.Print_Area" localSheetId="0">'5 часть'!$A$1:$O$37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3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27"/>
  <c r="N27" s="1"/>
  <c r="L28"/>
  <c r="N28" s="1"/>
  <c r="L29"/>
  <c r="N29" s="1"/>
  <c r="L30"/>
  <c r="N30" s="1"/>
  <c r="L31"/>
  <c r="N31" s="1"/>
  <c r="L32"/>
  <c r="N32" s="1"/>
  <c r="L33"/>
  <c r="N33" s="1"/>
  <c r="L34"/>
  <c r="N34" s="1"/>
  <c r="L35"/>
  <c r="N35" s="1"/>
  <c r="L36"/>
  <c r="N36" s="1"/>
  <c r="M37"/>
  <c r="F36"/>
  <c r="D36"/>
  <c r="F35"/>
  <c r="D35"/>
  <c r="F34"/>
  <c r="D34"/>
  <c r="F33"/>
  <c r="D33"/>
  <c r="F32"/>
  <c r="D32"/>
  <c r="F31"/>
  <c r="D31"/>
  <c r="F30"/>
  <c r="D30"/>
  <c r="F29"/>
  <c r="D29"/>
  <c r="F28"/>
  <c r="D28"/>
  <c r="F27"/>
  <c r="D27"/>
  <c r="F26"/>
  <c r="D26"/>
  <c r="F25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L11" l="1"/>
  <c r="N11" l="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O11" l="1"/>
  <c r="H37"/>
  <c r="E37"/>
  <c r="C37"/>
  <c r="B37"/>
  <c r="O30"/>
  <c r="P30" s="1"/>
  <c r="R30" s="1"/>
  <c r="T37" l="1"/>
  <c r="S37"/>
  <c r="Q30"/>
  <c r="L12"/>
  <c r="O19"/>
  <c r="O34"/>
  <c r="O23"/>
  <c r="L14"/>
  <c r="N14" s="1"/>
  <c r="L16"/>
  <c r="N16" s="1"/>
  <c r="O18"/>
  <c r="O22"/>
  <c r="L15"/>
  <c r="N15" s="1"/>
  <c r="O15" s="1"/>
  <c r="O28"/>
  <c r="O36"/>
  <c r="L17"/>
  <c r="N17" s="1"/>
  <c r="O17" s="1"/>
  <c r="O21"/>
  <c r="O25"/>
  <c r="O27"/>
  <c r="O35"/>
  <c r="D37"/>
  <c r="P11"/>
  <c r="Q11" s="1"/>
  <c r="L13"/>
  <c r="N13" s="1"/>
  <c r="O13" s="1"/>
  <c r="O20"/>
  <c r="O24"/>
  <c r="N12" l="1"/>
  <c r="L37"/>
  <c r="O16"/>
  <c r="P16" s="1"/>
  <c r="O14"/>
  <c r="P14" s="1"/>
  <c r="O26"/>
  <c r="P26" s="1"/>
  <c r="O31"/>
  <c r="P31" s="1"/>
  <c r="O33"/>
  <c r="P33" s="1"/>
  <c r="O32"/>
  <c r="P32" s="1"/>
  <c r="O29"/>
  <c r="P29" s="1"/>
  <c r="P24"/>
  <c r="P21"/>
  <c r="P20"/>
  <c r="Q20" s="1"/>
  <c r="P17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O12" l="1"/>
  <c r="P12" s="1"/>
  <c r="Q12" s="1"/>
  <c r="N37"/>
  <c r="R14"/>
  <c r="Q14"/>
  <c r="R16"/>
  <c r="Q16"/>
  <c r="Q32"/>
  <c r="R32"/>
  <c r="R31"/>
  <c r="Q31"/>
  <c r="R33"/>
  <c r="Q33"/>
  <c r="Q29"/>
  <c r="R29"/>
  <c r="R26"/>
  <c r="Q26"/>
  <c r="R15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O37" l="1"/>
  <c r="P36"/>
  <c r="Q36" l="1"/>
  <c r="R36"/>
  <c r="P37"/>
  <c r="R37" l="1"/>
  <c r="Q37"/>
</calcChain>
</file>

<file path=xl/sharedStrings.xml><?xml version="1.0" encoding="utf-8"?>
<sst xmlns="http://schemas.openxmlformats.org/spreadsheetml/2006/main" count="77" uniqueCount="75">
  <si>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</si>
  <si>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</si>
  <si>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</si>
  <si>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</si>
  <si>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</si>
  <si>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</si>
  <si>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</si>
  <si>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</si>
  <si>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</si>
  <si>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</si>
  <si>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</si>
  <si>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</si>
  <si>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</si>
  <si>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</si>
  <si>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</si>
  <si>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</si>
  <si>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</si>
  <si>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</si>
  <si>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</si>
  <si>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</si>
  <si>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</si>
  <si>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</si>
  <si>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</si>
  <si>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</si>
  <si>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</si>
  <si>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</si>
  <si>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</si>
  <si>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</si>
  <si>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</si>
  <si>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</si>
  <si>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</si>
  <si>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</si>
  <si>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</si>
  <si>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</si>
  <si>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</si>
  <si>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</si>
  <si>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</si>
  <si>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</si>
  <si>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</si>
  <si>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</si>
  <si>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</si>
  <si>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</si>
  <si>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</si>
  <si>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</si>
  <si>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</si>
  <si>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</si>
  <si>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</si>
  <si>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</si>
  <si>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</si>
  <si>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</si>
  <si>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</si>
  <si>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</si>
  <si>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</si>
  <si>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</si>
  <si>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</si>
  <si>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r>
      <t xml:space="preserve">Необходимый объем средств на повышение минимального размера оплаты труда младших воспитателей и помощников воспитателей </t>
    </r>
    <r>
      <rPr>
        <i/>
        <sz val="8"/>
        <rFont val="Arial"/>
        <family val="2"/>
        <charset val="204"/>
      </rPr>
      <t>(без отрицательных значений), рублей</t>
    </r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</si>
  <si>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</si>
  <si>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</si>
  <si>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</si>
  <si>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</si>
  <si>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</si>
  <si>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</si>
  <si>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6=5/4</t>
  </si>
  <si>
    <t>12=6*7*8*9*10*11</t>
  </si>
  <si>
    <t>14=12-13</t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</si>
  <si>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01.04.2022, чел.)</t>
  </si>
  <si>
    <t>4=2/3</t>
  </si>
  <si>
    <t>Прогнозируемая среднегодовая численность воспитанников, обучающихся по программам дошкольного образования на 2023 год, чел.</t>
  </si>
  <si>
    <t>Минимальный размер оплаты труда согласно проекту приказа  Минтруда РФ на 2023 год</t>
  </si>
  <si>
    <t xml:space="preserve">Коэффициент соотношения мл.воспитателей к численности воспитанников в 2023 году,                             
</t>
  </si>
  <si>
    <t>Прогнозируемая среднегодовая численность воспитанников, обучающихся по программам дошкольного образования на 2024 год, чел.</t>
  </si>
  <si>
    <t xml:space="preserve">Прогнозируемая среднегодовая численность младших воспитателей и помощников воспитателей на 2024  год, чел. </t>
  </si>
  <si>
    <t>Коэффициент  индексации окладов с 1 октября  2023 года на  5,5 % , с 1 октября 2024 года на  4%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</si>
  <si>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2024 год
</t>
  </si>
  <si>
    <t>Объем расходов на оплату труда младших воспитателей, помощников воспитателей, учтенный в субвенции согласно методике расчета  на 2024 год, рублей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</si>
</sst>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_(* #,##0.000_);_(* \(#,##0.000\);_(* &quot;-&quot;??_);_(@_)"/>
    <numFmt numFmtId="169" formatCode="_(* #,##0.0000_);_(* \(#,##0.0000\);_(* &quot;-&quot;??_);_(@_)"/>
    <numFmt numFmtId="170" formatCode="0.0%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8" fontId="5" fillId="2" borderId="2" xfId="0" applyNumberFormat="1" applyFont="1" applyFill="1" applyBorder="1"/>
    <xf numFmtId="16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/>
    </xf>
    <xf numFmtId="170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9" fontId="8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M10" sqref="M10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48" t="s">
        <v>73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  <c r="P1" s="1"/>
      <c r="Q1" s="1"/>
      <c r="R1" s="1"/>
      <c r="S1" s="1"/>
      <c r="T1" s="1"/>
    </row>
    <row r="2" spans="1:20">
      <c r="A2" s="29" t="s">
        <v>61</v>
      </c>
    </row>
    <row r="3" spans="1:20" ht="40.5" hidden="1" customHeight="1">
      <c r="A3" s="52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0"/>
      <c r="Q3" s="30"/>
      <c r="R3" s="30"/>
      <c r="S3" s="30"/>
      <c r="T3" s="25"/>
    </row>
    <row r="4" spans="1:20" ht="25.5" customHeight="1">
      <c r="A4" s="53"/>
      <c r="B4" s="54" t="s">
        <v>65</v>
      </c>
      <c r="C4" s="49" t="s">
        <v>67</v>
      </c>
      <c r="D4" s="49" t="s">
        <v>69</v>
      </c>
      <c r="E4" s="49" t="s">
        <v>70</v>
      </c>
      <c r="F4" s="54" t="s">
        <v>71</v>
      </c>
      <c r="G4" s="54" t="s">
        <v>68</v>
      </c>
      <c r="H4" s="49" t="s">
        <v>37</v>
      </c>
      <c r="I4" s="49" t="s">
        <v>38</v>
      </c>
      <c r="J4" s="49" t="s">
        <v>41</v>
      </c>
      <c r="K4" s="49" t="s">
        <v>72</v>
      </c>
      <c r="L4" s="49" t="s">
        <v>53</v>
      </c>
      <c r="M4" s="55" t="s">
        <v>74</v>
      </c>
      <c r="N4" s="49" t="s">
        <v>54</v>
      </c>
      <c r="O4" s="49" t="s">
        <v>55</v>
      </c>
      <c r="P4" s="56" t="s">
        <v>48</v>
      </c>
      <c r="Q4" s="57"/>
      <c r="R4" s="57"/>
      <c r="S4" s="57"/>
      <c r="T4" s="58"/>
    </row>
    <row r="5" spans="1:20" ht="12.75" customHeight="1">
      <c r="A5" s="53"/>
      <c r="B5" s="54"/>
      <c r="C5" s="50"/>
      <c r="D5" s="50"/>
      <c r="E5" s="50"/>
      <c r="F5" s="54"/>
      <c r="G5" s="54"/>
      <c r="H5" s="50"/>
      <c r="I5" s="50"/>
      <c r="J5" s="50"/>
      <c r="K5" s="50"/>
      <c r="L5" s="50"/>
      <c r="M5" s="55"/>
      <c r="N5" s="50"/>
      <c r="O5" s="50"/>
      <c r="P5" s="49" t="s">
        <v>56</v>
      </c>
      <c r="Q5" s="49" t="s">
        <v>57</v>
      </c>
      <c r="R5" s="49" t="s">
        <v>58</v>
      </c>
      <c r="S5" s="49" t="s">
        <v>59</v>
      </c>
      <c r="T5" s="49" t="s">
        <v>60</v>
      </c>
    </row>
    <row r="6" spans="1:20" ht="12.75" customHeight="1">
      <c r="A6" s="53"/>
      <c r="B6" s="54"/>
      <c r="C6" s="50"/>
      <c r="D6" s="50"/>
      <c r="E6" s="50"/>
      <c r="F6" s="54"/>
      <c r="G6" s="54"/>
      <c r="H6" s="50"/>
      <c r="I6" s="50"/>
      <c r="J6" s="50"/>
      <c r="K6" s="50"/>
      <c r="L6" s="50"/>
      <c r="M6" s="55"/>
      <c r="N6" s="50"/>
      <c r="O6" s="50"/>
      <c r="P6" s="50"/>
      <c r="Q6" s="50"/>
      <c r="R6" s="50"/>
      <c r="S6" s="50"/>
      <c r="T6" s="50"/>
    </row>
    <row r="7" spans="1:20" ht="101.25" customHeight="1">
      <c r="A7" s="53"/>
      <c r="B7" s="54"/>
      <c r="C7" s="51"/>
      <c r="D7" s="51"/>
      <c r="E7" s="51"/>
      <c r="F7" s="54"/>
      <c r="G7" s="54"/>
      <c r="H7" s="51"/>
      <c r="I7" s="51"/>
      <c r="J7" s="51"/>
      <c r="K7" s="51"/>
      <c r="L7" s="51"/>
      <c r="M7" s="55"/>
      <c r="N7" s="51"/>
      <c r="O7" s="51"/>
      <c r="P7" s="51"/>
      <c r="Q7" s="51"/>
      <c r="R7" s="51"/>
      <c r="S7" s="51"/>
      <c r="T7" s="51"/>
    </row>
    <row r="8" spans="1:20" ht="36" hidden="1" customHeight="1">
      <c r="A8" s="13" t="s">
        <v>33</v>
      </c>
      <c r="B8" s="10"/>
      <c r="C8" s="38"/>
      <c r="D8" s="43" t="s">
        <v>34</v>
      </c>
      <c r="E8" s="43"/>
      <c r="F8" s="44" t="s">
        <v>35</v>
      </c>
      <c r="G8" s="10"/>
      <c r="H8" s="10"/>
      <c r="I8" s="10"/>
      <c r="J8" s="10"/>
      <c r="K8" s="10"/>
      <c r="L8" s="10" t="s">
        <v>44</v>
      </c>
      <c r="M8" s="21"/>
      <c r="N8" s="11" t="s">
        <v>47</v>
      </c>
      <c r="O8" s="39" t="s">
        <v>52</v>
      </c>
      <c r="P8" s="23"/>
      <c r="Q8" s="23"/>
      <c r="R8" s="26"/>
      <c r="S8" s="33"/>
      <c r="T8" s="26"/>
    </row>
    <row r="9" spans="1:20" ht="39" hidden="1" customHeight="1">
      <c r="A9" s="27" t="s">
        <v>49</v>
      </c>
      <c r="B9" s="34" t="s">
        <v>29</v>
      </c>
      <c r="C9" s="43" t="s">
        <v>28</v>
      </c>
      <c r="D9" s="43" t="s">
        <v>30</v>
      </c>
      <c r="E9" s="43" t="s">
        <v>31</v>
      </c>
      <c r="F9" s="44" t="s">
        <v>32</v>
      </c>
      <c r="G9" s="37" t="s">
        <v>36</v>
      </c>
      <c r="H9" s="34" t="s">
        <v>39</v>
      </c>
      <c r="I9" s="34">
        <v>12</v>
      </c>
      <c r="J9" s="34" t="s">
        <v>40</v>
      </c>
      <c r="K9" s="34" t="s">
        <v>42</v>
      </c>
      <c r="L9" s="34" t="s">
        <v>43</v>
      </c>
      <c r="M9" s="36" t="s">
        <v>45</v>
      </c>
      <c r="N9" s="35" t="s">
        <v>46</v>
      </c>
      <c r="O9" s="39" t="s">
        <v>46</v>
      </c>
      <c r="P9" s="35"/>
      <c r="Q9" s="35"/>
      <c r="R9" s="26"/>
      <c r="S9" s="35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66</v>
      </c>
      <c r="E10" s="4">
        <v>5</v>
      </c>
      <c r="F10" s="4" t="s">
        <v>62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63</v>
      </c>
      <c r="M10" s="4">
        <v>13</v>
      </c>
      <c r="N10" s="4" t="s">
        <v>64</v>
      </c>
      <c r="O10" s="17">
        <v>15</v>
      </c>
      <c r="P10" s="4">
        <v>13</v>
      </c>
      <c r="Q10" s="4" t="s">
        <v>64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157.30000000000001</v>
      </c>
      <c r="C11" s="6">
        <v>2597</v>
      </c>
      <c r="D11" s="6">
        <f>C11/B11</f>
        <v>16.509853782581054</v>
      </c>
      <c r="E11" s="6">
        <v>2564</v>
      </c>
      <c r="F11" s="6">
        <f>E11/D11</f>
        <v>155.30119368502119</v>
      </c>
      <c r="G11" s="6">
        <v>15279</v>
      </c>
      <c r="H11" s="14">
        <v>1.7</v>
      </c>
      <c r="I11" s="6">
        <v>12</v>
      </c>
      <c r="J11" s="15">
        <v>1.302</v>
      </c>
      <c r="K11" s="16">
        <v>1.0972</v>
      </c>
      <c r="L11" s="6">
        <f>F11*G11*H11*I11*J11*K11</f>
        <v>69150715.058785498</v>
      </c>
      <c r="M11" s="22">
        <v>54829236</v>
      </c>
      <c r="N11" s="41">
        <f>L11-M11</f>
        <v>14321479.058785498</v>
      </c>
      <c r="O11" s="42">
        <f>ROUND(N11,-2)</f>
        <v>14321500</v>
      </c>
      <c r="P11" s="6">
        <f>M11+O11</f>
        <v>69150736</v>
      </c>
      <c r="Q11" s="6" t="e">
        <f>P11-#REF!</f>
        <v>#REF!</v>
      </c>
      <c r="R11" s="31" t="e">
        <f>P11/#REF!</f>
        <v>#REF!</v>
      </c>
      <c r="S11" s="6">
        <f>E11-C11</f>
        <v>-33</v>
      </c>
      <c r="T11" s="31">
        <f>E11/C11</f>
        <v>0.98729303041971506</v>
      </c>
    </row>
    <row r="12" spans="1:20">
      <c r="A12" s="5" t="s">
        <v>1</v>
      </c>
      <c r="B12" s="12">
        <v>39.6</v>
      </c>
      <c r="C12" s="6">
        <v>411</v>
      </c>
      <c r="D12" s="6">
        <f t="shared" ref="D12:D36" si="0">C12/B12</f>
        <v>10.378787878787879</v>
      </c>
      <c r="E12" s="6">
        <v>380</v>
      </c>
      <c r="F12" s="6">
        <f t="shared" ref="F12:F36" si="1">E12/D12</f>
        <v>36.613138686131386</v>
      </c>
      <c r="G12" s="6">
        <v>15279</v>
      </c>
      <c r="H12" s="14">
        <v>1.7</v>
      </c>
      <c r="I12" s="6">
        <v>12</v>
      </c>
      <c r="J12" s="15">
        <v>1.302</v>
      </c>
      <c r="K12" s="16">
        <v>1.0972</v>
      </c>
      <c r="L12" s="6">
        <f t="shared" ref="L12:L36" si="2">F12*G12*H12*I12*J12*K12</f>
        <v>16302673.924242107</v>
      </c>
      <c r="M12" s="22">
        <v>7762952</v>
      </c>
      <c r="N12" s="41">
        <f t="shared" ref="N12:N36" si="3">L12-M12</f>
        <v>8539721.9242421072</v>
      </c>
      <c r="O12" s="42">
        <f t="shared" ref="O12:O36" si="4">ROUND(N12,-2)</f>
        <v>8539700</v>
      </c>
      <c r="P12" s="6">
        <f t="shared" ref="P12:P36" si="5">M12+O12</f>
        <v>16302652</v>
      </c>
      <c r="Q12" s="6" t="e">
        <f>P12-#REF!</f>
        <v>#REF!</v>
      </c>
      <c r="R12" s="31" t="e">
        <f>P12/#REF!</f>
        <v>#REF!</v>
      </c>
      <c r="S12" s="6">
        <f t="shared" ref="S12:S37" si="6">E12-C12</f>
        <v>-31</v>
      </c>
      <c r="T12" s="31">
        <f t="shared" ref="T12:T37" si="7">E12/C12</f>
        <v>0.92457420924574207</v>
      </c>
    </row>
    <row r="13" spans="1:20">
      <c r="A13" s="5" t="s">
        <v>2</v>
      </c>
      <c r="B13" s="12">
        <v>32</v>
      </c>
      <c r="C13" s="6">
        <v>460</v>
      </c>
      <c r="D13" s="6">
        <f t="shared" si="0"/>
        <v>14.375</v>
      </c>
      <c r="E13" s="6">
        <v>455</v>
      </c>
      <c r="F13" s="6">
        <f t="shared" si="1"/>
        <v>31.652173913043477</v>
      </c>
      <c r="G13" s="6">
        <v>15279</v>
      </c>
      <c r="H13" s="14">
        <v>1.7</v>
      </c>
      <c r="I13" s="6">
        <v>12</v>
      </c>
      <c r="J13" s="15">
        <v>1.302</v>
      </c>
      <c r="K13" s="16">
        <v>1.0972</v>
      </c>
      <c r="L13" s="6">
        <f t="shared" si="2"/>
        <v>14093713.044416223</v>
      </c>
      <c r="M13" s="22">
        <v>9254953</v>
      </c>
      <c r="N13" s="41">
        <f t="shared" si="3"/>
        <v>4838760.0444162227</v>
      </c>
      <c r="O13" s="42">
        <f t="shared" si="4"/>
        <v>4838800</v>
      </c>
      <c r="P13" s="6">
        <f t="shared" si="5"/>
        <v>14093753</v>
      </c>
      <c r="Q13" s="6" t="e">
        <f>P13-#REF!</f>
        <v>#REF!</v>
      </c>
      <c r="R13" s="31" t="e">
        <f>P13/#REF!</f>
        <v>#REF!</v>
      </c>
      <c r="S13" s="6">
        <f t="shared" si="6"/>
        <v>-5</v>
      </c>
      <c r="T13" s="31">
        <f t="shared" si="7"/>
        <v>0.98913043478260865</v>
      </c>
    </row>
    <row r="14" spans="1:20">
      <c r="A14" s="5" t="s">
        <v>3</v>
      </c>
      <c r="B14" s="12">
        <v>43.6</v>
      </c>
      <c r="C14" s="6">
        <v>621</v>
      </c>
      <c r="D14" s="6">
        <f t="shared" si="0"/>
        <v>14.243119266055045</v>
      </c>
      <c r="E14" s="6">
        <v>621</v>
      </c>
      <c r="F14" s="6">
        <f t="shared" si="1"/>
        <v>43.6</v>
      </c>
      <c r="G14" s="6">
        <v>15279</v>
      </c>
      <c r="H14" s="14">
        <v>1.7</v>
      </c>
      <c r="I14" s="6">
        <v>12</v>
      </c>
      <c r="J14" s="15">
        <v>1.302</v>
      </c>
      <c r="K14" s="16">
        <v>1.0972</v>
      </c>
      <c r="L14" s="6">
        <f t="shared" si="2"/>
        <v>19413702.528764546</v>
      </c>
      <c r="M14" s="22">
        <v>13830957</v>
      </c>
      <c r="N14" s="41">
        <f t="shared" si="3"/>
        <v>5582745.5287645459</v>
      </c>
      <c r="O14" s="42">
        <f t="shared" si="4"/>
        <v>5582700</v>
      </c>
      <c r="P14" s="6">
        <f t="shared" si="5"/>
        <v>19413657</v>
      </c>
      <c r="Q14" s="6" t="e">
        <f>P14-#REF!</f>
        <v>#REF!</v>
      </c>
      <c r="R14" s="31" t="e">
        <f>P14/#REF!</f>
        <v>#REF!</v>
      </c>
      <c r="S14" s="6">
        <f t="shared" si="6"/>
        <v>0</v>
      </c>
      <c r="T14" s="31">
        <f t="shared" si="7"/>
        <v>1</v>
      </c>
    </row>
    <row r="15" spans="1:20">
      <c r="A15" s="5" t="s">
        <v>4</v>
      </c>
      <c r="B15" s="12">
        <v>57.1</v>
      </c>
      <c r="C15" s="6">
        <v>952</v>
      </c>
      <c r="D15" s="6">
        <f t="shared" si="0"/>
        <v>16.672504378283712</v>
      </c>
      <c r="E15" s="6">
        <v>944</v>
      </c>
      <c r="F15" s="6">
        <f t="shared" si="1"/>
        <v>56.620168067226892</v>
      </c>
      <c r="G15" s="6">
        <v>15279</v>
      </c>
      <c r="H15" s="14">
        <v>1.7</v>
      </c>
      <c r="I15" s="6">
        <v>12</v>
      </c>
      <c r="J15" s="15">
        <v>1.302</v>
      </c>
      <c r="K15" s="16">
        <v>1.0972</v>
      </c>
      <c r="L15" s="6">
        <f t="shared" si="2"/>
        <v>25211172.01802285</v>
      </c>
      <c r="M15" s="22">
        <v>15064494</v>
      </c>
      <c r="N15" s="41">
        <f t="shared" si="3"/>
        <v>10146678.01802285</v>
      </c>
      <c r="O15" s="42">
        <f t="shared" si="4"/>
        <v>10146700</v>
      </c>
      <c r="P15" s="6">
        <f t="shared" si="5"/>
        <v>25211194</v>
      </c>
      <c r="Q15" s="6" t="e">
        <f>P15-#REF!</f>
        <v>#REF!</v>
      </c>
      <c r="R15" s="31" t="e">
        <f>P15/#REF!</f>
        <v>#REF!</v>
      </c>
      <c r="S15" s="6">
        <f t="shared" si="6"/>
        <v>-8</v>
      </c>
      <c r="T15" s="31">
        <f t="shared" si="7"/>
        <v>0.99159663865546221</v>
      </c>
    </row>
    <row r="16" spans="1:20">
      <c r="A16" s="5" t="s">
        <v>5</v>
      </c>
      <c r="B16" s="12">
        <v>70.3</v>
      </c>
      <c r="C16" s="6">
        <v>1027</v>
      </c>
      <c r="D16" s="6">
        <f t="shared" si="0"/>
        <v>14.608819345661452</v>
      </c>
      <c r="E16" s="6">
        <v>1034</v>
      </c>
      <c r="F16" s="6">
        <f t="shared" si="1"/>
        <v>70.779162609542354</v>
      </c>
      <c r="G16" s="6">
        <v>15279</v>
      </c>
      <c r="H16" s="14">
        <v>1.7</v>
      </c>
      <c r="I16" s="6">
        <v>12</v>
      </c>
      <c r="J16" s="15">
        <v>1.302</v>
      </c>
      <c r="K16" s="16">
        <v>1.0972</v>
      </c>
      <c r="L16" s="6">
        <f t="shared" si="2"/>
        <v>31515724.957263973</v>
      </c>
      <c r="M16" s="22">
        <v>24526678</v>
      </c>
      <c r="N16" s="41">
        <f t="shared" si="3"/>
        <v>6989046.9572639726</v>
      </c>
      <c r="O16" s="42">
        <f t="shared" si="4"/>
        <v>6989000</v>
      </c>
      <c r="P16" s="6">
        <f t="shared" si="5"/>
        <v>31515678</v>
      </c>
      <c r="Q16" s="6" t="e">
        <f>P16-#REF!</f>
        <v>#REF!</v>
      </c>
      <c r="R16" s="31" t="e">
        <f>P16/#REF!</f>
        <v>#REF!</v>
      </c>
      <c r="S16" s="6">
        <f t="shared" si="6"/>
        <v>7</v>
      </c>
      <c r="T16" s="31">
        <f t="shared" si="7"/>
        <v>1.0068159688412852</v>
      </c>
    </row>
    <row r="17" spans="1:20">
      <c r="A17" s="5" t="s">
        <v>6</v>
      </c>
      <c r="B17" s="12">
        <v>43.5</v>
      </c>
      <c r="C17" s="6">
        <v>686</v>
      </c>
      <c r="D17" s="6">
        <f t="shared" si="0"/>
        <v>15.770114942528735</v>
      </c>
      <c r="E17" s="6">
        <v>628</v>
      </c>
      <c r="F17" s="6">
        <f t="shared" si="1"/>
        <v>39.822157434402335</v>
      </c>
      <c r="G17" s="6">
        <v>15279</v>
      </c>
      <c r="H17" s="14">
        <v>1.7</v>
      </c>
      <c r="I17" s="6">
        <v>12</v>
      </c>
      <c r="J17" s="15">
        <v>1.302</v>
      </c>
      <c r="K17" s="16">
        <v>1.0972</v>
      </c>
      <c r="L17" s="6">
        <f t="shared" si="2"/>
        <v>17731548.589108173</v>
      </c>
      <c r="M17" s="22">
        <v>10708468</v>
      </c>
      <c r="N17" s="41">
        <f t="shared" si="3"/>
        <v>7023080.5891081728</v>
      </c>
      <c r="O17" s="42">
        <f t="shared" si="4"/>
        <v>7023100</v>
      </c>
      <c r="P17" s="6">
        <f t="shared" si="5"/>
        <v>17731568</v>
      </c>
      <c r="Q17" s="6" t="e">
        <f>P17-#REF!</f>
        <v>#REF!</v>
      </c>
      <c r="R17" s="31" t="e">
        <f>P17/#REF!</f>
        <v>#REF!</v>
      </c>
      <c r="S17" s="6">
        <f t="shared" si="6"/>
        <v>-58</v>
      </c>
      <c r="T17" s="31">
        <f t="shared" si="7"/>
        <v>0.91545189504373181</v>
      </c>
    </row>
    <row r="18" spans="1:20" ht="12.75" customHeight="1">
      <c r="A18" s="5" t="s">
        <v>7</v>
      </c>
      <c r="B18" s="12">
        <v>42.7</v>
      </c>
      <c r="C18" s="6">
        <v>545</v>
      </c>
      <c r="D18" s="6">
        <f t="shared" si="0"/>
        <v>12.763466042154565</v>
      </c>
      <c r="E18" s="6">
        <v>515</v>
      </c>
      <c r="F18" s="6">
        <f t="shared" si="1"/>
        <v>40.349541284403671</v>
      </c>
      <c r="G18" s="6">
        <v>15279</v>
      </c>
      <c r="H18" s="14">
        <v>1.7</v>
      </c>
      <c r="I18" s="6">
        <v>12</v>
      </c>
      <c r="J18" s="15">
        <v>1.302</v>
      </c>
      <c r="K18" s="16">
        <v>1.0972</v>
      </c>
      <c r="L18" s="6">
        <f t="shared" si="2"/>
        <v>17966375.955676995</v>
      </c>
      <c r="M18" s="22">
        <v>9274021</v>
      </c>
      <c r="N18" s="41">
        <f t="shared" si="3"/>
        <v>8692354.9556769952</v>
      </c>
      <c r="O18" s="42">
        <f t="shared" si="4"/>
        <v>8692400</v>
      </c>
      <c r="P18" s="6">
        <f t="shared" si="5"/>
        <v>17966421</v>
      </c>
      <c r="Q18" s="6" t="e">
        <f>P18-#REF!</f>
        <v>#REF!</v>
      </c>
      <c r="R18" s="31" t="e">
        <f>P18/#REF!</f>
        <v>#REF!</v>
      </c>
      <c r="S18" s="6">
        <f t="shared" si="6"/>
        <v>-30</v>
      </c>
      <c r="T18" s="31">
        <f t="shared" si="7"/>
        <v>0.94495412844036697</v>
      </c>
    </row>
    <row r="19" spans="1:20">
      <c r="A19" s="5" t="s">
        <v>8</v>
      </c>
      <c r="B19" s="12">
        <v>48.9</v>
      </c>
      <c r="C19" s="6">
        <v>726</v>
      </c>
      <c r="D19" s="6">
        <f t="shared" si="0"/>
        <v>14.846625766871165</v>
      </c>
      <c r="E19" s="6">
        <v>744</v>
      </c>
      <c r="F19" s="6">
        <f t="shared" si="1"/>
        <v>50.11239669421488</v>
      </c>
      <c r="G19" s="6">
        <v>15279</v>
      </c>
      <c r="H19" s="14">
        <v>1.7</v>
      </c>
      <c r="I19" s="6">
        <v>12</v>
      </c>
      <c r="J19" s="15">
        <v>1.302</v>
      </c>
      <c r="K19" s="16">
        <v>1.0972</v>
      </c>
      <c r="L19" s="6">
        <f t="shared" si="2"/>
        <v>22313467.028094754</v>
      </c>
      <c r="M19" s="22">
        <v>13227444</v>
      </c>
      <c r="N19" s="41">
        <f t="shared" si="3"/>
        <v>9086023.0280947536</v>
      </c>
      <c r="O19" s="42">
        <f t="shared" si="4"/>
        <v>9086000</v>
      </c>
      <c r="P19" s="6">
        <f t="shared" si="5"/>
        <v>22313444</v>
      </c>
      <c r="Q19" s="6" t="e">
        <f>P19-#REF!</f>
        <v>#REF!</v>
      </c>
      <c r="R19" s="31" t="e">
        <f>P19/#REF!</f>
        <v>#REF!</v>
      </c>
      <c r="S19" s="6">
        <f t="shared" si="6"/>
        <v>18</v>
      </c>
      <c r="T19" s="31">
        <f t="shared" si="7"/>
        <v>1.024793388429752</v>
      </c>
    </row>
    <row r="20" spans="1:20">
      <c r="A20" s="5" t="s">
        <v>9</v>
      </c>
      <c r="B20" s="12">
        <v>18.2</v>
      </c>
      <c r="C20" s="6">
        <v>199</v>
      </c>
      <c r="D20" s="6">
        <f t="shared" si="0"/>
        <v>10.934065934065934</v>
      </c>
      <c r="E20" s="6">
        <v>193</v>
      </c>
      <c r="F20" s="6">
        <f t="shared" si="1"/>
        <v>17.651256281407036</v>
      </c>
      <c r="G20" s="6">
        <v>15279</v>
      </c>
      <c r="H20" s="14">
        <v>2.2000000000000002</v>
      </c>
      <c r="I20" s="6">
        <v>12</v>
      </c>
      <c r="J20" s="15">
        <v>1.302</v>
      </c>
      <c r="K20" s="16">
        <v>1.0972</v>
      </c>
      <c r="L20" s="6">
        <f t="shared" si="2"/>
        <v>10171178.159116168</v>
      </c>
      <c r="M20" s="22">
        <v>4594628</v>
      </c>
      <c r="N20" s="41">
        <f t="shared" si="3"/>
        <v>5576550.1591161676</v>
      </c>
      <c r="O20" s="42">
        <f t="shared" si="4"/>
        <v>5576600</v>
      </c>
      <c r="P20" s="6">
        <f t="shared" si="5"/>
        <v>10171228</v>
      </c>
      <c r="Q20" s="6" t="e">
        <f>P20-#REF!</f>
        <v>#REF!</v>
      </c>
      <c r="R20" s="31" t="e">
        <f>P20/#REF!</f>
        <v>#REF!</v>
      </c>
      <c r="S20" s="6">
        <f t="shared" si="6"/>
        <v>-6</v>
      </c>
      <c r="T20" s="31">
        <f t="shared" si="7"/>
        <v>0.96984924623115576</v>
      </c>
    </row>
    <row r="21" spans="1:20">
      <c r="A21" s="5" t="s">
        <v>10</v>
      </c>
      <c r="B21" s="12">
        <v>18.7</v>
      </c>
      <c r="C21" s="6">
        <v>294</v>
      </c>
      <c r="D21" s="6">
        <f t="shared" si="0"/>
        <v>15.72192513368984</v>
      </c>
      <c r="E21" s="6">
        <v>230</v>
      </c>
      <c r="F21" s="6">
        <f t="shared" si="1"/>
        <v>14.629251700680271</v>
      </c>
      <c r="G21" s="6">
        <v>15279</v>
      </c>
      <c r="H21" s="14">
        <v>2.2000000000000002</v>
      </c>
      <c r="I21" s="6">
        <v>12</v>
      </c>
      <c r="J21" s="15">
        <v>1.302</v>
      </c>
      <c r="K21" s="16">
        <v>1.0972</v>
      </c>
      <c r="L21" s="6">
        <f t="shared" si="2"/>
        <v>8429809.3580402751</v>
      </c>
      <c r="M21" s="22">
        <v>5757385</v>
      </c>
      <c r="N21" s="41">
        <f t="shared" si="3"/>
        <v>2672424.3580402751</v>
      </c>
      <c r="O21" s="42">
        <f t="shared" si="4"/>
        <v>2672400</v>
      </c>
      <c r="P21" s="6">
        <f t="shared" si="5"/>
        <v>8429785</v>
      </c>
      <c r="Q21" s="6" t="e">
        <f>P21-#REF!</f>
        <v>#REF!</v>
      </c>
      <c r="R21" s="31" t="e">
        <f>P21/#REF!</f>
        <v>#REF!</v>
      </c>
      <c r="S21" s="6">
        <f t="shared" si="6"/>
        <v>-64</v>
      </c>
      <c r="T21" s="31">
        <f t="shared" si="7"/>
        <v>0.78231292517006801</v>
      </c>
    </row>
    <row r="22" spans="1:20">
      <c r="A22" s="5" t="s">
        <v>11</v>
      </c>
      <c r="B22" s="12">
        <v>71.5</v>
      </c>
      <c r="C22" s="6">
        <v>1271</v>
      </c>
      <c r="D22" s="6">
        <f t="shared" si="0"/>
        <v>17.776223776223777</v>
      </c>
      <c r="E22" s="6">
        <v>1236</v>
      </c>
      <c r="F22" s="6">
        <f t="shared" si="1"/>
        <v>69.531077891424076</v>
      </c>
      <c r="G22" s="6">
        <v>15279</v>
      </c>
      <c r="H22" s="14">
        <v>1.7</v>
      </c>
      <c r="I22" s="6">
        <v>12</v>
      </c>
      <c r="J22" s="15">
        <v>1.302</v>
      </c>
      <c r="K22" s="16">
        <v>1.0972</v>
      </c>
      <c r="L22" s="6">
        <f t="shared" si="2"/>
        <v>30959992.263496883</v>
      </c>
      <c r="M22" s="22">
        <v>21691350</v>
      </c>
      <c r="N22" s="41">
        <f t="shared" si="3"/>
        <v>9268642.2634968832</v>
      </c>
      <c r="O22" s="42">
        <f t="shared" si="4"/>
        <v>9268600</v>
      </c>
      <c r="P22" s="6">
        <f t="shared" si="5"/>
        <v>30959950</v>
      </c>
      <c r="Q22" s="6" t="e">
        <f>P22-#REF!</f>
        <v>#REF!</v>
      </c>
      <c r="R22" s="31" t="e">
        <f>P22/#REF!</f>
        <v>#REF!</v>
      </c>
      <c r="S22" s="6">
        <f t="shared" si="6"/>
        <v>-35</v>
      </c>
      <c r="T22" s="31">
        <f t="shared" si="7"/>
        <v>0.97246262785208493</v>
      </c>
    </row>
    <row r="23" spans="1:20">
      <c r="A23" s="5" t="s">
        <v>12</v>
      </c>
      <c r="B23" s="12">
        <v>63.5</v>
      </c>
      <c r="C23" s="6">
        <v>1031</v>
      </c>
      <c r="D23" s="6">
        <f t="shared" si="0"/>
        <v>16.236220472440944</v>
      </c>
      <c r="E23" s="6">
        <v>956</v>
      </c>
      <c r="F23" s="6">
        <f t="shared" si="1"/>
        <v>58.88069835111542</v>
      </c>
      <c r="G23" s="6">
        <v>15279</v>
      </c>
      <c r="H23" s="14">
        <v>1.7</v>
      </c>
      <c r="I23" s="6">
        <v>12</v>
      </c>
      <c r="J23" s="15">
        <v>1.302</v>
      </c>
      <c r="K23" s="16">
        <v>1.0972</v>
      </c>
      <c r="L23" s="6">
        <f t="shared" si="2"/>
        <v>26217714.735653017</v>
      </c>
      <c r="M23" s="22">
        <v>16570400</v>
      </c>
      <c r="N23" s="41">
        <f t="shared" si="3"/>
        <v>9647314.7356530167</v>
      </c>
      <c r="O23" s="42">
        <f t="shared" si="4"/>
        <v>9647300</v>
      </c>
      <c r="P23" s="6">
        <f t="shared" si="5"/>
        <v>26217700</v>
      </c>
      <c r="Q23" s="6" t="e">
        <f>P23-#REF!</f>
        <v>#REF!</v>
      </c>
      <c r="R23" s="31" t="e">
        <f>P23/#REF!</f>
        <v>#REF!</v>
      </c>
      <c r="S23" s="6">
        <f t="shared" si="6"/>
        <v>-75</v>
      </c>
      <c r="T23" s="31">
        <f t="shared" si="7"/>
        <v>0.92725509214354995</v>
      </c>
    </row>
    <row r="24" spans="1:20">
      <c r="A24" s="5" t="s">
        <v>13</v>
      </c>
      <c r="B24" s="12">
        <v>60.1</v>
      </c>
      <c r="C24" s="6">
        <v>853</v>
      </c>
      <c r="D24" s="6">
        <f t="shared" si="0"/>
        <v>14.193011647254576</v>
      </c>
      <c r="E24" s="6">
        <v>853</v>
      </c>
      <c r="F24" s="6">
        <f t="shared" si="1"/>
        <v>60.1</v>
      </c>
      <c r="G24" s="6">
        <v>15279</v>
      </c>
      <c r="H24" s="14">
        <v>2.2000000000000002</v>
      </c>
      <c r="I24" s="6">
        <v>12</v>
      </c>
      <c r="J24" s="15">
        <v>1.302</v>
      </c>
      <c r="K24" s="16">
        <v>1.0972</v>
      </c>
      <c r="L24" s="6">
        <f t="shared" si="2"/>
        <v>34631405.131587267</v>
      </c>
      <c r="M24" s="22">
        <v>25580830</v>
      </c>
      <c r="N24" s="41">
        <f t="shared" si="3"/>
        <v>9050575.1315872669</v>
      </c>
      <c r="O24" s="42">
        <f t="shared" si="4"/>
        <v>9050600</v>
      </c>
      <c r="P24" s="6">
        <f t="shared" si="5"/>
        <v>34631430</v>
      </c>
      <c r="Q24" s="6" t="e">
        <f>P24-#REF!</f>
        <v>#REF!</v>
      </c>
      <c r="R24" s="31" t="e">
        <f>P24/#REF!</f>
        <v>#REF!</v>
      </c>
      <c r="S24" s="6">
        <f t="shared" si="6"/>
        <v>0</v>
      </c>
      <c r="T24" s="31">
        <f t="shared" si="7"/>
        <v>1</v>
      </c>
    </row>
    <row r="25" spans="1:20">
      <c r="A25" s="5" t="s">
        <v>14</v>
      </c>
      <c r="B25" s="12">
        <v>100.6</v>
      </c>
      <c r="C25" s="6">
        <v>1648</v>
      </c>
      <c r="D25" s="6">
        <f t="shared" si="0"/>
        <v>16.381709741550697</v>
      </c>
      <c r="E25" s="6">
        <v>1552</v>
      </c>
      <c r="F25" s="6">
        <f t="shared" si="1"/>
        <v>94.739805825242712</v>
      </c>
      <c r="G25" s="6">
        <v>15279</v>
      </c>
      <c r="H25" s="14">
        <v>1.7</v>
      </c>
      <c r="I25" s="6">
        <v>12</v>
      </c>
      <c r="J25" s="15">
        <v>1.302</v>
      </c>
      <c r="K25" s="16">
        <v>1.0972</v>
      </c>
      <c r="L25" s="6">
        <f t="shared" si="2"/>
        <v>42184642.383582026</v>
      </c>
      <c r="M25" s="22">
        <v>25226146</v>
      </c>
      <c r="N25" s="41">
        <f t="shared" si="3"/>
        <v>16958496.383582026</v>
      </c>
      <c r="O25" s="42">
        <f t="shared" si="4"/>
        <v>16958500</v>
      </c>
      <c r="P25" s="6">
        <f t="shared" si="5"/>
        <v>42184646</v>
      </c>
      <c r="Q25" s="6" t="e">
        <f>P25-#REF!</f>
        <v>#REF!</v>
      </c>
      <c r="R25" s="31" t="e">
        <f>P25/#REF!</f>
        <v>#REF!</v>
      </c>
      <c r="S25" s="6">
        <f t="shared" si="6"/>
        <v>-96</v>
      </c>
      <c r="T25" s="31">
        <f t="shared" si="7"/>
        <v>0.94174757281553401</v>
      </c>
    </row>
    <row r="26" spans="1:20">
      <c r="A26" s="5" t="s">
        <v>15</v>
      </c>
      <c r="B26" s="12">
        <v>68.3</v>
      </c>
      <c r="C26" s="6">
        <v>1259</v>
      </c>
      <c r="D26" s="6">
        <f t="shared" si="0"/>
        <v>18.433382137628112</v>
      </c>
      <c r="E26" s="6">
        <v>1198</v>
      </c>
      <c r="F26" s="6">
        <f t="shared" si="1"/>
        <v>64.990786338363776</v>
      </c>
      <c r="G26" s="6">
        <v>15279</v>
      </c>
      <c r="H26" s="14">
        <v>1.7</v>
      </c>
      <c r="I26" s="6">
        <v>12</v>
      </c>
      <c r="J26" s="15">
        <v>1.302</v>
      </c>
      <c r="K26" s="16">
        <v>1.0972</v>
      </c>
      <c r="L26" s="6">
        <f t="shared" si="2"/>
        <v>28938343.878061675</v>
      </c>
      <c r="M26" s="22">
        <v>22086857</v>
      </c>
      <c r="N26" s="41">
        <f t="shared" si="3"/>
        <v>6851486.8780616745</v>
      </c>
      <c r="O26" s="42">
        <f t="shared" si="4"/>
        <v>6851500</v>
      </c>
      <c r="P26" s="6">
        <f t="shared" si="5"/>
        <v>28938357</v>
      </c>
      <c r="Q26" s="6" t="e">
        <f>P26-#REF!</f>
        <v>#REF!</v>
      </c>
      <c r="R26" s="31" t="e">
        <f>P26/#REF!</f>
        <v>#REF!</v>
      </c>
      <c r="S26" s="6">
        <f t="shared" si="6"/>
        <v>-61</v>
      </c>
      <c r="T26" s="31">
        <f t="shared" si="7"/>
        <v>0.95154884829229547</v>
      </c>
    </row>
    <row r="27" spans="1:20">
      <c r="A27" s="5" t="s">
        <v>16</v>
      </c>
      <c r="B27" s="12">
        <v>96.6</v>
      </c>
      <c r="C27" s="6">
        <v>1411</v>
      </c>
      <c r="D27" s="6">
        <f t="shared" si="0"/>
        <v>14.606625258799173</v>
      </c>
      <c r="E27" s="6">
        <v>1336</v>
      </c>
      <c r="F27" s="6">
        <f t="shared" si="1"/>
        <v>91.46534372785257</v>
      </c>
      <c r="G27" s="6">
        <v>15279</v>
      </c>
      <c r="H27" s="14">
        <v>1.7</v>
      </c>
      <c r="I27" s="6">
        <v>12</v>
      </c>
      <c r="J27" s="15">
        <v>1.302</v>
      </c>
      <c r="K27" s="16">
        <v>1.0972</v>
      </c>
      <c r="L27" s="6">
        <f t="shared" si="2"/>
        <v>40726627.862929583</v>
      </c>
      <c r="M27" s="22">
        <v>27691287</v>
      </c>
      <c r="N27" s="41">
        <f t="shared" si="3"/>
        <v>13035340.862929583</v>
      </c>
      <c r="O27" s="42">
        <f t="shared" si="4"/>
        <v>13035300</v>
      </c>
      <c r="P27" s="6">
        <f t="shared" si="5"/>
        <v>40726587</v>
      </c>
      <c r="Q27" s="6" t="e">
        <f>P27-#REF!</f>
        <v>#REF!</v>
      </c>
      <c r="R27" s="31" t="e">
        <f>P27/#REF!</f>
        <v>#REF!</v>
      </c>
      <c r="S27" s="6">
        <f t="shared" si="6"/>
        <v>-75</v>
      </c>
      <c r="T27" s="31">
        <f t="shared" si="7"/>
        <v>0.94684620836286326</v>
      </c>
    </row>
    <row r="28" spans="1:20">
      <c r="A28" s="5" t="s">
        <v>17</v>
      </c>
      <c r="B28" s="12">
        <v>61.6</v>
      </c>
      <c r="C28" s="6">
        <v>864</v>
      </c>
      <c r="D28" s="6">
        <f t="shared" si="0"/>
        <v>14.025974025974026</v>
      </c>
      <c r="E28" s="6">
        <v>834</v>
      </c>
      <c r="F28" s="6">
        <f t="shared" si="1"/>
        <v>59.461111111111109</v>
      </c>
      <c r="G28" s="6">
        <v>15279</v>
      </c>
      <c r="H28" s="14">
        <v>1.7</v>
      </c>
      <c r="I28" s="6">
        <v>12</v>
      </c>
      <c r="J28" s="15">
        <v>1.302</v>
      </c>
      <c r="K28" s="16">
        <v>1.0972</v>
      </c>
      <c r="L28" s="6">
        <f t="shared" si="2"/>
        <v>26476154.200479984</v>
      </c>
      <c r="M28" s="22">
        <v>14690968</v>
      </c>
      <c r="N28" s="41">
        <f t="shared" si="3"/>
        <v>11785186.200479984</v>
      </c>
      <c r="O28" s="42">
        <f t="shared" si="4"/>
        <v>11785200</v>
      </c>
      <c r="P28" s="6">
        <f t="shared" si="5"/>
        <v>26476168</v>
      </c>
      <c r="Q28" s="6" t="e">
        <f>P28-#REF!</f>
        <v>#REF!</v>
      </c>
      <c r="R28" s="31" t="e">
        <f>P28/#REF!</f>
        <v>#REF!</v>
      </c>
      <c r="S28" s="6">
        <f t="shared" si="6"/>
        <v>-30</v>
      </c>
      <c r="T28" s="31">
        <f t="shared" si="7"/>
        <v>0.96527777777777779</v>
      </c>
    </row>
    <row r="29" spans="1:20">
      <c r="A29" s="5" t="s">
        <v>18</v>
      </c>
      <c r="B29" s="12">
        <v>43.1</v>
      </c>
      <c r="C29" s="6">
        <v>502</v>
      </c>
      <c r="D29" s="6">
        <f t="shared" si="0"/>
        <v>11.647331786542923</v>
      </c>
      <c r="E29" s="6">
        <v>489</v>
      </c>
      <c r="F29" s="6">
        <f t="shared" si="1"/>
        <v>41.983864541832673</v>
      </c>
      <c r="G29" s="6">
        <v>15279</v>
      </c>
      <c r="H29" s="14">
        <v>1.7</v>
      </c>
      <c r="I29" s="6">
        <v>12</v>
      </c>
      <c r="J29" s="15">
        <v>1.302</v>
      </c>
      <c r="K29" s="16">
        <v>1.0972</v>
      </c>
      <c r="L29" s="6">
        <f t="shared" si="2"/>
        <v>18694088.468419384</v>
      </c>
      <c r="M29" s="22">
        <v>12604023</v>
      </c>
      <c r="N29" s="41">
        <f t="shared" si="3"/>
        <v>6090065.4684193842</v>
      </c>
      <c r="O29" s="42">
        <f t="shared" si="4"/>
        <v>6090100</v>
      </c>
      <c r="P29" s="6">
        <f t="shared" si="5"/>
        <v>18694123</v>
      </c>
      <c r="Q29" s="6" t="e">
        <f>P29-#REF!</f>
        <v>#REF!</v>
      </c>
      <c r="R29" s="31" t="e">
        <f>P29/#REF!</f>
        <v>#REF!</v>
      </c>
      <c r="S29" s="6">
        <f t="shared" si="6"/>
        <v>-13</v>
      </c>
      <c r="T29" s="31">
        <f t="shared" si="7"/>
        <v>0.97410358565737054</v>
      </c>
    </row>
    <row r="30" spans="1:20">
      <c r="A30" s="5" t="s">
        <v>19</v>
      </c>
      <c r="B30" s="12">
        <v>954.2</v>
      </c>
      <c r="C30" s="6">
        <v>20069</v>
      </c>
      <c r="D30" s="6">
        <f t="shared" si="0"/>
        <v>21.032278348354641</v>
      </c>
      <c r="E30" s="6">
        <v>19356</v>
      </c>
      <c r="F30" s="6">
        <f t="shared" si="1"/>
        <v>920.29972594548815</v>
      </c>
      <c r="G30" s="6">
        <v>15279</v>
      </c>
      <c r="H30" s="14">
        <v>1.7</v>
      </c>
      <c r="I30" s="6">
        <v>12</v>
      </c>
      <c r="J30" s="15">
        <v>1.302</v>
      </c>
      <c r="K30" s="16">
        <v>1.0972</v>
      </c>
      <c r="L30" s="6">
        <f t="shared" si="2"/>
        <v>409780392.58736783</v>
      </c>
      <c r="M30" s="22">
        <v>352875474</v>
      </c>
      <c r="N30" s="41">
        <f t="shared" si="3"/>
        <v>56904918.587367833</v>
      </c>
      <c r="O30" s="42">
        <f t="shared" si="4"/>
        <v>56904900</v>
      </c>
      <c r="P30" s="6">
        <f t="shared" si="5"/>
        <v>409780374</v>
      </c>
      <c r="Q30" s="6" t="e">
        <f>P30-#REF!</f>
        <v>#REF!</v>
      </c>
      <c r="R30" s="31" t="e">
        <f>P30/#REF!</f>
        <v>#REF!</v>
      </c>
      <c r="S30" s="6">
        <f t="shared" si="6"/>
        <v>-713</v>
      </c>
      <c r="T30" s="31">
        <f t="shared" si="7"/>
        <v>0.96447256963476002</v>
      </c>
    </row>
    <row r="31" spans="1:20">
      <c r="A31" s="5" t="s">
        <v>20</v>
      </c>
      <c r="B31" s="12">
        <v>630.9</v>
      </c>
      <c r="C31" s="6">
        <v>11486</v>
      </c>
      <c r="D31" s="6">
        <f t="shared" si="0"/>
        <v>18.20573783483912</v>
      </c>
      <c r="E31" s="6">
        <v>11493</v>
      </c>
      <c r="F31" s="6">
        <f t="shared" si="1"/>
        <v>631.28449416681178</v>
      </c>
      <c r="G31" s="6">
        <v>15279</v>
      </c>
      <c r="H31" s="14">
        <v>2.2000000000000002</v>
      </c>
      <c r="I31" s="6">
        <v>12</v>
      </c>
      <c r="J31" s="15">
        <v>1.302</v>
      </c>
      <c r="K31" s="16">
        <v>1.0972</v>
      </c>
      <c r="L31" s="6">
        <f t="shared" si="2"/>
        <v>363764876.38569051</v>
      </c>
      <c r="M31" s="22">
        <v>284307102</v>
      </c>
      <c r="N31" s="41">
        <f t="shared" si="3"/>
        <v>79457774.38569051</v>
      </c>
      <c r="O31" s="42">
        <f t="shared" si="4"/>
        <v>79457800</v>
      </c>
      <c r="P31" s="6">
        <f t="shared" si="5"/>
        <v>363764902</v>
      </c>
      <c r="Q31" s="6" t="e">
        <f>P31-#REF!</f>
        <v>#REF!</v>
      </c>
      <c r="R31" s="31" t="e">
        <f>P31/#REF!</f>
        <v>#REF!</v>
      </c>
      <c r="S31" s="6">
        <f t="shared" si="6"/>
        <v>7</v>
      </c>
      <c r="T31" s="31">
        <f t="shared" si="7"/>
        <v>1.0006094375761796</v>
      </c>
    </row>
    <row r="32" spans="1:20">
      <c r="A32" s="5" t="s">
        <v>21</v>
      </c>
      <c r="B32" s="12">
        <v>270.3</v>
      </c>
      <c r="C32" s="6">
        <v>4681</v>
      </c>
      <c r="D32" s="6">
        <f t="shared" si="0"/>
        <v>17.31779504254532</v>
      </c>
      <c r="E32" s="6">
        <v>4538</v>
      </c>
      <c r="F32" s="6">
        <f t="shared" si="1"/>
        <v>262.04259773552661</v>
      </c>
      <c r="G32" s="6">
        <v>15279</v>
      </c>
      <c r="H32" s="14">
        <v>1.7</v>
      </c>
      <c r="I32" s="6">
        <v>12</v>
      </c>
      <c r="J32" s="15">
        <v>1.302</v>
      </c>
      <c r="K32" s="16">
        <v>1.0972</v>
      </c>
      <c r="L32" s="6">
        <f t="shared" si="2"/>
        <v>116679289.96106015</v>
      </c>
      <c r="M32" s="22">
        <v>80490713</v>
      </c>
      <c r="N32" s="41">
        <f t="shared" si="3"/>
        <v>36188576.961060151</v>
      </c>
      <c r="O32" s="42">
        <f t="shared" si="4"/>
        <v>36188600</v>
      </c>
      <c r="P32" s="6">
        <f t="shared" si="5"/>
        <v>116679313</v>
      </c>
      <c r="Q32" s="6" t="e">
        <f>P32-#REF!</f>
        <v>#REF!</v>
      </c>
      <c r="R32" s="31" t="e">
        <f>P32/#REF!</f>
        <v>#REF!</v>
      </c>
      <c r="S32" s="6">
        <f t="shared" si="6"/>
        <v>-143</v>
      </c>
      <c r="T32" s="31">
        <f t="shared" si="7"/>
        <v>0.96945097201452679</v>
      </c>
    </row>
    <row r="33" spans="1:20">
      <c r="A33" s="5" t="s">
        <v>22</v>
      </c>
      <c r="B33" s="12">
        <v>120.7</v>
      </c>
      <c r="C33" s="6">
        <v>2053</v>
      </c>
      <c r="D33" s="6">
        <f t="shared" si="0"/>
        <v>17.009113504556751</v>
      </c>
      <c r="E33" s="6">
        <v>1996</v>
      </c>
      <c r="F33" s="6">
        <f t="shared" si="1"/>
        <v>117.34885533365807</v>
      </c>
      <c r="G33" s="6">
        <v>15279</v>
      </c>
      <c r="H33" s="14">
        <v>1.7</v>
      </c>
      <c r="I33" s="6">
        <v>12</v>
      </c>
      <c r="J33" s="15">
        <v>1.302</v>
      </c>
      <c r="K33" s="16">
        <v>1.0972</v>
      </c>
      <c r="L33" s="6">
        <f t="shared" si="2"/>
        <v>52251737.833455555</v>
      </c>
      <c r="M33" s="22">
        <v>40930283</v>
      </c>
      <c r="N33" s="41">
        <f t="shared" si="3"/>
        <v>11321454.833455555</v>
      </c>
      <c r="O33" s="42">
        <f t="shared" si="4"/>
        <v>11321500</v>
      </c>
      <c r="P33" s="6">
        <f t="shared" si="5"/>
        <v>52251783</v>
      </c>
      <c r="Q33" s="6" t="e">
        <f>P33-#REF!</f>
        <v>#REF!</v>
      </c>
      <c r="R33" s="31" t="e">
        <f>P33/#REF!</f>
        <v>#REF!</v>
      </c>
      <c r="S33" s="6">
        <f t="shared" si="6"/>
        <v>-57</v>
      </c>
      <c r="T33" s="31">
        <f t="shared" si="7"/>
        <v>0.97223575255723327</v>
      </c>
    </row>
    <row r="34" spans="1:20">
      <c r="A34" s="5" t="s">
        <v>23</v>
      </c>
      <c r="B34" s="12">
        <v>132</v>
      </c>
      <c r="C34" s="6">
        <v>2047</v>
      </c>
      <c r="D34" s="6">
        <f t="shared" si="0"/>
        <v>15.507575757575758</v>
      </c>
      <c r="E34" s="6">
        <v>2052</v>
      </c>
      <c r="F34" s="6">
        <f t="shared" si="1"/>
        <v>132.32242305813386</v>
      </c>
      <c r="G34" s="6">
        <v>15279</v>
      </c>
      <c r="H34" s="14">
        <v>1.7</v>
      </c>
      <c r="I34" s="6">
        <v>12</v>
      </c>
      <c r="J34" s="15">
        <v>1.302</v>
      </c>
      <c r="K34" s="16">
        <v>1.0972</v>
      </c>
      <c r="L34" s="6">
        <f t="shared" si="2"/>
        <v>58918994.475595072</v>
      </c>
      <c r="M34" s="22">
        <v>38303027</v>
      </c>
      <c r="N34" s="41">
        <f t="shared" si="3"/>
        <v>20615967.475595072</v>
      </c>
      <c r="O34" s="42">
        <f t="shared" si="4"/>
        <v>20616000</v>
      </c>
      <c r="P34" s="6">
        <f t="shared" si="5"/>
        <v>58919027</v>
      </c>
      <c r="Q34" s="6" t="e">
        <f>P34-#REF!</f>
        <v>#REF!</v>
      </c>
      <c r="R34" s="31" t="e">
        <f>P34/#REF!</f>
        <v>#REF!</v>
      </c>
      <c r="S34" s="6">
        <f t="shared" si="6"/>
        <v>5</v>
      </c>
      <c r="T34" s="31">
        <f t="shared" si="7"/>
        <v>1.0024425989252566</v>
      </c>
    </row>
    <row r="35" spans="1:20">
      <c r="A35" s="5" t="s">
        <v>24</v>
      </c>
      <c r="B35" s="12">
        <v>140.80000000000001</v>
      </c>
      <c r="C35" s="6">
        <v>2114</v>
      </c>
      <c r="D35" s="6">
        <f t="shared" si="0"/>
        <v>15.014204545454545</v>
      </c>
      <c r="E35" s="6">
        <v>2114</v>
      </c>
      <c r="F35" s="6">
        <f t="shared" si="1"/>
        <v>140.80000000000001</v>
      </c>
      <c r="G35" s="6">
        <v>15279</v>
      </c>
      <c r="H35" s="14">
        <v>1.7</v>
      </c>
      <c r="I35" s="6">
        <v>12</v>
      </c>
      <c r="J35" s="15">
        <v>1.302</v>
      </c>
      <c r="K35" s="16">
        <v>1.0972</v>
      </c>
      <c r="L35" s="6">
        <f t="shared" si="2"/>
        <v>62693791.652524032</v>
      </c>
      <c r="M35" s="22">
        <v>38249447</v>
      </c>
      <c r="N35" s="41">
        <f t="shared" si="3"/>
        <v>24444344.652524032</v>
      </c>
      <c r="O35" s="42">
        <f t="shared" si="4"/>
        <v>24444300</v>
      </c>
      <c r="P35" s="6">
        <f t="shared" si="5"/>
        <v>62693747</v>
      </c>
      <c r="Q35" s="6" t="e">
        <f>P35-#REF!</f>
        <v>#REF!</v>
      </c>
      <c r="R35" s="31" t="e">
        <f>P35/#REF!</f>
        <v>#REF!</v>
      </c>
      <c r="S35" s="6">
        <f t="shared" si="6"/>
        <v>0</v>
      </c>
      <c r="T35" s="31">
        <f t="shared" si="7"/>
        <v>1</v>
      </c>
    </row>
    <row r="36" spans="1:20">
      <c r="A36" s="5" t="s">
        <v>25</v>
      </c>
      <c r="B36" s="12">
        <v>5</v>
      </c>
      <c r="C36" s="6">
        <v>46</v>
      </c>
      <c r="D36" s="6">
        <f t="shared" si="0"/>
        <v>9.1999999999999993</v>
      </c>
      <c r="E36" s="6">
        <v>46</v>
      </c>
      <c r="F36" s="6">
        <f t="shared" si="1"/>
        <v>5</v>
      </c>
      <c r="G36" s="6">
        <v>15279</v>
      </c>
      <c r="H36" s="28">
        <v>3</v>
      </c>
      <c r="I36" s="6">
        <v>12</v>
      </c>
      <c r="J36" s="15">
        <v>1.302</v>
      </c>
      <c r="K36" s="16">
        <v>1.0972</v>
      </c>
      <c r="L36" s="6">
        <f t="shared" si="2"/>
        <v>3928838.881968</v>
      </c>
      <c r="M36" s="22">
        <v>1266558</v>
      </c>
      <c r="N36" s="41">
        <f t="shared" si="3"/>
        <v>2662280.881968</v>
      </c>
      <c r="O36" s="42">
        <f t="shared" si="4"/>
        <v>2662300</v>
      </c>
      <c r="P36" s="6">
        <f t="shared" si="5"/>
        <v>3928858</v>
      </c>
      <c r="Q36" s="6" t="e">
        <f>P36-#REF!</f>
        <v>#REF!</v>
      </c>
      <c r="R36" s="31" t="e">
        <f>P36/#REF!</f>
        <v>#REF!</v>
      </c>
      <c r="S36" s="6">
        <f t="shared" si="6"/>
        <v>0</v>
      </c>
      <c r="T36" s="31">
        <f t="shared" si="7"/>
        <v>1</v>
      </c>
    </row>
    <row r="37" spans="1:20" s="19" customFormat="1" ht="21" customHeight="1">
      <c r="A37" s="8" t="s">
        <v>26</v>
      </c>
      <c r="B37" s="45">
        <f t="shared" ref="B37:P37" si="8">SUM(B11:B36)</f>
        <v>3391.1</v>
      </c>
      <c r="C37" s="45">
        <f t="shared" si="8"/>
        <v>59853</v>
      </c>
      <c r="D37" s="45">
        <f t="shared" ref="D37" si="9">C37/B37</f>
        <v>17.65002506561293</v>
      </c>
      <c r="E37" s="45">
        <f t="shared" si="8"/>
        <v>58357</v>
      </c>
      <c r="F37" s="45">
        <f t="shared" si="8"/>
        <v>3307.3812243826346</v>
      </c>
      <c r="G37" s="45">
        <v>15279</v>
      </c>
      <c r="H37" s="45">
        <f>SUM(H11:H36)/26</f>
        <v>1.8269230769230775</v>
      </c>
      <c r="I37" s="45">
        <v>12</v>
      </c>
      <c r="J37" s="45">
        <v>1.302</v>
      </c>
      <c r="K37" s="47">
        <v>1.0972</v>
      </c>
      <c r="L37" s="45">
        <f>SUM(L11:L36)</f>
        <v>1569146971.3234024</v>
      </c>
      <c r="M37" s="46">
        <f t="shared" si="8"/>
        <v>1171395681</v>
      </c>
      <c r="N37" s="45">
        <f t="shared" si="8"/>
        <v>397751290.32340258</v>
      </c>
      <c r="O37" s="45">
        <f t="shared" si="8"/>
        <v>397751400</v>
      </c>
      <c r="P37" s="9">
        <f t="shared" si="8"/>
        <v>1569147081</v>
      </c>
      <c r="Q37" s="18" t="e">
        <f>P37-#REF!</f>
        <v>#REF!</v>
      </c>
      <c r="R37" s="32" t="e">
        <f>P37/#REF!</f>
        <v>#REF!</v>
      </c>
      <c r="S37" s="18">
        <f t="shared" si="6"/>
        <v>-1496</v>
      </c>
      <c r="T37" s="32">
        <f t="shared" si="7"/>
        <v>0.97500542997009343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  <mergeCell ref="B1:N1"/>
    <mergeCell ref="K4:K7"/>
    <mergeCell ref="L4:L7"/>
    <mergeCell ref="N4:N7"/>
    <mergeCell ref="O4:O7"/>
    <mergeCell ref="C4:C7"/>
    <mergeCell ref="D4:D7"/>
  </mergeCells>
  <pageMargins left="0.39370078740157483" right="0" top="0.78740157480314965" bottom="0.59055118110236227" header="0.51181102362204722" footer="0.51181102362204722"/>
  <pageSetup paperSize="9" scale="68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часть</vt:lpstr>
      <vt:lpstr>'5 часть'!Заголовки_для_печати</vt:lpstr>
      <vt:lpstr>'5 часть'!Область_печати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2022-10-12T14:42:42Z</cp:lastPrinted>
  <dcterms:created xsi:type="dcterms:W3CDTF">2019-08-28T14:46:56Z</dcterms:created>
  <dcterms:modified xsi:type="dcterms:W3CDTF">2022-10-12T14:43:08Z</dcterms:modified>
</cp:coreProperties>
</file>