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/>
  <c r="D36"/>
  <c r="D35"/>
  <c r="F35" s="1"/>
  <c r="F34"/>
  <c r="D34"/>
  <c r="D33"/>
  <c r="F33" s="1"/>
  <c r="F32"/>
  <c r="D32"/>
  <c r="D31"/>
  <c r="F31" s="1"/>
  <c r="F30"/>
  <c r="D30"/>
  <c r="D29"/>
  <c r="F29" s="1"/>
  <c r="F28"/>
  <c r="D28"/>
  <c r="D27"/>
  <c r="F27" s="1"/>
  <c r="F26"/>
  <c r="D26"/>
  <c r="D25"/>
  <c r="F25" s="1"/>
  <c r="F24"/>
  <c r="D24"/>
  <c r="D23"/>
  <c r="F23" s="1"/>
  <c r="F22"/>
  <c r="D22"/>
  <c r="D21"/>
  <c r="F21" s="1"/>
  <c r="F20"/>
  <c r="D20"/>
  <c r="D19"/>
  <c r="F19" s="1"/>
  <c r="F18"/>
  <c r="D18"/>
  <c r="D17"/>
  <c r="F17" s="1"/>
  <c r="F16"/>
  <c r="D16"/>
  <c r="D15"/>
  <c r="F15" s="1"/>
  <c r="F14"/>
  <c r="D14"/>
  <c r="D13"/>
  <c r="F13" s="1"/>
  <c r="F12"/>
  <c r="D12"/>
  <c r="D11"/>
  <c r="F11" s="1"/>
  <c r="L11" l="1"/>
  <c r="N11" s="1"/>
  <c r="O11" s="1"/>
  <c r="S12" l="1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H37" l="1"/>
  <c r="M37"/>
  <c r="E37"/>
  <c r="C37"/>
  <c r="B37"/>
  <c r="L33"/>
  <c r="L32"/>
  <c r="L30"/>
  <c r="N30" s="1"/>
  <c r="O30" s="1"/>
  <c r="P30" s="1"/>
  <c r="R30" s="1"/>
  <c r="L29"/>
  <c r="N29" l="1"/>
  <c r="N32"/>
  <c r="N33"/>
  <c r="T37"/>
  <c r="S37"/>
  <c r="Q30"/>
  <c r="L12"/>
  <c r="N12" s="1"/>
  <c r="O12" s="1"/>
  <c r="L19"/>
  <c r="N19" s="1"/>
  <c r="O19" s="1"/>
  <c r="L34"/>
  <c r="N34" s="1"/>
  <c r="O34" s="1"/>
  <c r="L23"/>
  <c r="N23" s="1"/>
  <c r="O23" s="1"/>
  <c r="L14"/>
  <c r="N14" s="1"/>
  <c r="L16"/>
  <c r="N16" s="1"/>
  <c r="L18"/>
  <c r="N18" s="1"/>
  <c r="O18" s="1"/>
  <c r="L22"/>
  <c r="N22" s="1"/>
  <c r="O22" s="1"/>
  <c r="L15"/>
  <c r="N15" s="1"/>
  <c r="O15" s="1"/>
  <c r="L26"/>
  <c r="N26" s="1"/>
  <c r="L28"/>
  <c r="N28" s="1"/>
  <c r="O28" s="1"/>
  <c r="L36"/>
  <c r="N36" s="1"/>
  <c r="O36" s="1"/>
  <c r="L17"/>
  <c r="N17" s="1"/>
  <c r="O17" s="1"/>
  <c r="L21"/>
  <c r="N21" s="1"/>
  <c r="O21" s="1"/>
  <c r="L25"/>
  <c r="N25" s="1"/>
  <c r="O25" s="1"/>
  <c r="L27"/>
  <c r="N27" s="1"/>
  <c r="O27" s="1"/>
  <c r="L35"/>
  <c r="N35" s="1"/>
  <c r="O35" s="1"/>
  <c r="D37"/>
  <c r="P11"/>
  <c r="Q11" s="1"/>
  <c r="L13"/>
  <c r="N13" s="1"/>
  <c r="O13" s="1"/>
  <c r="L20"/>
  <c r="N20" s="1"/>
  <c r="O20" s="1"/>
  <c r="L24"/>
  <c r="N24" s="1"/>
  <c r="O24" s="1"/>
  <c r="L31"/>
  <c r="N31" s="1"/>
  <c r="O26" l="1"/>
  <c r="P26" s="1"/>
  <c r="R26" s="1"/>
  <c r="O16"/>
  <c r="P16" s="1"/>
  <c r="O14"/>
  <c r="P14" s="1"/>
  <c r="O33"/>
  <c r="P33" s="1"/>
  <c r="O32"/>
  <c r="P32" s="1"/>
  <c r="O31"/>
  <c r="P31" s="1"/>
  <c r="R31" s="1"/>
  <c r="O29"/>
  <c r="P29" s="1"/>
  <c r="P24"/>
  <c r="P21"/>
  <c r="P20"/>
  <c r="Q20" s="1"/>
  <c r="P17"/>
  <c r="P12"/>
  <c r="Q12" s="1"/>
  <c r="P13"/>
  <c r="P27"/>
  <c r="Q27" s="1"/>
  <c r="P22"/>
  <c r="P23"/>
  <c r="R23" s="1"/>
  <c r="R11"/>
  <c r="P35"/>
  <c r="P15"/>
  <c r="P25"/>
  <c r="P28"/>
  <c r="R28" s="1"/>
  <c r="P18"/>
  <c r="P34"/>
  <c r="R34" s="1"/>
  <c r="P19"/>
  <c r="F37"/>
  <c r="R33" l="1"/>
  <c r="Q33"/>
  <c r="R14"/>
  <c r="Q14"/>
  <c r="R29"/>
  <c r="Q29"/>
  <c r="R16"/>
  <c r="Q16"/>
  <c r="R32"/>
  <c r="Q32"/>
  <c r="Q26"/>
  <c r="Q31"/>
  <c r="R15"/>
  <c r="Q15"/>
  <c r="Q24"/>
  <c r="R24"/>
  <c r="Q28"/>
  <c r="Q19"/>
  <c r="R19"/>
  <c r="Q35"/>
  <c r="R35"/>
  <c r="Q25"/>
  <c r="R25"/>
  <c r="R21"/>
  <c r="Q21"/>
  <c r="R13"/>
  <c r="Q13"/>
  <c r="R22"/>
  <c r="Q22"/>
  <c r="Q18"/>
  <c r="R18"/>
  <c r="Q17"/>
  <c r="R17"/>
  <c r="R27"/>
  <c r="Q34"/>
  <c r="R12"/>
  <c r="Q23"/>
  <c r="R20"/>
  <c r="L37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<sst xmlns="http://schemas.openxmlformats.org/spreadsheetml/2006/main" count="77" uniqueCount="75">
  <si>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</si>
  <si>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</si>
  <si>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</si>
  <si>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</si>
  <si>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</si>
  <si>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</si>
  <si>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</si>
  <si>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</si>
  <si>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</si>
  <si>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</si>
  <si>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</si>
  <si>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</si>
  <si>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</si>
  <si>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</si>
  <si>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</si>
  <si>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</si>
  <si>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</si>
  <si>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</si>
  <si>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</si>
  <si>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</si>
  <si>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</si>
  <si>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</si>
  <si>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</si>
  <si>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</si>
  <si>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</si>
  <si>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</si>
  <si>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</si>
  <si>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</si>
  <si>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</si>
  <si>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</si>
  <si>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</si>
  <si>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</si>
  <si>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</si>
  <si>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</si>
  <si>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</si>
  <si>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</si>
  <si>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</si>
  <si>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</si>
  <si>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</si>
  <si>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</si>
  <si>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</si>
  <si>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</si>
  <si>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</si>
  <si>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</si>
  <si>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</si>
  <si>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</si>
  <si>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</si>
  <si>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</si>
  <si>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</si>
  <si>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</si>
  <si>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</si>
  <si>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</si>
  <si>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</si>
  <si>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</si>
  <si>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</si>
  <si>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</si>
  <si>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</si>
  <si>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</si>
  <si>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</si>
  <si>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</si>
  <si>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</si>
  <si>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</si>
  <si>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6=5/4</t>
  </si>
  <si>
    <t>12=6*7*8*9*10*11</t>
  </si>
  <si>
    <t>14=12-13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</si>
  <si>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01.04.2022, чел.)</t>
  </si>
  <si>
    <t>4=2/3</t>
  </si>
  <si>
    <t>Минимальный размер оплаты труда согласно проекту приказа  Минтруда РФ на 2023 год</t>
  </si>
  <si>
    <t>Объем расходов на оплату труда младших воспитателей, помощников воспитателей, учтенный в субвенции согласно методике расчета  на 2023 год, рублей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</si>
  <si>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2025 год
</t>
  </si>
  <si>
    <t>Прогнозируемая среднегодовая численность воспитанников, обучающихся по программам дошкольного образования на 2024 год, чел.</t>
  </si>
  <si>
    <t xml:space="preserve">Коэффициент соотношения мл.воспитателей к численности воспитанников в 2024 году,                             
</t>
  </si>
  <si>
    <t>Прогнозируемая среднегодовая численность воспитанников, обучающихся по программам дошкольного образования на 2025 год, чел.</t>
  </si>
  <si>
    <t xml:space="preserve">Прогнозируемая среднегодовая численность младших воспитателей и помощников воспитателей на 2025  год, чел. </t>
  </si>
  <si>
    <t>Коэффициент  индексации окладов с 1 октября  2023 года на  5,5 % , с 1 октября 2024 г. 4 %, с 1 октября 2025 г. 4 %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</si>
</sst>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_(* #,##0.000_);_(* \(#,##0.000\);_(* &quot;-&quot;??_);_(@_)"/>
    <numFmt numFmtId="169" formatCode="_(* #,##0.0000_);_(* \(#,##0.0000\);_(* &quot;-&quot;??_);_(@_)"/>
    <numFmt numFmtId="170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8" fontId="5" fillId="2" borderId="2" xfId="0" applyNumberFormat="1" applyFont="1" applyFill="1" applyBorder="1"/>
    <xf numFmtId="169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0" fontId="2" fillId="0" borderId="2" xfId="4" applyNumberFormat="1" applyFont="1" applyBorder="1" applyAlignment="1">
      <alignment horizontal="center"/>
    </xf>
    <xf numFmtId="170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164" fontId="5" fillId="2" borderId="2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G4" sqref="G4:G7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0" customWidth="1"/>
    <col min="14" max="14" width="15.5703125" customWidth="1"/>
    <col min="15" max="15" width="15.140625" style="40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4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47" t="s">
        <v>69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</row>
    <row r="2" spans="1:20">
      <c r="A2" s="29" t="s">
        <v>61</v>
      </c>
    </row>
    <row r="3" spans="1:20" ht="40.5" hidden="1" customHeight="1">
      <c r="A3" s="51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0"/>
      <c r="Q3" s="30"/>
      <c r="R3" s="30"/>
      <c r="S3" s="30"/>
      <c r="T3" s="25"/>
    </row>
    <row r="4" spans="1:20" ht="25.5" customHeight="1">
      <c r="A4" s="52"/>
      <c r="B4" s="53" t="s">
        <v>65</v>
      </c>
      <c r="C4" s="48" t="s">
        <v>70</v>
      </c>
      <c r="D4" s="48" t="s">
        <v>71</v>
      </c>
      <c r="E4" s="48" t="s">
        <v>72</v>
      </c>
      <c r="F4" s="53" t="s">
        <v>73</v>
      </c>
      <c r="G4" s="53" t="s">
        <v>67</v>
      </c>
      <c r="H4" s="48" t="s">
        <v>37</v>
      </c>
      <c r="I4" s="48" t="s">
        <v>38</v>
      </c>
      <c r="J4" s="48" t="s">
        <v>41</v>
      </c>
      <c r="K4" s="48" t="s">
        <v>74</v>
      </c>
      <c r="L4" s="48" t="s">
        <v>53</v>
      </c>
      <c r="M4" s="54" t="s">
        <v>68</v>
      </c>
      <c r="N4" s="48" t="s">
        <v>54</v>
      </c>
      <c r="O4" s="48" t="s">
        <v>55</v>
      </c>
      <c r="P4" s="55" t="s">
        <v>48</v>
      </c>
      <c r="Q4" s="56"/>
      <c r="R4" s="56"/>
      <c r="S4" s="56"/>
      <c r="T4" s="57"/>
    </row>
    <row r="5" spans="1:20" ht="12.75" customHeight="1">
      <c r="A5" s="52"/>
      <c r="B5" s="53"/>
      <c r="C5" s="49"/>
      <c r="D5" s="49"/>
      <c r="E5" s="49"/>
      <c r="F5" s="53"/>
      <c r="G5" s="53"/>
      <c r="H5" s="49"/>
      <c r="I5" s="49"/>
      <c r="J5" s="49"/>
      <c r="K5" s="49"/>
      <c r="L5" s="49"/>
      <c r="M5" s="54"/>
      <c r="N5" s="49"/>
      <c r="O5" s="49"/>
      <c r="P5" s="48" t="s">
        <v>56</v>
      </c>
      <c r="Q5" s="48" t="s">
        <v>57</v>
      </c>
      <c r="R5" s="48" t="s">
        <v>58</v>
      </c>
      <c r="S5" s="48" t="s">
        <v>59</v>
      </c>
      <c r="T5" s="48" t="s">
        <v>60</v>
      </c>
    </row>
    <row r="6" spans="1:20" ht="12.75" customHeight="1">
      <c r="A6" s="52"/>
      <c r="B6" s="53"/>
      <c r="C6" s="49"/>
      <c r="D6" s="49"/>
      <c r="E6" s="49"/>
      <c r="F6" s="53"/>
      <c r="G6" s="53"/>
      <c r="H6" s="49"/>
      <c r="I6" s="49"/>
      <c r="J6" s="49"/>
      <c r="K6" s="49"/>
      <c r="L6" s="49"/>
      <c r="M6" s="54"/>
      <c r="N6" s="49"/>
      <c r="O6" s="49"/>
      <c r="P6" s="49"/>
      <c r="Q6" s="49"/>
      <c r="R6" s="49"/>
      <c r="S6" s="49"/>
      <c r="T6" s="49"/>
    </row>
    <row r="7" spans="1:20" ht="101.25" customHeight="1">
      <c r="A7" s="52"/>
      <c r="B7" s="53"/>
      <c r="C7" s="50"/>
      <c r="D7" s="50"/>
      <c r="E7" s="50"/>
      <c r="F7" s="53"/>
      <c r="G7" s="53"/>
      <c r="H7" s="50"/>
      <c r="I7" s="50"/>
      <c r="J7" s="50"/>
      <c r="K7" s="50"/>
      <c r="L7" s="50"/>
      <c r="M7" s="54"/>
      <c r="N7" s="50"/>
      <c r="O7" s="50"/>
      <c r="P7" s="50"/>
      <c r="Q7" s="50"/>
      <c r="R7" s="50"/>
      <c r="S7" s="50"/>
      <c r="T7" s="50"/>
    </row>
    <row r="8" spans="1:20" ht="36" hidden="1" customHeight="1">
      <c r="A8" s="13" t="s">
        <v>33</v>
      </c>
      <c r="B8" s="10"/>
      <c r="C8" s="38"/>
      <c r="D8" s="43" t="s">
        <v>34</v>
      </c>
      <c r="E8" s="43"/>
      <c r="F8" s="44" t="s">
        <v>35</v>
      </c>
      <c r="G8" s="10"/>
      <c r="H8" s="10"/>
      <c r="I8" s="10"/>
      <c r="J8" s="10"/>
      <c r="K8" s="10"/>
      <c r="L8" s="10" t="s">
        <v>44</v>
      </c>
      <c r="M8" s="21"/>
      <c r="N8" s="11" t="s">
        <v>47</v>
      </c>
      <c r="O8" s="39" t="s">
        <v>52</v>
      </c>
      <c r="P8" s="23"/>
      <c r="Q8" s="23"/>
      <c r="R8" s="26"/>
      <c r="S8" s="33"/>
      <c r="T8" s="26"/>
    </row>
    <row r="9" spans="1:20" ht="39" hidden="1" customHeight="1">
      <c r="A9" s="27" t="s">
        <v>49</v>
      </c>
      <c r="B9" s="34" t="s">
        <v>29</v>
      </c>
      <c r="C9" s="43" t="s">
        <v>28</v>
      </c>
      <c r="D9" s="43" t="s">
        <v>30</v>
      </c>
      <c r="E9" s="43" t="s">
        <v>31</v>
      </c>
      <c r="F9" s="44" t="s">
        <v>32</v>
      </c>
      <c r="G9" s="37" t="s">
        <v>36</v>
      </c>
      <c r="H9" s="34" t="s">
        <v>39</v>
      </c>
      <c r="I9" s="34">
        <v>12</v>
      </c>
      <c r="J9" s="34" t="s">
        <v>40</v>
      </c>
      <c r="K9" s="34" t="s">
        <v>42</v>
      </c>
      <c r="L9" s="34" t="s">
        <v>43</v>
      </c>
      <c r="M9" s="36" t="s">
        <v>45</v>
      </c>
      <c r="N9" s="35" t="s">
        <v>46</v>
      </c>
      <c r="O9" s="39" t="s">
        <v>46</v>
      </c>
      <c r="P9" s="35"/>
      <c r="Q9" s="35"/>
      <c r="R9" s="26"/>
      <c r="S9" s="35"/>
      <c r="T9" s="26"/>
    </row>
    <row r="10" spans="1:20" ht="21" customHeight="1">
      <c r="A10" s="3">
        <v>1</v>
      </c>
      <c r="B10" s="4">
        <v>2</v>
      </c>
      <c r="C10" s="4">
        <v>3</v>
      </c>
      <c r="D10" s="4" t="s">
        <v>66</v>
      </c>
      <c r="E10" s="4">
        <v>5</v>
      </c>
      <c r="F10" s="4" t="s">
        <v>62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7" t="s">
        <v>63</v>
      </c>
      <c r="M10" s="4">
        <v>13</v>
      </c>
      <c r="N10" s="4" t="s">
        <v>64</v>
      </c>
      <c r="O10" s="17">
        <v>15</v>
      </c>
      <c r="P10" s="4">
        <v>13</v>
      </c>
      <c r="Q10" s="4" t="s">
        <v>64</v>
      </c>
      <c r="R10" s="4">
        <v>15</v>
      </c>
      <c r="S10" s="4" t="s">
        <v>50</v>
      </c>
      <c r="T10" s="4" t="s">
        <v>51</v>
      </c>
    </row>
    <row r="11" spans="1:20">
      <c r="A11" s="5" t="s">
        <v>0</v>
      </c>
      <c r="B11" s="12">
        <v>157.30000000000001</v>
      </c>
      <c r="C11" s="6">
        <v>2564</v>
      </c>
      <c r="D11" s="6">
        <f>C11/B11</f>
        <v>16.300063572790844</v>
      </c>
      <c r="E11" s="6">
        <v>2493</v>
      </c>
      <c r="F11" s="6">
        <f>E11/D11</f>
        <v>152.94418876755071</v>
      </c>
      <c r="G11" s="6">
        <v>15279</v>
      </c>
      <c r="H11" s="14">
        <v>1.7</v>
      </c>
      <c r="I11" s="6">
        <v>12</v>
      </c>
      <c r="J11" s="15">
        <v>1.302</v>
      </c>
      <c r="K11" s="16">
        <v>1.1410899999999999</v>
      </c>
      <c r="L11" s="6">
        <f>F11*G11*H11*I11*J11*K11</f>
        <v>70825387.980546832</v>
      </c>
      <c r="M11" s="22">
        <v>55710845</v>
      </c>
      <c r="N11" s="41">
        <f>L11-M11</f>
        <v>15114542.980546832</v>
      </c>
      <c r="O11" s="42">
        <f>ROUND(N11,-2)</f>
        <v>15114500</v>
      </c>
      <c r="P11" s="6">
        <f>M11+O11</f>
        <v>70825345</v>
      </c>
      <c r="Q11" s="6" t="e">
        <f>P11-#REF!</f>
        <v>#REF!</v>
      </c>
      <c r="R11" s="31" t="e">
        <f>P11/#REF!</f>
        <v>#REF!</v>
      </c>
      <c r="S11" s="6">
        <f>E11-C11</f>
        <v>-71</v>
      </c>
      <c r="T11" s="31">
        <f>E11/C11</f>
        <v>0.97230889235569418</v>
      </c>
    </row>
    <row r="12" spans="1:20">
      <c r="A12" s="5" t="s">
        <v>1</v>
      </c>
      <c r="B12" s="12">
        <v>39.6</v>
      </c>
      <c r="C12" s="6">
        <v>380</v>
      </c>
      <c r="D12" s="6">
        <f t="shared" ref="D12:D36" si="0">C12/B12</f>
        <v>9.5959595959595951</v>
      </c>
      <c r="E12" s="6">
        <v>332</v>
      </c>
      <c r="F12" s="6">
        <f t="shared" ref="F12:F36" si="1">E12/D12</f>
        <v>34.597894736842107</v>
      </c>
      <c r="G12" s="6">
        <v>15279</v>
      </c>
      <c r="H12" s="14">
        <v>1.7</v>
      </c>
      <c r="I12" s="6">
        <v>12</v>
      </c>
      <c r="J12" s="15">
        <v>1.302</v>
      </c>
      <c r="K12" s="16">
        <v>1.1410899999999999</v>
      </c>
      <c r="L12" s="6">
        <f t="shared" ref="L12:L36" si="2">F12*G12*H12*I12*J12*K12</f>
        <v>16021591.521670487</v>
      </c>
      <c r="M12" s="22">
        <v>7337078</v>
      </c>
      <c r="N12" s="41">
        <f t="shared" ref="N12:N36" si="3">L12-M12</f>
        <v>8684513.5216704868</v>
      </c>
      <c r="O12" s="42">
        <f t="shared" ref="O12:O36" si="4">ROUND(N12,-2)</f>
        <v>8684500</v>
      </c>
      <c r="P12" s="6">
        <f t="shared" ref="P12:P36" si="5">M12+O12</f>
        <v>16021578</v>
      </c>
      <c r="Q12" s="6" t="e">
        <f>P12-#REF!</f>
        <v>#REF!</v>
      </c>
      <c r="R12" s="31" t="e">
        <f>P12/#REF!</f>
        <v>#REF!</v>
      </c>
      <c r="S12" s="6">
        <f t="shared" ref="S12:S37" si="6">E12-C12</f>
        <v>-48</v>
      </c>
      <c r="T12" s="31">
        <f t="shared" ref="T12:T37" si="7">E12/C12</f>
        <v>0.87368421052631584</v>
      </c>
    </row>
    <row r="13" spans="1:20">
      <c r="A13" s="5" t="s">
        <v>2</v>
      </c>
      <c r="B13" s="12">
        <v>32</v>
      </c>
      <c r="C13" s="6">
        <v>455</v>
      </c>
      <c r="D13" s="6">
        <f t="shared" si="0"/>
        <v>14.21875</v>
      </c>
      <c r="E13" s="6">
        <v>450</v>
      </c>
      <c r="F13" s="6">
        <f t="shared" si="1"/>
        <v>31.64835164835165</v>
      </c>
      <c r="G13" s="6">
        <v>15279</v>
      </c>
      <c r="H13" s="14">
        <v>1.7</v>
      </c>
      <c r="I13" s="6">
        <v>12</v>
      </c>
      <c r="J13" s="15">
        <v>1.302</v>
      </c>
      <c r="K13" s="16">
        <v>1.1410899999999999</v>
      </c>
      <c r="L13" s="6">
        <f t="shared" si="2"/>
        <v>14655717.24235953</v>
      </c>
      <c r="M13" s="22">
        <v>8276955</v>
      </c>
      <c r="N13" s="41">
        <f t="shared" si="3"/>
        <v>6378762.2423595302</v>
      </c>
      <c r="O13" s="42">
        <f t="shared" si="4"/>
        <v>6378800</v>
      </c>
      <c r="P13" s="6">
        <f t="shared" si="5"/>
        <v>14655755</v>
      </c>
      <c r="Q13" s="6" t="e">
        <f>P13-#REF!</f>
        <v>#REF!</v>
      </c>
      <c r="R13" s="31" t="e">
        <f>P13/#REF!</f>
        <v>#REF!</v>
      </c>
      <c r="S13" s="6">
        <f t="shared" si="6"/>
        <v>-5</v>
      </c>
      <c r="T13" s="31">
        <f t="shared" si="7"/>
        <v>0.98901098901098905</v>
      </c>
    </row>
    <row r="14" spans="1:20">
      <c r="A14" s="5" t="s">
        <v>3</v>
      </c>
      <c r="B14" s="12">
        <v>43.6</v>
      </c>
      <c r="C14" s="6">
        <v>621</v>
      </c>
      <c r="D14" s="6">
        <f t="shared" si="0"/>
        <v>14.243119266055045</v>
      </c>
      <c r="E14" s="6">
        <v>621</v>
      </c>
      <c r="F14" s="6">
        <f t="shared" si="1"/>
        <v>43.6</v>
      </c>
      <c r="G14" s="6">
        <v>15279</v>
      </c>
      <c r="H14" s="14">
        <v>1.7</v>
      </c>
      <c r="I14" s="6">
        <v>12</v>
      </c>
      <c r="J14" s="15">
        <v>1.302</v>
      </c>
      <c r="K14" s="16">
        <v>1.1410899999999999</v>
      </c>
      <c r="L14" s="6">
        <f t="shared" si="2"/>
        <v>20190286.017633919</v>
      </c>
      <c r="M14" s="22">
        <v>14384290</v>
      </c>
      <c r="N14" s="41">
        <f t="shared" si="3"/>
        <v>5805996.0176339187</v>
      </c>
      <c r="O14" s="42">
        <f t="shared" si="4"/>
        <v>5806000</v>
      </c>
      <c r="P14" s="6">
        <f t="shared" si="5"/>
        <v>20190290</v>
      </c>
      <c r="Q14" s="6" t="e">
        <f>P14-#REF!</f>
        <v>#REF!</v>
      </c>
      <c r="R14" s="31" t="e">
        <f>P14/#REF!</f>
        <v>#REF!</v>
      </c>
      <c r="S14" s="6">
        <f t="shared" si="6"/>
        <v>0</v>
      </c>
      <c r="T14" s="31">
        <f t="shared" si="7"/>
        <v>1</v>
      </c>
    </row>
    <row r="15" spans="1:20">
      <c r="A15" s="5" t="s">
        <v>4</v>
      </c>
      <c r="B15" s="12">
        <v>57.1</v>
      </c>
      <c r="C15" s="6">
        <v>944</v>
      </c>
      <c r="D15" s="6">
        <f t="shared" si="0"/>
        <v>16.532399299474605</v>
      </c>
      <c r="E15" s="6">
        <v>942</v>
      </c>
      <c r="F15" s="6">
        <f t="shared" si="1"/>
        <v>56.979025423728814</v>
      </c>
      <c r="G15" s="6">
        <v>15279</v>
      </c>
      <c r="H15" s="14">
        <v>1.7</v>
      </c>
      <c r="I15" s="6">
        <v>12</v>
      </c>
      <c r="J15" s="15">
        <v>1.302</v>
      </c>
      <c r="K15" s="16">
        <v>1.1410899999999999</v>
      </c>
      <c r="L15" s="6">
        <f t="shared" si="2"/>
        <v>26385844.502548605</v>
      </c>
      <c r="M15" s="22">
        <v>15448641</v>
      </c>
      <c r="N15" s="41">
        <f t="shared" si="3"/>
        <v>10937203.502548605</v>
      </c>
      <c r="O15" s="42">
        <f t="shared" si="4"/>
        <v>10937200</v>
      </c>
      <c r="P15" s="6">
        <f t="shared" si="5"/>
        <v>26385841</v>
      </c>
      <c r="Q15" s="6" t="e">
        <f>P15-#REF!</f>
        <v>#REF!</v>
      </c>
      <c r="R15" s="31" t="e">
        <f>P15/#REF!</f>
        <v>#REF!</v>
      </c>
      <c r="S15" s="6">
        <f t="shared" si="6"/>
        <v>-2</v>
      </c>
      <c r="T15" s="31">
        <f t="shared" si="7"/>
        <v>0.9978813559322034</v>
      </c>
    </row>
    <row r="16" spans="1:20">
      <c r="A16" s="5" t="s">
        <v>5</v>
      </c>
      <c r="B16" s="12">
        <v>70.3</v>
      </c>
      <c r="C16" s="6">
        <v>1034</v>
      </c>
      <c r="D16" s="6">
        <f t="shared" si="0"/>
        <v>14.708392603129445</v>
      </c>
      <c r="E16" s="6">
        <v>1024</v>
      </c>
      <c r="F16" s="6">
        <f t="shared" si="1"/>
        <v>69.620116054158615</v>
      </c>
      <c r="G16" s="6">
        <v>15279</v>
      </c>
      <c r="H16" s="14">
        <v>1.7</v>
      </c>
      <c r="I16" s="6">
        <v>12</v>
      </c>
      <c r="J16" s="15">
        <v>1.302</v>
      </c>
      <c r="K16" s="16">
        <v>1.1410899999999999</v>
      </c>
      <c r="L16" s="6">
        <f t="shared" si="2"/>
        <v>32239680.17693416</v>
      </c>
      <c r="M16" s="22">
        <v>25086335</v>
      </c>
      <c r="N16" s="41">
        <f t="shared" si="3"/>
        <v>7153345.1769341603</v>
      </c>
      <c r="O16" s="42">
        <f t="shared" si="4"/>
        <v>7153300</v>
      </c>
      <c r="P16" s="6">
        <f t="shared" si="5"/>
        <v>32239635</v>
      </c>
      <c r="Q16" s="6" t="e">
        <f>P16-#REF!</f>
        <v>#REF!</v>
      </c>
      <c r="R16" s="31" t="e">
        <f>P16/#REF!</f>
        <v>#REF!</v>
      </c>
      <c r="S16" s="6">
        <f t="shared" si="6"/>
        <v>-10</v>
      </c>
      <c r="T16" s="31">
        <f t="shared" si="7"/>
        <v>0.99032882011605416</v>
      </c>
    </row>
    <row r="17" spans="1:20">
      <c r="A17" s="5" t="s">
        <v>6</v>
      </c>
      <c r="B17" s="12">
        <v>43.5</v>
      </c>
      <c r="C17" s="6">
        <v>628</v>
      </c>
      <c r="D17" s="6">
        <f t="shared" si="0"/>
        <v>14.436781609195402</v>
      </c>
      <c r="E17" s="6">
        <v>578</v>
      </c>
      <c r="F17" s="6">
        <f t="shared" si="1"/>
        <v>40.03662420382166</v>
      </c>
      <c r="G17" s="6">
        <v>15279</v>
      </c>
      <c r="H17" s="14">
        <v>1.7</v>
      </c>
      <c r="I17" s="6">
        <v>12</v>
      </c>
      <c r="J17" s="15">
        <v>1.302</v>
      </c>
      <c r="K17" s="16">
        <v>1.1410899999999999</v>
      </c>
      <c r="L17" s="6">
        <f t="shared" si="2"/>
        <v>18540158.115956057</v>
      </c>
      <c r="M17" s="22">
        <v>10522473</v>
      </c>
      <c r="N17" s="41">
        <f t="shared" si="3"/>
        <v>8017685.1159560569</v>
      </c>
      <c r="O17" s="42">
        <f t="shared" si="4"/>
        <v>8017700</v>
      </c>
      <c r="P17" s="6">
        <f t="shared" si="5"/>
        <v>18540173</v>
      </c>
      <c r="Q17" s="6" t="e">
        <f>P17-#REF!</f>
        <v>#REF!</v>
      </c>
      <c r="R17" s="31" t="e">
        <f>P17/#REF!</f>
        <v>#REF!</v>
      </c>
      <c r="S17" s="6">
        <f t="shared" si="6"/>
        <v>-50</v>
      </c>
      <c r="T17" s="31">
        <f t="shared" si="7"/>
        <v>0.92038216560509556</v>
      </c>
    </row>
    <row r="18" spans="1:20">
      <c r="A18" s="5" t="s">
        <v>7</v>
      </c>
      <c r="B18" s="12">
        <v>42.7</v>
      </c>
      <c r="C18" s="6">
        <v>515</v>
      </c>
      <c r="D18" s="6">
        <f t="shared" si="0"/>
        <v>12.060889929742387</v>
      </c>
      <c r="E18" s="6">
        <v>496</v>
      </c>
      <c r="F18" s="6">
        <f t="shared" si="1"/>
        <v>41.124660194174758</v>
      </c>
      <c r="G18" s="6">
        <v>15279</v>
      </c>
      <c r="H18" s="14">
        <v>1.7</v>
      </c>
      <c r="I18" s="6">
        <v>12</v>
      </c>
      <c r="J18" s="15">
        <v>1.302</v>
      </c>
      <c r="K18" s="16">
        <v>1.1410899999999999</v>
      </c>
      <c r="L18" s="6">
        <f t="shared" si="2"/>
        <v>19044005.772898916</v>
      </c>
      <c r="M18" s="22">
        <v>9405147</v>
      </c>
      <c r="N18" s="41">
        <f t="shared" si="3"/>
        <v>9638858.7728989162</v>
      </c>
      <c r="O18" s="42">
        <f t="shared" si="4"/>
        <v>9638900</v>
      </c>
      <c r="P18" s="6">
        <f t="shared" si="5"/>
        <v>19044047</v>
      </c>
      <c r="Q18" s="6" t="e">
        <f>P18-#REF!</f>
        <v>#REF!</v>
      </c>
      <c r="R18" s="31" t="e">
        <f>P18/#REF!</f>
        <v>#REF!</v>
      </c>
      <c r="S18" s="6">
        <f t="shared" si="6"/>
        <v>-19</v>
      </c>
      <c r="T18" s="31">
        <f t="shared" si="7"/>
        <v>0.96310679611650485</v>
      </c>
    </row>
    <row r="19" spans="1:20">
      <c r="A19" s="5" t="s">
        <v>8</v>
      </c>
      <c r="B19" s="12">
        <v>48.9</v>
      </c>
      <c r="C19" s="6">
        <v>744</v>
      </c>
      <c r="D19" s="6">
        <f t="shared" si="0"/>
        <v>15.214723926380369</v>
      </c>
      <c r="E19" s="6">
        <v>744</v>
      </c>
      <c r="F19" s="6">
        <f t="shared" si="1"/>
        <v>48.9</v>
      </c>
      <c r="G19" s="6">
        <v>15279</v>
      </c>
      <c r="H19" s="14">
        <v>1.7</v>
      </c>
      <c r="I19" s="6">
        <v>12</v>
      </c>
      <c r="J19" s="15">
        <v>1.302</v>
      </c>
      <c r="K19" s="16">
        <v>1.1410899999999999</v>
      </c>
      <c r="L19" s="6">
        <f t="shared" si="2"/>
        <v>22644609.776658222</v>
      </c>
      <c r="M19" s="22">
        <v>13756890</v>
      </c>
      <c r="N19" s="41">
        <f t="shared" si="3"/>
        <v>8887719.7766582221</v>
      </c>
      <c r="O19" s="42">
        <f t="shared" si="4"/>
        <v>8887700</v>
      </c>
      <c r="P19" s="6">
        <f t="shared" si="5"/>
        <v>22644590</v>
      </c>
      <c r="Q19" s="6" t="e">
        <f>P19-#REF!</f>
        <v>#REF!</v>
      </c>
      <c r="R19" s="31" t="e">
        <f>P19/#REF!</f>
        <v>#REF!</v>
      </c>
      <c r="S19" s="6">
        <f t="shared" si="6"/>
        <v>0</v>
      </c>
      <c r="T19" s="31">
        <f t="shared" si="7"/>
        <v>1</v>
      </c>
    </row>
    <row r="20" spans="1:20">
      <c r="A20" s="5" t="s">
        <v>9</v>
      </c>
      <c r="B20" s="12">
        <v>18.2</v>
      </c>
      <c r="C20" s="6">
        <v>193</v>
      </c>
      <c r="D20" s="6">
        <f t="shared" si="0"/>
        <v>10.604395604395604</v>
      </c>
      <c r="E20" s="6">
        <v>188</v>
      </c>
      <c r="F20" s="6">
        <f t="shared" si="1"/>
        <v>17.728497409326426</v>
      </c>
      <c r="G20" s="6">
        <v>15279</v>
      </c>
      <c r="H20" s="14">
        <v>2.2000000000000002</v>
      </c>
      <c r="I20" s="6">
        <v>12</v>
      </c>
      <c r="J20" s="15">
        <v>1.302</v>
      </c>
      <c r="K20" s="16">
        <v>1.1410899999999999</v>
      </c>
      <c r="L20" s="6">
        <f t="shared" si="2"/>
        <v>10624332.884320039</v>
      </c>
      <c r="M20" s="22">
        <v>4649327</v>
      </c>
      <c r="N20" s="41">
        <f t="shared" si="3"/>
        <v>5975005.8843200393</v>
      </c>
      <c r="O20" s="42">
        <f t="shared" si="4"/>
        <v>5975000</v>
      </c>
      <c r="P20" s="6">
        <f t="shared" si="5"/>
        <v>10624327</v>
      </c>
      <c r="Q20" s="6" t="e">
        <f>P20-#REF!</f>
        <v>#REF!</v>
      </c>
      <c r="R20" s="31" t="e">
        <f>P20/#REF!</f>
        <v>#REF!</v>
      </c>
      <c r="S20" s="6">
        <f t="shared" si="6"/>
        <v>-5</v>
      </c>
      <c r="T20" s="31">
        <f t="shared" si="7"/>
        <v>0.97409326424870468</v>
      </c>
    </row>
    <row r="21" spans="1:20">
      <c r="A21" s="5" t="s">
        <v>10</v>
      </c>
      <c r="B21" s="12">
        <v>18.7</v>
      </c>
      <c r="C21" s="6">
        <v>230</v>
      </c>
      <c r="D21" s="6">
        <f t="shared" si="0"/>
        <v>12.299465240641712</v>
      </c>
      <c r="E21" s="6">
        <v>211</v>
      </c>
      <c r="F21" s="6">
        <f t="shared" si="1"/>
        <v>17.155217391304348</v>
      </c>
      <c r="G21" s="6">
        <v>15279</v>
      </c>
      <c r="H21" s="14">
        <v>2.2000000000000002</v>
      </c>
      <c r="I21" s="6">
        <v>12</v>
      </c>
      <c r="J21" s="15">
        <v>1.302</v>
      </c>
      <c r="K21" s="16">
        <v>1.1410899999999999</v>
      </c>
      <c r="L21" s="6">
        <f t="shared" si="2"/>
        <v>10280777.668851448</v>
      </c>
      <c r="M21" s="22">
        <v>5637756</v>
      </c>
      <c r="N21" s="41">
        <f t="shared" si="3"/>
        <v>4643021.6688514482</v>
      </c>
      <c r="O21" s="42">
        <f t="shared" si="4"/>
        <v>4643000</v>
      </c>
      <c r="P21" s="6">
        <f t="shared" si="5"/>
        <v>10280756</v>
      </c>
      <c r="Q21" s="6" t="e">
        <f>P21-#REF!</f>
        <v>#REF!</v>
      </c>
      <c r="R21" s="31" t="e">
        <f>P21/#REF!</f>
        <v>#REF!</v>
      </c>
      <c r="S21" s="6">
        <f t="shared" si="6"/>
        <v>-19</v>
      </c>
      <c r="T21" s="31">
        <f t="shared" si="7"/>
        <v>0.91739130434782612</v>
      </c>
    </row>
    <row r="22" spans="1:20">
      <c r="A22" s="5" t="s">
        <v>11</v>
      </c>
      <c r="B22" s="12">
        <v>71.5</v>
      </c>
      <c r="C22" s="6">
        <v>1236</v>
      </c>
      <c r="D22" s="6">
        <f t="shared" si="0"/>
        <v>17.286713286713287</v>
      </c>
      <c r="E22" s="6">
        <v>1205</v>
      </c>
      <c r="F22" s="6">
        <f t="shared" si="1"/>
        <v>69.706715210355981</v>
      </c>
      <c r="G22" s="6">
        <v>15279</v>
      </c>
      <c r="H22" s="14">
        <v>1.7</v>
      </c>
      <c r="I22" s="6">
        <v>12</v>
      </c>
      <c r="J22" s="15">
        <v>1.302</v>
      </c>
      <c r="K22" s="16">
        <v>1.1410899999999999</v>
      </c>
      <c r="L22" s="6">
        <f t="shared" si="2"/>
        <v>32279782.51024862</v>
      </c>
      <c r="M22" s="22">
        <v>21930499</v>
      </c>
      <c r="N22" s="41">
        <f t="shared" si="3"/>
        <v>10349283.51024862</v>
      </c>
      <c r="O22" s="42">
        <f t="shared" si="4"/>
        <v>10349300</v>
      </c>
      <c r="P22" s="6">
        <f t="shared" si="5"/>
        <v>32279799</v>
      </c>
      <c r="Q22" s="6" t="e">
        <f>P22-#REF!</f>
        <v>#REF!</v>
      </c>
      <c r="R22" s="31" t="e">
        <f>P22/#REF!</f>
        <v>#REF!</v>
      </c>
      <c r="S22" s="6">
        <f t="shared" si="6"/>
        <v>-31</v>
      </c>
      <c r="T22" s="31">
        <f t="shared" si="7"/>
        <v>0.97491909385113273</v>
      </c>
    </row>
    <row r="23" spans="1:20">
      <c r="A23" s="5" t="s">
        <v>12</v>
      </c>
      <c r="B23" s="12">
        <v>63.5</v>
      </c>
      <c r="C23" s="6">
        <v>956</v>
      </c>
      <c r="D23" s="6">
        <f t="shared" si="0"/>
        <v>15.05511811023622</v>
      </c>
      <c r="E23" s="6">
        <v>910</v>
      </c>
      <c r="F23" s="6">
        <f t="shared" si="1"/>
        <v>60.444560669456067</v>
      </c>
      <c r="G23" s="6">
        <v>15279</v>
      </c>
      <c r="H23" s="14">
        <v>1.7</v>
      </c>
      <c r="I23" s="6">
        <v>12</v>
      </c>
      <c r="J23" s="15">
        <v>1.302</v>
      </c>
      <c r="K23" s="16">
        <v>1.1410899999999999</v>
      </c>
      <c r="L23" s="6">
        <f t="shared" si="2"/>
        <v>27990664.406572104</v>
      </c>
      <c r="M23" s="22">
        <v>16773209</v>
      </c>
      <c r="N23" s="41">
        <f t="shared" si="3"/>
        <v>11217455.406572104</v>
      </c>
      <c r="O23" s="42">
        <f t="shared" si="4"/>
        <v>11217500</v>
      </c>
      <c r="P23" s="6">
        <f t="shared" si="5"/>
        <v>27990709</v>
      </c>
      <c r="Q23" s="6" t="e">
        <f>P23-#REF!</f>
        <v>#REF!</v>
      </c>
      <c r="R23" s="31" t="e">
        <f>P23/#REF!</f>
        <v>#REF!</v>
      </c>
      <c r="S23" s="6">
        <f t="shared" si="6"/>
        <v>-46</v>
      </c>
      <c r="T23" s="31">
        <f t="shared" si="7"/>
        <v>0.95188284518828448</v>
      </c>
    </row>
    <row r="24" spans="1:20">
      <c r="A24" s="5" t="s">
        <v>13</v>
      </c>
      <c r="B24" s="12">
        <v>60.1</v>
      </c>
      <c r="C24" s="6">
        <v>853</v>
      </c>
      <c r="D24" s="6">
        <f t="shared" si="0"/>
        <v>14.193011647254576</v>
      </c>
      <c r="E24" s="6">
        <v>853</v>
      </c>
      <c r="F24" s="6">
        <f t="shared" si="1"/>
        <v>60.1</v>
      </c>
      <c r="G24" s="6">
        <v>15279</v>
      </c>
      <c r="H24" s="14">
        <v>2.2000000000000002</v>
      </c>
      <c r="I24" s="6">
        <v>12</v>
      </c>
      <c r="J24" s="15">
        <v>1.302</v>
      </c>
      <c r="K24" s="16">
        <v>1.1410899999999999</v>
      </c>
      <c r="L24" s="6">
        <f t="shared" si="2"/>
        <v>36016724.463728502</v>
      </c>
      <c r="M24" s="22">
        <v>26604274</v>
      </c>
      <c r="N24" s="41">
        <f t="shared" si="3"/>
        <v>9412450.4637285024</v>
      </c>
      <c r="O24" s="42">
        <f t="shared" si="4"/>
        <v>9412500</v>
      </c>
      <c r="P24" s="6">
        <f t="shared" si="5"/>
        <v>36016774</v>
      </c>
      <c r="Q24" s="6" t="e">
        <f>P24-#REF!</f>
        <v>#REF!</v>
      </c>
      <c r="R24" s="31" t="e">
        <f>P24/#REF!</f>
        <v>#REF!</v>
      </c>
      <c r="S24" s="6">
        <f t="shared" si="6"/>
        <v>0</v>
      </c>
      <c r="T24" s="31">
        <f t="shared" si="7"/>
        <v>1</v>
      </c>
    </row>
    <row r="25" spans="1:20">
      <c r="A25" s="5" t="s">
        <v>14</v>
      </c>
      <c r="B25" s="12">
        <v>100.6</v>
      </c>
      <c r="C25" s="6">
        <v>1552</v>
      </c>
      <c r="D25" s="6">
        <f t="shared" si="0"/>
        <v>15.427435387673958</v>
      </c>
      <c r="E25" s="6">
        <v>1511</v>
      </c>
      <c r="F25" s="6">
        <f t="shared" si="1"/>
        <v>97.942396907216491</v>
      </c>
      <c r="G25" s="6">
        <v>15279</v>
      </c>
      <c r="H25" s="14">
        <v>1.7</v>
      </c>
      <c r="I25" s="6">
        <v>12</v>
      </c>
      <c r="J25" s="15">
        <v>1.302</v>
      </c>
      <c r="K25" s="16">
        <v>1.1410899999999999</v>
      </c>
      <c r="L25" s="6">
        <f t="shared" si="2"/>
        <v>45355160.706635877</v>
      </c>
      <c r="M25" s="22">
        <v>25412652</v>
      </c>
      <c r="N25" s="41">
        <f t="shared" si="3"/>
        <v>19942508.706635877</v>
      </c>
      <c r="O25" s="42">
        <f t="shared" si="4"/>
        <v>19942500</v>
      </c>
      <c r="P25" s="6">
        <f t="shared" si="5"/>
        <v>45355152</v>
      </c>
      <c r="Q25" s="6" t="e">
        <f>P25-#REF!</f>
        <v>#REF!</v>
      </c>
      <c r="R25" s="31" t="e">
        <f>P25/#REF!</f>
        <v>#REF!</v>
      </c>
      <c r="S25" s="6">
        <f t="shared" si="6"/>
        <v>-41</v>
      </c>
      <c r="T25" s="31">
        <f t="shared" si="7"/>
        <v>0.97358247422680411</v>
      </c>
    </row>
    <row r="26" spans="1:20">
      <c r="A26" s="5" t="s">
        <v>15</v>
      </c>
      <c r="B26" s="12">
        <v>68.3</v>
      </c>
      <c r="C26" s="6">
        <v>1198</v>
      </c>
      <c r="D26" s="6">
        <f t="shared" si="0"/>
        <v>17.540263543191802</v>
      </c>
      <c r="E26" s="6">
        <v>1147</v>
      </c>
      <c r="F26" s="6">
        <f t="shared" si="1"/>
        <v>65.392404006677793</v>
      </c>
      <c r="G26" s="6">
        <v>15279</v>
      </c>
      <c r="H26" s="14">
        <v>1.7</v>
      </c>
      <c r="I26" s="6">
        <v>12</v>
      </c>
      <c r="J26" s="15">
        <v>1.302</v>
      </c>
      <c r="K26" s="16">
        <v>1.1410899999999999</v>
      </c>
      <c r="L26" s="6">
        <f t="shared" si="2"/>
        <v>30281911.474208597</v>
      </c>
      <c r="M26" s="22">
        <v>22237679</v>
      </c>
      <c r="N26" s="41">
        <f t="shared" si="3"/>
        <v>8044232.4742085971</v>
      </c>
      <c r="O26" s="42">
        <f t="shared" si="4"/>
        <v>8044200</v>
      </c>
      <c r="P26" s="6">
        <f t="shared" si="5"/>
        <v>30281879</v>
      </c>
      <c r="Q26" s="6" t="e">
        <f>P26-#REF!</f>
        <v>#REF!</v>
      </c>
      <c r="R26" s="31" t="e">
        <f>P26/#REF!</f>
        <v>#REF!</v>
      </c>
      <c r="S26" s="6">
        <f t="shared" si="6"/>
        <v>-51</v>
      </c>
      <c r="T26" s="31">
        <f t="shared" si="7"/>
        <v>0.95742904841402332</v>
      </c>
    </row>
    <row r="27" spans="1:20">
      <c r="A27" s="5" t="s">
        <v>16</v>
      </c>
      <c r="B27" s="12">
        <v>96.6</v>
      </c>
      <c r="C27" s="6">
        <v>1336</v>
      </c>
      <c r="D27" s="6">
        <f t="shared" si="0"/>
        <v>13.830227743271223</v>
      </c>
      <c r="E27" s="6">
        <v>1280</v>
      </c>
      <c r="F27" s="6">
        <f t="shared" si="1"/>
        <v>92.550898203592808</v>
      </c>
      <c r="G27" s="6">
        <v>15279</v>
      </c>
      <c r="H27" s="14">
        <v>1.7</v>
      </c>
      <c r="I27" s="6">
        <v>12</v>
      </c>
      <c r="J27" s="15">
        <v>1.302</v>
      </c>
      <c r="K27" s="16">
        <v>1.1410899999999999</v>
      </c>
      <c r="L27" s="6">
        <f t="shared" si="2"/>
        <v>42858465.7320977</v>
      </c>
      <c r="M27" s="22">
        <v>27925429</v>
      </c>
      <c r="N27" s="41">
        <f t="shared" si="3"/>
        <v>14933036.7320977</v>
      </c>
      <c r="O27" s="42">
        <f t="shared" si="4"/>
        <v>14933000</v>
      </c>
      <c r="P27" s="6">
        <f t="shared" si="5"/>
        <v>42858429</v>
      </c>
      <c r="Q27" s="6" t="e">
        <f>P27-#REF!</f>
        <v>#REF!</v>
      </c>
      <c r="R27" s="31" t="e">
        <f>P27/#REF!</f>
        <v>#REF!</v>
      </c>
      <c r="S27" s="6">
        <f t="shared" si="6"/>
        <v>-56</v>
      </c>
      <c r="T27" s="31">
        <f t="shared" si="7"/>
        <v>0.95808383233532934</v>
      </c>
    </row>
    <row r="28" spans="1:20">
      <c r="A28" s="5" t="s">
        <v>17</v>
      </c>
      <c r="B28" s="12">
        <v>61.6</v>
      </c>
      <c r="C28" s="6">
        <v>834</v>
      </c>
      <c r="D28" s="6">
        <f t="shared" si="0"/>
        <v>13.538961038961039</v>
      </c>
      <c r="E28" s="6">
        <v>800</v>
      </c>
      <c r="F28" s="6">
        <f t="shared" si="1"/>
        <v>59.088729016786566</v>
      </c>
      <c r="G28" s="6">
        <v>15279</v>
      </c>
      <c r="H28" s="14">
        <v>1.7</v>
      </c>
      <c r="I28" s="6">
        <v>12</v>
      </c>
      <c r="J28" s="15">
        <v>1.302</v>
      </c>
      <c r="K28" s="16">
        <v>1.1410899999999999</v>
      </c>
      <c r="L28" s="6">
        <f t="shared" si="2"/>
        <v>27362805.946499661</v>
      </c>
      <c r="M28" s="22">
        <v>14552830</v>
      </c>
      <c r="N28" s="41">
        <f t="shared" si="3"/>
        <v>12809975.946499661</v>
      </c>
      <c r="O28" s="42">
        <f t="shared" si="4"/>
        <v>12810000</v>
      </c>
      <c r="P28" s="6">
        <f t="shared" si="5"/>
        <v>27362830</v>
      </c>
      <c r="Q28" s="6" t="e">
        <f>P28-#REF!</f>
        <v>#REF!</v>
      </c>
      <c r="R28" s="31" t="e">
        <f>P28/#REF!</f>
        <v>#REF!</v>
      </c>
      <c r="S28" s="6">
        <f t="shared" si="6"/>
        <v>-34</v>
      </c>
      <c r="T28" s="31">
        <f t="shared" si="7"/>
        <v>0.95923261390887293</v>
      </c>
    </row>
    <row r="29" spans="1:20">
      <c r="A29" s="5" t="s">
        <v>18</v>
      </c>
      <c r="B29" s="12">
        <v>43.1</v>
      </c>
      <c r="C29" s="6">
        <v>489</v>
      </c>
      <c r="D29" s="6">
        <f t="shared" si="0"/>
        <v>11.345707656612529</v>
      </c>
      <c r="E29" s="6">
        <v>470</v>
      </c>
      <c r="F29" s="6">
        <f t="shared" si="1"/>
        <v>41.425357873210636</v>
      </c>
      <c r="G29" s="6">
        <v>15279</v>
      </c>
      <c r="H29" s="14">
        <v>1.7</v>
      </c>
      <c r="I29" s="6">
        <v>12</v>
      </c>
      <c r="J29" s="15">
        <v>1.302</v>
      </c>
      <c r="K29" s="16">
        <v>1.1410899999999999</v>
      </c>
      <c r="L29" s="6">
        <f t="shared" si="2"/>
        <v>19183252.840434995</v>
      </c>
      <c r="M29" s="22">
        <v>12847473</v>
      </c>
      <c r="N29" s="41">
        <f t="shared" si="3"/>
        <v>6335779.8404349945</v>
      </c>
      <c r="O29" s="42">
        <f t="shared" si="4"/>
        <v>6335800</v>
      </c>
      <c r="P29" s="6">
        <f t="shared" si="5"/>
        <v>19183273</v>
      </c>
      <c r="Q29" s="6" t="e">
        <f>P29-#REF!</f>
        <v>#REF!</v>
      </c>
      <c r="R29" s="31" t="e">
        <f>P29/#REF!</f>
        <v>#REF!</v>
      </c>
      <c r="S29" s="6">
        <f t="shared" si="6"/>
        <v>-19</v>
      </c>
      <c r="T29" s="31">
        <f t="shared" si="7"/>
        <v>0.96114519427402867</v>
      </c>
    </row>
    <row r="30" spans="1:20">
      <c r="A30" s="5" t="s">
        <v>19</v>
      </c>
      <c r="B30" s="12">
        <v>954.2</v>
      </c>
      <c r="C30" s="6">
        <v>19356</v>
      </c>
      <c r="D30" s="6">
        <f t="shared" si="0"/>
        <v>20.285055543911128</v>
      </c>
      <c r="E30" s="6">
        <v>19101</v>
      </c>
      <c r="F30" s="6">
        <f t="shared" si="1"/>
        <v>941.62916924984506</v>
      </c>
      <c r="G30" s="6">
        <v>15279</v>
      </c>
      <c r="H30" s="14">
        <v>1.7</v>
      </c>
      <c r="I30" s="6">
        <v>12</v>
      </c>
      <c r="J30" s="15">
        <v>1.302</v>
      </c>
      <c r="K30" s="16">
        <v>1.1410899999999999</v>
      </c>
      <c r="L30" s="6">
        <f t="shared" si="2"/>
        <v>436049592.88305932</v>
      </c>
      <c r="M30" s="22">
        <v>362184210</v>
      </c>
      <c r="N30" s="41">
        <f t="shared" si="3"/>
        <v>73865382.883059323</v>
      </c>
      <c r="O30" s="42">
        <f t="shared" si="4"/>
        <v>73865400</v>
      </c>
      <c r="P30" s="6">
        <f t="shared" si="5"/>
        <v>436049610</v>
      </c>
      <c r="Q30" s="6" t="e">
        <f>P30-#REF!</f>
        <v>#REF!</v>
      </c>
      <c r="R30" s="31" t="e">
        <f>P30/#REF!</f>
        <v>#REF!</v>
      </c>
      <c r="S30" s="6">
        <f t="shared" si="6"/>
        <v>-255</v>
      </c>
      <c r="T30" s="31">
        <f t="shared" si="7"/>
        <v>0.98682579045257279</v>
      </c>
    </row>
    <row r="31" spans="1:20">
      <c r="A31" s="5" t="s">
        <v>20</v>
      </c>
      <c r="B31" s="12">
        <v>630.9</v>
      </c>
      <c r="C31" s="6">
        <v>11493</v>
      </c>
      <c r="D31" s="6">
        <f t="shared" si="0"/>
        <v>18.216833095577748</v>
      </c>
      <c r="E31" s="6">
        <v>11493</v>
      </c>
      <c r="F31" s="6">
        <f t="shared" si="1"/>
        <v>630.9</v>
      </c>
      <c r="G31" s="6">
        <v>15279</v>
      </c>
      <c r="H31" s="14">
        <v>2.2000000000000002</v>
      </c>
      <c r="I31" s="6">
        <v>12</v>
      </c>
      <c r="J31" s="15">
        <v>1.302</v>
      </c>
      <c r="K31" s="16">
        <v>1.1410899999999999</v>
      </c>
      <c r="L31" s="6">
        <f t="shared" si="2"/>
        <v>378085714.87797529</v>
      </c>
      <c r="M31" s="22">
        <v>295679253</v>
      </c>
      <c r="N31" s="41">
        <f t="shared" si="3"/>
        <v>82406461.877975285</v>
      </c>
      <c r="O31" s="42">
        <f t="shared" si="4"/>
        <v>82406500</v>
      </c>
      <c r="P31" s="6">
        <f t="shared" si="5"/>
        <v>378085753</v>
      </c>
      <c r="Q31" s="6" t="e">
        <f>P31-#REF!</f>
        <v>#REF!</v>
      </c>
      <c r="R31" s="31" t="e">
        <f>P31/#REF!</f>
        <v>#REF!</v>
      </c>
      <c r="S31" s="6">
        <f t="shared" si="6"/>
        <v>0</v>
      </c>
      <c r="T31" s="31">
        <f t="shared" si="7"/>
        <v>1</v>
      </c>
    </row>
    <row r="32" spans="1:20">
      <c r="A32" s="5" t="s">
        <v>21</v>
      </c>
      <c r="B32" s="12">
        <v>270.3</v>
      </c>
      <c r="C32" s="6">
        <v>4538</v>
      </c>
      <c r="D32" s="6">
        <f t="shared" si="0"/>
        <v>16.788753237143915</v>
      </c>
      <c r="E32" s="6">
        <v>4475</v>
      </c>
      <c r="F32" s="6">
        <f t="shared" si="1"/>
        <v>266.54748788012341</v>
      </c>
      <c r="G32" s="6">
        <v>15279</v>
      </c>
      <c r="H32" s="14">
        <v>1.7</v>
      </c>
      <c r="I32" s="6">
        <v>12</v>
      </c>
      <c r="J32" s="15">
        <v>1.302</v>
      </c>
      <c r="K32" s="16">
        <v>1.1410899999999999</v>
      </c>
      <c r="L32" s="6">
        <f t="shared" si="2"/>
        <v>123432798.56838307</v>
      </c>
      <c r="M32" s="22">
        <v>82805202</v>
      </c>
      <c r="N32" s="41">
        <f t="shared" si="3"/>
        <v>40627596.568383068</v>
      </c>
      <c r="O32" s="42">
        <f t="shared" si="4"/>
        <v>40627600</v>
      </c>
      <c r="P32" s="6">
        <f t="shared" si="5"/>
        <v>123432802</v>
      </c>
      <c r="Q32" s="6" t="e">
        <f>P32-#REF!</f>
        <v>#REF!</v>
      </c>
      <c r="R32" s="31" t="e">
        <f>P32/#REF!</f>
        <v>#REF!</v>
      </c>
      <c r="S32" s="6">
        <f t="shared" si="6"/>
        <v>-63</v>
      </c>
      <c r="T32" s="31">
        <f t="shared" si="7"/>
        <v>0.98611723226090786</v>
      </c>
    </row>
    <row r="33" spans="1:20">
      <c r="A33" s="5" t="s">
        <v>22</v>
      </c>
      <c r="B33" s="12">
        <v>120.7</v>
      </c>
      <c r="C33" s="6">
        <v>1996</v>
      </c>
      <c r="D33" s="6">
        <f t="shared" si="0"/>
        <v>16.536868268434134</v>
      </c>
      <c r="E33" s="6">
        <v>1996</v>
      </c>
      <c r="F33" s="6">
        <f t="shared" si="1"/>
        <v>120.7</v>
      </c>
      <c r="G33" s="6">
        <v>15279</v>
      </c>
      <c r="H33" s="14">
        <v>1.7</v>
      </c>
      <c r="I33" s="6">
        <v>12</v>
      </c>
      <c r="J33" s="15">
        <v>1.302</v>
      </c>
      <c r="K33" s="16">
        <v>1.1410899999999999</v>
      </c>
      <c r="L33" s="6">
        <f t="shared" si="2"/>
        <v>55893750.512119576</v>
      </c>
      <c r="M33" s="22">
        <v>42567255</v>
      </c>
      <c r="N33" s="41">
        <f t="shared" si="3"/>
        <v>13326495.512119576</v>
      </c>
      <c r="O33" s="42">
        <f t="shared" si="4"/>
        <v>13326500</v>
      </c>
      <c r="P33" s="6">
        <f t="shared" si="5"/>
        <v>55893755</v>
      </c>
      <c r="Q33" s="6" t="e">
        <f>P33-#REF!</f>
        <v>#REF!</v>
      </c>
      <c r="R33" s="31" t="e">
        <f>P33/#REF!</f>
        <v>#REF!</v>
      </c>
      <c r="S33" s="6">
        <f t="shared" si="6"/>
        <v>0</v>
      </c>
      <c r="T33" s="31">
        <f t="shared" si="7"/>
        <v>1</v>
      </c>
    </row>
    <row r="34" spans="1:20">
      <c r="A34" s="5" t="s">
        <v>23</v>
      </c>
      <c r="B34" s="12">
        <v>132</v>
      </c>
      <c r="C34" s="6">
        <v>2052</v>
      </c>
      <c r="D34" s="6">
        <f t="shared" si="0"/>
        <v>15.545454545454545</v>
      </c>
      <c r="E34" s="6">
        <v>2080</v>
      </c>
      <c r="F34" s="6">
        <f t="shared" si="1"/>
        <v>133.80116959064327</v>
      </c>
      <c r="G34" s="6">
        <v>15279</v>
      </c>
      <c r="H34" s="14">
        <v>1.7</v>
      </c>
      <c r="I34" s="6">
        <v>12</v>
      </c>
      <c r="J34" s="15">
        <v>1.302</v>
      </c>
      <c r="K34" s="16">
        <v>1.1410899999999999</v>
      </c>
      <c r="L34" s="6">
        <f t="shared" si="2"/>
        <v>61960639.530482322</v>
      </c>
      <c r="M34" s="22">
        <v>40376417</v>
      </c>
      <c r="N34" s="41">
        <f t="shared" si="3"/>
        <v>21584222.530482322</v>
      </c>
      <c r="O34" s="42">
        <f t="shared" si="4"/>
        <v>21584200</v>
      </c>
      <c r="P34" s="6">
        <f t="shared" si="5"/>
        <v>61960617</v>
      </c>
      <c r="Q34" s="6" t="e">
        <f>P34-#REF!</f>
        <v>#REF!</v>
      </c>
      <c r="R34" s="31" t="e">
        <f>P34/#REF!</f>
        <v>#REF!</v>
      </c>
      <c r="S34" s="6">
        <f t="shared" si="6"/>
        <v>28</v>
      </c>
      <c r="T34" s="31">
        <f t="shared" si="7"/>
        <v>1.0136452241715399</v>
      </c>
    </row>
    <row r="35" spans="1:20">
      <c r="A35" s="5" t="s">
        <v>24</v>
      </c>
      <c r="B35" s="12">
        <v>140.80000000000001</v>
      </c>
      <c r="C35" s="6">
        <v>2114</v>
      </c>
      <c r="D35" s="6">
        <f t="shared" si="0"/>
        <v>15.014204545454545</v>
      </c>
      <c r="E35" s="6">
        <v>2114</v>
      </c>
      <c r="F35" s="6">
        <f t="shared" si="1"/>
        <v>140.80000000000001</v>
      </c>
      <c r="G35" s="6">
        <v>15279</v>
      </c>
      <c r="H35" s="14">
        <v>1.7</v>
      </c>
      <c r="I35" s="6">
        <v>12</v>
      </c>
      <c r="J35" s="15">
        <v>1.302</v>
      </c>
      <c r="K35" s="16">
        <v>1.1410899999999999</v>
      </c>
      <c r="L35" s="6">
        <f t="shared" si="2"/>
        <v>65201657.59823063</v>
      </c>
      <c r="M35" s="22">
        <v>39778996</v>
      </c>
      <c r="N35" s="41">
        <f t="shared" si="3"/>
        <v>25422661.59823063</v>
      </c>
      <c r="O35" s="42">
        <f t="shared" si="4"/>
        <v>25422700</v>
      </c>
      <c r="P35" s="6">
        <f t="shared" si="5"/>
        <v>65201696</v>
      </c>
      <c r="Q35" s="6" t="e">
        <f>P35-#REF!</f>
        <v>#REF!</v>
      </c>
      <c r="R35" s="31" t="e">
        <f>P35/#REF!</f>
        <v>#REF!</v>
      </c>
      <c r="S35" s="6">
        <f t="shared" si="6"/>
        <v>0</v>
      </c>
      <c r="T35" s="31">
        <f t="shared" si="7"/>
        <v>1</v>
      </c>
    </row>
    <row r="36" spans="1:20">
      <c r="A36" s="5" t="s">
        <v>25</v>
      </c>
      <c r="B36" s="12">
        <v>5</v>
      </c>
      <c r="C36" s="6">
        <v>46</v>
      </c>
      <c r="D36" s="6">
        <f t="shared" si="0"/>
        <v>9.1999999999999993</v>
      </c>
      <c r="E36" s="6">
        <v>46</v>
      </c>
      <c r="F36" s="6">
        <f t="shared" si="1"/>
        <v>5</v>
      </c>
      <c r="G36" s="6">
        <v>15279</v>
      </c>
      <c r="H36" s="28">
        <v>3</v>
      </c>
      <c r="I36" s="6">
        <v>12</v>
      </c>
      <c r="J36" s="15">
        <v>1.302</v>
      </c>
      <c r="K36" s="16">
        <v>1.1410899999999999</v>
      </c>
      <c r="L36" s="6">
        <f t="shared" si="2"/>
        <v>4085999.5988195995</v>
      </c>
      <c r="M36" s="22">
        <v>1317214</v>
      </c>
      <c r="N36" s="41">
        <f t="shared" si="3"/>
        <v>2768785.5988195995</v>
      </c>
      <c r="O36" s="42">
        <f t="shared" si="4"/>
        <v>2768800</v>
      </c>
      <c r="P36" s="6">
        <f t="shared" si="5"/>
        <v>4086014</v>
      </c>
      <c r="Q36" s="6" t="e">
        <f>P36-#REF!</f>
        <v>#REF!</v>
      </c>
      <c r="R36" s="31" t="e">
        <f>P36/#REF!</f>
        <v>#REF!</v>
      </c>
      <c r="S36" s="6">
        <f t="shared" si="6"/>
        <v>0</v>
      </c>
      <c r="T36" s="31">
        <f t="shared" si="7"/>
        <v>1</v>
      </c>
    </row>
    <row r="37" spans="1:20" s="19" customFormat="1" ht="21" customHeight="1">
      <c r="A37" s="8" t="s">
        <v>26</v>
      </c>
      <c r="B37" s="45">
        <f t="shared" ref="B37:P37" si="8">SUM(B11:B36)</f>
        <v>3391.1</v>
      </c>
      <c r="C37" s="45">
        <f t="shared" si="8"/>
        <v>58357</v>
      </c>
      <c r="D37" s="45">
        <f t="shared" ref="D37" si="9">C37/B37</f>
        <v>17.208870278080859</v>
      </c>
      <c r="E37" s="45">
        <f t="shared" si="8"/>
        <v>57560</v>
      </c>
      <c r="F37" s="45">
        <f t="shared" si="8"/>
        <v>3340.3634644371673</v>
      </c>
      <c r="G37" s="45">
        <v>15279</v>
      </c>
      <c r="H37" s="45">
        <f>SUM(H11:H36)/26</f>
        <v>1.8269230769230775</v>
      </c>
      <c r="I37" s="45">
        <v>12</v>
      </c>
      <c r="J37" s="45">
        <v>1.302</v>
      </c>
      <c r="K37" s="16">
        <v>1.1410899999999999</v>
      </c>
      <c r="L37" s="45">
        <f>SUM(L11:L36)</f>
        <v>1647491313.3098736</v>
      </c>
      <c r="M37" s="46">
        <f t="shared" si="8"/>
        <v>1203208329</v>
      </c>
      <c r="N37" s="45">
        <f t="shared" si="8"/>
        <v>444282984.30987406</v>
      </c>
      <c r="O37" s="45">
        <f t="shared" si="8"/>
        <v>444283100</v>
      </c>
      <c r="P37" s="9">
        <f t="shared" si="8"/>
        <v>1647491429</v>
      </c>
      <c r="Q37" s="18" t="e">
        <f>P37-#REF!</f>
        <v>#REF!</v>
      </c>
      <c r="R37" s="32" t="e">
        <f>P37/#REF!</f>
        <v>#REF!</v>
      </c>
      <c r="S37" s="18">
        <f t="shared" si="6"/>
        <v>-797</v>
      </c>
      <c r="T37" s="32">
        <f t="shared" si="7"/>
        <v>0.98634268382541945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  <mergeCell ref="B1:N1"/>
    <mergeCell ref="K4:K7"/>
    <mergeCell ref="L4:L7"/>
    <mergeCell ref="N4:N7"/>
    <mergeCell ref="O4:O7"/>
    <mergeCell ref="C4:C7"/>
    <mergeCell ref="D4:D7"/>
  </mergeCells>
  <pageMargins left="0.39370078740157483" right="0.39370078740157483" top="0.78740157480314965" bottom="0.59055118110236227" header="0.51181102362204722" footer="0.51181102362204722"/>
  <pageSetup paperSize="9" scale="6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2022-10-12T15:55:27Z</cp:lastPrinted>
  <dcterms:created xsi:type="dcterms:W3CDTF">2019-08-28T14:46:56Z</dcterms:created>
  <dcterms:modified xsi:type="dcterms:W3CDTF">2022-10-12T15:55:29Z</dcterms:modified>
</cp:coreProperties>
</file>