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330"/>
  </bookViews>
  <sheets>
    <sheet name="2023" sheetId="7" r:id="rId1"/>
  </sheets>
  <definedNames>
    <definedName name="_xlnm.Print_Titles" localSheetId="0">'2023'!$A:$B,'2023'!$3:$4</definedName>
    <definedName name="_xlnm.Print_Area" localSheetId="0">'2023'!$A$1:$U$81</definedName>
  </definedNames>
  <calcPr calcId="125725" refMode="R1C1"/>
</workbook>
</file>

<file path=xl/calcChain.xml><?xml version="1.0" encoding="utf-8"?>
<calcChain xmlns="http://schemas.openxmlformats.org/spreadsheetml/2006/main">
  <c r="U74" i="7"/>
  <c r="U73"/>
  <c r="P73"/>
  <c r="U68"/>
  <c r="P68"/>
  <c r="U51"/>
  <c r="P51"/>
  <c r="U20"/>
  <c r="P20"/>
  <c r="O20"/>
  <c r="P14"/>
  <c r="U14"/>
  <c r="T14"/>
  <c r="L67" l="1"/>
  <c r="L49"/>
  <c r="Q73" l="1"/>
  <c r="N69"/>
  <c r="O70"/>
  <c r="O71"/>
  <c r="O72"/>
  <c r="N70"/>
  <c r="N71"/>
  <c r="N72"/>
  <c r="O69"/>
  <c r="M69"/>
  <c r="L69"/>
  <c r="O67"/>
  <c r="N67"/>
  <c r="M67"/>
  <c r="H14"/>
  <c r="I14"/>
  <c r="J14"/>
  <c r="G14"/>
  <c r="K7"/>
  <c r="K8"/>
  <c r="K9"/>
  <c r="K10"/>
  <c r="K11"/>
  <c r="K12"/>
  <c r="K13"/>
  <c r="K15"/>
  <c r="K16"/>
  <c r="K17"/>
  <c r="K18"/>
  <c r="K19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3"/>
  <c r="K54"/>
  <c r="K55"/>
  <c r="K56"/>
  <c r="K57"/>
  <c r="K58"/>
  <c r="K59"/>
  <c r="K60"/>
  <c r="K61"/>
  <c r="K62"/>
  <c r="K63"/>
  <c r="K64"/>
  <c r="K65"/>
  <c r="K66"/>
  <c r="K67"/>
  <c r="K69"/>
  <c r="K70"/>
  <c r="K71"/>
  <c r="K72"/>
  <c r="K6"/>
  <c r="K14" s="1"/>
  <c r="L7"/>
  <c r="L8"/>
  <c r="L9"/>
  <c r="L10"/>
  <c r="L11"/>
  <c r="L12"/>
  <c r="L13"/>
  <c r="L15"/>
  <c r="L16"/>
  <c r="L17"/>
  <c r="L18"/>
  <c r="L19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50"/>
  <c r="L52"/>
  <c r="L53"/>
  <c r="L54"/>
  <c r="L55"/>
  <c r="L56"/>
  <c r="L57"/>
  <c r="L58"/>
  <c r="L59"/>
  <c r="L60"/>
  <c r="L61"/>
  <c r="L62"/>
  <c r="L63"/>
  <c r="L64"/>
  <c r="L65"/>
  <c r="L66"/>
  <c r="P67"/>
  <c r="L70"/>
  <c r="L71"/>
  <c r="L72"/>
  <c r="L6"/>
  <c r="L14" s="1"/>
  <c r="K73" l="1"/>
  <c r="O73"/>
  <c r="K20"/>
  <c r="N73"/>
  <c r="L51"/>
  <c r="K51"/>
  <c r="P69"/>
  <c r="L20"/>
  <c r="L68"/>
  <c r="L73"/>
  <c r="J52"/>
  <c r="I52"/>
  <c r="H52"/>
  <c r="K52" s="1"/>
  <c r="K68" s="1"/>
  <c r="M50"/>
  <c r="P50" s="1"/>
  <c r="N50"/>
  <c r="O50"/>
  <c r="H51"/>
  <c r="I51"/>
  <c r="J51"/>
  <c r="G51"/>
  <c r="H73" l="1"/>
  <c r="I73"/>
  <c r="J73"/>
  <c r="G73" l="1"/>
  <c r="O53"/>
  <c r="O54"/>
  <c r="O55"/>
  <c r="O56"/>
  <c r="O57"/>
  <c r="O58"/>
  <c r="O59"/>
  <c r="O60"/>
  <c r="O61"/>
  <c r="O62"/>
  <c r="O63"/>
  <c r="O64"/>
  <c r="O65"/>
  <c r="O66"/>
  <c r="N53"/>
  <c r="N54"/>
  <c r="N55"/>
  <c r="N56"/>
  <c r="N57"/>
  <c r="N58"/>
  <c r="N59"/>
  <c r="N60"/>
  <c r="N61"/>
  <c r="N62"/>
  <c r="N63"/>
  <c r="N64"/>
  <c r="N65"/>
  <c r="N66"/>
  <c r="M53"/>
  <c r="M54"/>
  <c r="P54" s="1"/>
  <c r="M55"/>
  <c r="P55" s="1"/>
  <c r="M56"/>
  <c r="M57"/>
  <c r="M58"/>
  <c r="P58" s="1"/>
  <c r="M59"/>
  <c r="P59" s="1"/>
  <c r="M60"/>
  <c r="M61"/>
  <c r="M62"/>
  <c r="P62" s="1"/>
  <c r="M63"/>
  <c r="P63" s="1"/>
  <c r="M64"/>
  <c r="M65"/>
  <c r="M66"/>
  <c r="P66" s="1"/>
  <c r="O52"/>
  <c r="O68" s="1"/>
  <c r="N52"/>
  <c r="M52"/>
  <c r="O49"/>
  <c r="N49"/>
  <c r="M49"/>
  <c r="R61"/>
  <c r="R63"/>
  <c r="R62"/>
  <c r="P64" l="1"/>
  <c r="P60"/>
  <c r="P56"/>
  <c r="P65"/>
  <c r="P61"/>
  <c r="P57"/>
  <c r="P53"/>
  <c r="M68"/>
  <c r="P52"/>
  <c r="P49"/>
  <c r="N68"/>
  <c r="G68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O21"/>
  <c r="N21"/>
  <c r="M21"/>
  <c r="N19"/>
  <c r="Q32"/>
  <c r="R32" s="1"/>
  <c r="Q31"/>
  <c r="R31" s="1"/>
  <c r="P46" l="1"/>
  <c r="P42"/>
  <c r="P38"/>
  <c r="O51"/>
  <c r="P45"/>
  <c r="P41"/>
  <c r="P37"/>
  <c r="P33"/>
  <c r="P29"/>
  <c r="P25"/>
  <c r="P48"/>
  <c r="P44"/>
  <c r="P40"/>
  <c r="P36"/>
  <c r="P32"/>
  <c r="P28"/>
  <c r="P24"/>
  <c r="M51"/>
  <c r="P21"/>
  <c r="P47"/>
  <c r="P43"/>
  <c r="P39"/>
  <c r="P35"/>
  <c r="P31"/>
  <c r="P27"/>
  <c r="P23"/>
  <c r="N51"/>
  <c r="P34"/>
  <c r="P30"/>
  <c r="P26"/>
  <c r="P22"/>
  <c r="Q30"/>
  <c r="R30" s="1"/>
  <c r="G20"/>
  <c r="G74" s="1"/>
  <c r="Q20"/>
  <c r="H20"/>
  <c r="I20"/>
  <c r="J20"/>
  <c r="M6"/>
  <c r="N6"/>
  <c r="O6"/>
  <c r="M7"/>
  <c r="P6" l="1"/>
  <c r="S74"/>
  <c r="M72"/>
  <c r="P72" s="1"/>
  <c r="M70"/>
  <c r="M71"/>
  <c r="P71" s="1"/>
  <c r="Q68"/>
  <c r="O18"/>
  <c r="O16"/>
  <c r="O15"/>
  <c r="O19"/>
  <c r="N18"/>
  <c r="N16"/>
  <c r="N15"/>
  <c r="N17"/>
  <c r="M18"/>
  <c r="P18" s="1"/>
  <c r="M16"/>
  <c r="P16" s="1"/>
  <c r="M15"/>
  <c r="M19"/>
  <c r="P19" s="1"/>
  <c r="O17"/>
  <c r="M17"/>
  <c r="Q14"/>
  <c r="O10"/>
  <c r="O11"/>
  <c r="O9"/>
  <c r="O13"/>
  <c r="N10"/>
  <c r="N11"/>
  <c r="N9"/>
  <c r="N13"/>
  <c r="M10"/>
  <c r="P10" s="1"/>
  <c r="M11"/>
  <c r="P11" s="1"/>
  <c r="M9"/>
  <c r="M13"/>
  <c r="P13" s="1"/>
  <c r="M20" l="1"/>
  <c r="P15"/>
  <c r="N20"/>
  <c r="T20"/>
  <c r="T74" s="1"/>
  <c r="P17"/>
  <c r="P70"/>
  <c r="M73"/>
  <c r="P9"/>
  <c r="J68" l="1"/>
  <c r="I68"/>
  <c r="O12"/>
  <c r="N12"/>
  <c r="M12"/>
  <c r="O8"/>
  <c r="N8"/>
  <c r="M8"/>
  <c r="O7"/>
  <c r="P12" l="1"/>
  <c r="M14"/>
  <c r="P8"/>
  <c r="O14"/>
  <c r="N7"/>
  <c r="H68"/>
  <c r="M74" l="1"/>
  <c r="N14"/>
  <c r="P7"/>
  <c r="I74"/>
  <c r="H74"/>
  <c r="J74"/>
  <c r="R7" l="1"/>
  <c r="R8"/>
  <c r="R6"/>
  <c r="R12"/>
  <c r="R10"/>
  <c r="R11"/>
  <c r="R9"/>
  <c r="R17"/>
  <c r="R18"/>
  <c r="R16"/>
  <c r="R15"/>
  <c r="R19"/>
  <c r="R39"/>
  <c r="R40"/>
  <c r="R41"/>
  <c r="R43"/>
  <c r="R45"/>
  <c r="R42"/>
  <c r="R44"/>
  <c r="R47"/>
  <c r="R48"/>
  <c r="R49"/>
  <c r="R46"/>
  <c r="Q21"/>
  <c r="Q24"/>
  <c r="R24" s="1"/>
  <c r="Q36"/>
  <c r="R36" s="1"/>
  <c r="Q37"/>
  <c r="R37" s="1"/>
  <c r="Q38"/>
  <c r="R38" s="1"/>
  <c r="R52"/>
  <c r="R53"/>
  <c r="R54"/>
  <c r="R55"/>
  <c r="R56"/>
  <c r="R57"/>
  <c r="R58"/>
  <c r="R59"/>
  <c r="R60"/>
  <c r="R64"/>
  <c r="R65"/>
  <c r="R66"/>
  <c r="R67"/>
  <c r="R71"/>
  <c r="R72"/>
  <c r="R70"/>
  <c r="R69"/>
  <c r="R73" l="1"/>
  <c r="R21"/>
  <c r="R20"/>
  <c r="K74"/>
  <c r="Q33"/>
  <c r="R33" s="1"/>
  <c r="Q26"/>
  <c r="R26" s="1"/>
  <c r="Q34"/>
  <c r="R34" s="1"/>
  <c r="Q22"/>
  <c r="R22" s="1"/>
  <c r="Q25"/>
  <c r="R25" s="1"/>
  <c r="R14"/>
  <c r="Q35"/>
  <c r="R35" s="1"/>
  <c r="R68"/>
  <c r="Q27"/>
  <c r="R27" s="1"/>
  <c r="Q23"/>
  <c r="R23" s="1"/>
  <c r="Q28"/>
  <c r="R28" s="1"/>
  <c r="Q29"/>
  <c r="R29" s="1"/>
  <c r="T73"/>
  <c r="T68"/>
  <c r="L74" l="1"/>
  <c r="Q51"/>
  <c r="Q74" s="1"/>
  <c r="R51"/>
  <c r="R74" s="1"/>
  <c r="N74"/>
  <c r="P74" l="1"/>
  <c r="O74"/>
  <c r="T51"/>
  <c r="U77" l="1"/>
</calcChain>
</file>

<file path=xl/comments1.xml><?xml version="1.0" encoding="utf-8"?>
<comments xmlns="http://schemas.openxmlformats.org/spreadsheetml/2006/main">
  <authors>
    <author>Блинова Екатерина Николаевна</author>
  </authors>
  <commentList>
    <comment ref="Q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расчетом на декабрьскую сессию</t>
        </r>
      </text>
    </comment>
  </commentList>
</comments>
</file>

<file path=xl/sharedStrings.xml><?xml version="1.0" encoding="utf-8"?>
<sst xmlns="http://schemas.openxmlformats.org/spreadsheetml/2006/main" count="117" uniqueCount="82">
  <si>
    <t>1 квартал</t>
  </si>
  <si>
    <t>2 квартал</t>
  </si>
  <si>
    <t>3 квартал</t>
  </si>
  <si>
    <t>4 квартал</t>
  </si>
  <si>
    <t>всего</t>
  </si>
  <si>
    <t>Группы потребителей</t>
  </si>
  <si>
    <t>1 полугодие</t>
  </si>
  <si>
    <t>2 полугодие</t>
  </si>
  <si>
    <t xml:space="preserve">1 полугодие </t>
  </si>
  <si>
    <t>Итого</t>
  </si>
  <si>
    <t>ООО "Поморские электросети"</t>
  </si>
  <si>
    <t>Всего</t>
  </si>
  <si>
    <t>прочие потребители (договор э/сн одност по двум зонам/день СН-2)</t>
  </si>
  <si>
    <t>прочие потребители (договор э/сн одност по двум зонам/ночь СН-2)</t>
  </si>
  <si>
    <t>прочие потребители (договор э/сн одност по двум зонам/день НН)</t>
  </si>
  <si>
    <t>прочие потребители (договор э/сн одност по двум зонам/ночь НН)</t>
  </si>
  <si>
    <t>прочие потребители (договор купли-продажи одност СН-1)</t>
  </si>
  <si>
    <t>прочие потребители (договор купли-продажи одност СН-2)</t>
  </si>
  <si>
    <t>прочие потребители (договор купли-продажи одност НН)</t>
  </si>
  <si>
    <t>сетевые организации, покупающие электрическую энергию для компенсации потерь (одноставочный тариф)</t>
  </si>
  <si>
    <t>АО "АрхоблЭнерго"</t>
  </si>
  <si>
    <t>ООО "МТК"</t>
  </si>
  <si>
    <t>Д.Н. Поташев</t>
  </si>
  <si>
    <t>Министр ТЭК и ЖКХ АО</t>
  </si>
  <si>
    <t>Недостаток средств областного бюджета, 
рублей</t>
  </si>
  <si>
    <t>Лимит на 2023 год согласно областному закону, 
рублей</t>
  </si>
  <si>
    <t>покупатели на розничных рынках Архангельской области (прочие потребители)</t>
  </si>
  <si>
    <t>население, проживающее в сельских населенных пунктах, и приравненные к нему потребители  (одноставочный тариф на электрическую энергию)</t>
  </si>
  <si>
    <t>население, проживающее в сельских населенных пунктах, и приравненные к нему потребители  (одноставочный тариф на электрическую энергию по двум зонам суток (ночь)</t>
  </si>
  <si>
    <t>население, проживающее в сельских населенных пунктах, и приравненные к нему потребители  (одноставочный тариф на электрическую энергию по двум зонам суток (день)</t>
  </si>
  <si>
    <t>потребители, приравненные к категории "население" (гаражи, хоз.постройки)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</si>
  <si>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</t>
  </si>
  <si>
    <t>потребители приравненные к категории "население" (осужденные) одноставочный тариф на электрическую энергию</t>
  </si>
  <si>
    <t>потребители приравненные к категории "население" (садоводческие) одноставочный тариф на электрическую энергию</t>
  </si>
  <si>
    <r>
      <t xml:space="preserve">население, проживающее в городских населенных пунктах в домах, </t>
    </r>
    <r>
      <rPr>
        <u/>
        <sz val="14"/>
        <color theme="1"/>
        <rFont val="Tahoma"/>
        <family val="2"/>
        <charset val="204"/>
      </rPr>
      <t>оборудованных</t>
    </r>
    <r>
      <rPr>
        <sz val="14"/>
        <color theme="1"/>
        <rFont val="Tahoma"/>
        <family val="2"/>
        <charset val="204"/>
      </rPr>
      <t xml:space="preserve"> стационарными </t>
    </r>
    <r>
      <rPr>
        <u/>
        <sz val="14"/>
        <color theme="1"/>
        <rFont val="Tahoma"/>
        <family val="2"/>
        <charset val="204"/>
      </rPr>
      <t>электроплитами</t>
    </r>
    <r>
      <rPr>
        <sz val="14"/>
        <color theme="1"/>
        <rFont val="Tahoma"/>
        <family val="2"/>
        <charset val="204"/>
      </rPr>
      <t xml:space="preserve"> </t>
    </r>
    <r>
      <rPr>
        <b/>
        <u/>
        <sz val="14"/>
        <color theme="1"/>
        <rFont val="Tahoma"/>
        <family val="2"/>
        <charset val="204"/>
      </rPr>
      <t>без</t>
    </r>
    <r>
      <rPr>
        <sz val="14"/>
        <color theme="1"/>
        <rFont val="Tahoma"/>
        <family val="2"/>
        <charset val="204"/>
      </rPr>
      <t xml:space="preserve"> </t>
    </r>
    <r>
      <rPr>
        <u/>
        <sz val="14"/>
        <color theme="1"/>
        <rFont val="Tahoma"/>
        <family val="2"/>
        <charset val="204"/>
      </rPr>
      <t>электроотопительных установок</t>
    </r>
    <r>
      <rPr>
        <sz val="14"/>
        <color theme="1"/>
        <rFont val="Tahoma"/>
        <family val="2"/>
        <charset val="204"/>
      </rPr>
      <t>, и приравненные к нему(одноставочный тариф на электрическую энергию (ночь))</t>
    </r>
  </si>
  <si>
    <r>
      <t xml:space="preserve">население, проживающее в городских населенных пунктах в домах, </t>
    </r>
    <r>
      <rPr>
        <u/>
        <sz val="14"/>
        <color theme="1"/>
        <rFont val="Tahoma"/>
        <family val="2"/>
        <charset val="204"/>
      </rPr>
      <t>оборудованных</t>
    </r>
    <r>
      <rPr>
        <sz val="14"/>
        <color theme="1"/>
        <rFont val="Tahoma"/>
        <family val="2"/>
        <charset val="204"/>
      </rPr>
      <t xml:space="preserve"> стационарными </t>
    </r>
    <r>
      <rPr>
        <u/>
        <sz val="14"/>
        <color theme="1"/>
        <rFont val="Tahoma"/>
        <family val="2"/>
        <charset val="204"/>
      </rPr>
      <t>электроплитами</t>
    </r>
    <r>
      <rPr>
        <sz val="14"/>
        <color theme="1"/>
        <rFont val="Tahoma"/>
        <family val="2"/>
        <charset val="204"/>
      </rPr>
      <t xml:space="preserve"> </t>
    </r>
    <r>
      <rPr>
        <b/>
        <u/>
        <sz val="14"/>
        <color theme="1"/>
        <rFont val="Tahoma"/>
        <family val="2"/>
        <charset val="204"/>
      </rPr>
      <t>без</t>
    </r>
    <r>
      <rPr>
        <u/>
        <sz val="14"/>
        <color theme="1"/>
        <rFont val="Tahoma"/>
        <family val="2"/>
        <charset val="204"/>
      </rPr>
      <t xml:space="preserve"> электроотопительных установок</t>
    </r>
    <r>
      <rPr>
        <sz val="14"/>
        <color theme="1"/>
        <rFont val="Tahoma"/>
        <family val="2"/>
        <charset val="204"/>
      </rPr>
      <t>, и приравненные к нему(одноставочный тариф на электрическую энергию (день)</t>
    </r>
  </si>
  <si>
    <r>
      <t xml:space="preserve">население, проживающее в городских населенных пунктах в домах, </t>
    </r>
    <r>
      <rPr>
        <u/>
        <sz val="14"/>
        <color theme="1"/>
        <rFont val="Tahoma"/>
        <family val="2"/>
        <charset val="204"/>
      </rPr>
      <t>оборудованных</t>
    </r>
    <r>
      <rPr>
        <sz val="14"/>
        <color theme="1"/>
        <rFont val="Tahoma"/>
        <family val="2"/>
        <charset val="204"/>
      </rPr>
      <t xml:space="preserve"> стационарными</t>
    </r>
    <r>
      <rPr>
        <u/>
        <sz val="14"/>
        <color theme="1"/>
        <rFont val="Tahoma"/>
        <family val="2"/>
        <charset val="204"/>
      </rPr>
      <t xml:space="preserve"> электроплитами</t>
    </r>
    <r>
      <rPr>
        <sz val="14"/>
        <color theme="1"/>
        <rFont val="Tahoma"/>
        <family val="2"/>
        <charset val="204"/>
      </rPr>
      <t xml:space="preserve"> </t>
    </r>
    <r>
      <rPr>
        <b/>
        <u/>
        <sz val="14"/>
        <color theme="1"/>
        <rFont val="Tahoma"/>
        <family val="2"/>
        <charset val="204"/>
      </rPr>
      <t>без</t>
    </r>
    <r>
      <rPr>
        <u/>
        <sz val="14"/>
        <color theme="1"/>
        <rFont val="Tahoma"/>
        <family val="2"/>
        <charset val="204"/>
      </rPr>
      <t xml:space="preserve"> электроотопительных установок</t>
    </r>
    <r>
      <rPr>
        <sz val="14"/>
        <color theme="1"/>
        <rFont val="Tahoma"/>
        <family val="2"/>
        <charset val="204"/>
      </rPr>
      <t>, и приравненные к нему(одноставочный тариф на электрическую энергию)</t>
    </r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</si>
  <si>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и приравненные к нему(одноставочный тариф на электрическую энергию (ночь))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</si>
  <si>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и приравненные к нему(одноставочный тариф на электрическую энергию (день))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</si>
  <si>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и приравненные к нему(одноставочный тариф на электрическую энергию)</t>
  </si>
  <si>
    <t>ООО "ТГК -2 Энергосбыт" (Коряжма)</t>
  </si>
  <si>
    <t>население и приравненные к нему (одноставочный тариф на электрическую энергию по двум зонам суток (ночь))</t>
  </si>
  <si>
    <t>население и приравненные к ним (одноставочный тариф на электрическую энергию по двум зонам суток (день))</t>
  </si>
  <si>
    <t>население и приравненные к ним (одноставочный тариф на электрическую энергию)</t>
  </si>
  <si>
    <t>потребители приравненные к категории "население" (религиозные) одноставочный тариф на электрическую энергию по двум зонам суток (ночь)</t>
  </si>
  <si>
    <t>потребители приравненные к категории "население" (религиозные) одноставочный тариф на электрическую энергию по двум зонам суток (день)</t>
  </si>
  <si>
    <t>население, проживающее в сельских населенных пунктах, и приравненные к нему потребители (одноставочный тариф на электрическую энергию по двум зонам суток (ночь))</t>
  </si>
  <si>
    <t>население, проживающее в сельских населенных пунктах, и приравненные к нему потребители (одноставочный тариф на электрическую энергию по двум зонам суток (день))</t>
  </si>
  <si>
    <t>население, проживающее в сельских населенных пунктах, и приравненные к нему потребители (одноставочный тариф на электрическую энергию)</t>
  </si>
  <si>
    <t>население, проживающее в городских населенных пунктах в домах, оборудованных стационарными электроплитами без электроотопительных установок, и приравненные к нему(одноставочный тариф на электрическую энергию (ночь))</t>
  </si>
  <si>
    <t>население, проживающее в городских населенных пунктах в домах, оборудованных стационарными электроплитами без электроотопительных установок, и приравненные к нему(одноставочный тариф на электрическую энергию (день)</t>
  </si>
  <si>
    <t>население, проживающее в городских населенных пунктах в домах, оборудованных стационарными электроплитами без электроотопительных установок, и приравненные к нему(одноставочный тариф на электрическую энергию)</t>
  </si>
  <si>
    <t>ООО "ТГК -2 Энергосбыт" (Каменка, Мезень)</t>
  </si>
  <si>
    <t>покупатели на розничных рынках Архангельской области (прочие потребители) по договорам энергоснабжения на уровне напряжения НН</t>
  </si>
  <si>
    <t>покупатели на розничных рынках Архангельской области (прочие потребители) по договорам энергоснабжения на уровне напряжения СН2</t>
  </si>
  <si>
    <t>покупатели на розничных рынках Архангельской области (прочие потребители) по договорам энергоснабжения на уровне напряжения СН1</t>
  </si>
  <si>
    <t>население, проживающее в сельских населенных пунктах, и приравненные к нему потребители (одноставочный тариф на электрическую энергию по двум зонам суток (ночь)</t>
  </si>
  <si>
    <t>население, проживающее в сельских населенных пунктах население,  и приравненные к нему потребители(одноставочный тариф на электрическую энергию по двум зонам суток (день)</t>
  </si>
  <si>
    <t>население, проживающее в сельских населенных пунктах, и приравненные к нему потребители(одноставочный тариф на электрическую энергию по двум зонам суток (ночь)</t>
  </si>
  <si>
    <t>население, проживающее в сельских населенных пунктах, и приравненные к нему потребители(одноставочный тариф на электрическую энергию по двум зонам суток (день)</t>
  </si>
  <si>
    <t xml:space="preserve">3 квартал </t>
  </si>
  <si>
    <t xml:space="preserve">2 квартал </t>
  </si>
  <si>
    <t>Потребность в средствах областного бюджета
 всего в 2023 году
(за декабрь 2022
 - ноябрь 2023),
рублей</t>
  </si>
  <si>
    <t>декабрь
 2023 года,
рублей</t>
  </si>
  <si>
    <t>декабрь
 2022 года,
рублей</t>
  </si>
  <si>
    <t>декабрь 2022 года</t>
  </si>
  <si>
    <t>план 4 кв. 2022</t>
  </si>
  <si>
    <t>Отпускной тариф для населения, потребителей приравленнных к категории "население", иных прочих потребителей
 (без НДС),
 рублей/кВт*ч</t>
  </si>
  <si>
    <t>Экономически обоснованный тариф на эл. Энергию
 (без НДС),
 рублей/кВт*ч</t>
  </si>
  <si>
    <t>Энергоснабжающая организация /гарантирующий поставщик</t>
  </si>
  <si>
    <t>факт</t>
  </si>
  <si>
    <t>план</t>
  </si>
  <si>
    <t>факт 1 квартал</t>
  </si>
  <si>
    <t>население, проживающее в городских населенных пунктах в домах, без электроплит с электроотопительными установками, и приравненные к нему (одноставочный тариф)</t>
  </si>
  <si>
    <t>население, проживающее в городских населенных пунктах в домах, без электроплит с электроотопительными установками, и приравненные к нему (одноставочный тариф по двум зоном суток (день))</t>
  </si>
  <si>
    <t>население, проживающее в городских населенных пунктах в домах, без электроплит с электроотопительными установками, и приравненные к нему (одноставочный тариф по двум зоном суток (ночь))</t>
  </si>
  <si>
    <r>
      <t xml:space="preserve">население, проживающее в городских населенных пунктах в домах, </t>
    </r>
    <r>
      <rPr>
        <u/>
        <sz val="14"/>
        <color theme="1"/>
        <rFont val="Tahoma"/>
        <family val="2"/>
        <charset val="204"/>
      </rPr>
      <t xml:space="preserve"> без </t>
    </r>
    <r>
      <rPr>
        <sz val="14"/>
        <color theme="1"/>
        <rFont val="Tahoma"/>
        <family val="2"/>
        <charset val="204"/>
      </rPr>
      <t xml:space="preserve"> </t>
    </r>
    <r>
      <rPr>
        <u/>
        <sz val="14"/>
        <color theme="1"/>
        <rFont val="Tahoma"/>
        <family val="2"/>
        <charset val="204"/>
      </rPr>
      <t>электроплит с электроотопительными установками</t>
    </r>
    <r>
      <rPr>
        <sz val="14"/>
        <color theme="1"/>
        <rFont val="Tahoma"/>
        <family val="2"/>
        <charset val="204"/>
      </rPr>
      <t>, и приравненные к нему(одноставочный тариф на электрическую энергию (ночь))</t>
    </r>
  </si>
  <si>
    <r>
      <t xml:space="preserve">население, проживающее в городских населенных пунктах в домах, </t>
    </r>
    <r>
      <rPr>
        <u/>
        <sz val="14"/>
        <color theme="1"/>
        <rFont val="Tahoma"/>
        <family val="2"/>
        <charset val="204"/>
      </rPr>
      <t xml:space="preserve"> без </t>
    </r>
    <r>
      <rPr>
        <sz val="14"/>
        <color theme="1"/>
        <rFont val="Tahoma"/>
        <family val="2"/>
        <charset val="204"/>
      </rPr>
      <t xml:space="preserve"> </t>
    </r>
    <r>
      <rPr>
        <u/>
        <sz val="14"/>
        <color theme="1"/>
        <rFont val="Tahoma"/>
        <family val="2"/>
        <charset val="204"/>
      </rPr>
      <t>электроплит с электроотопительными установками</t>
    </r>
    <r>
      <rPr>
        <sz val="14"/>
        <color theme="1"/>
        <rFont val="Tahoma"/>
        <family val="2"/>
        <charset val="204"/>
      </rPr>
      <t>, и приравненные к нему(одноставочный тариф на электрическую энергию (день))</t>
    </r>
  </si>
  <si>
    <r>
      <t xml:space="preserve">население, проживающее в городских населенных пунктах в домах, </t>
    </r>
    <r>
      <rPr>
        <u/>
        <sz val="14"/>
        <color theme="1"/>
        <rFont val="Tahoma"/>
        <family val="2"/>
        <charset val="204"/>
      </rPr>
      <t xml:space="preserve"> без </t>
    </r>
    <r>
      <rPr>
        <sz val="14"/>
        <color theme="1"/>
        <rFont val="Tahoma"/>
        <family val="2"/>
        <charset val="204"/>
      </rPr>
      <t xml:space="preserve"> </t>
    </r>
    <r>
      <rPr>
        <u/>
        <sz val="14"/>
        <color theme="1"/>
        <rFont val="Tahoma"/>
        <family val="2"/>
        <charset val="204"/>
      </rPr>
      <t>электроплит с электроотопительными установками</t>
    </r>
    <r>
      <rPr>
        <sz val="14"/>
        <color theme="1"/>
        <rFont val="Tahoma"/>
        <family val="2"/>
        <charset val="204"/>
      </rPr>
      <t>, и приравненные к нему(одноставочный тариф))</t>
    </r>
  </si>
  <si>
    <t>Объем электрической энергии, кВт*ч</t>
  </si>
  <si>
    <t>Потребность в средствах субсидии, рублей</t>
  </si>
  <si>
    <t xml:space="preserve">Расчет плановой потребности в средствах областного бюджета для предоставления субсидий на возмещение недополученных доходов,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области, на 2023 год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</si>
</sst>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8"/>
      <name val="Tahoma"/>
      <family val="2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rgb="FF0070C0"/>
      <name val="Calibri"/>
      <family val="2"/>
      <charset val="204"/>
      <scheme val="minor"/>
    </font>
    <font>
      <sz val="24"/>
      <color theme="1"/>
      <name val="Tahoma"/>
      <family val="2"/>
      <charset val="204"/>
    </font>
    <font>
      <sz val="18"/>
      <name val="Calibri"/>
      <family val="2"/>
      <charset val="204"/>
    </font>
    <font>
      <sz val="20"/>
      <name val="Calibri"/>
      <family val="2"/>
      <charset val="204"/>
    </font>
    <font>
      <sz val="20"/>
      <color rgb="FF0070C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ahoma"/>
      <family val="2"/>
      <charset val="204"/>
    </font>
    <font>
      <sz val="14"/>
      <color rgb="FF0070C0"/>
      <name val="Tahoma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ahoma"/>
      <family val="2"/>
      <charset val="204"/>
    </font>
    <font>
      <b/>
      <u/>
      <sz val="14"/>
      <color theme="1"/>
      <name val="Tahoma"/>
      <family val="2"/>
      <charset val="204"/>
    </font>
    <font>
      <sz val="12"/>
      <name val="Tahoma"/>
      <family val="2"/>
      <charset val="204"/>
    </font>
    <font>
      <sz val="12"/>
      <color rgb="FF0070C0"/>
      <name val="Tahoma"/>
      <family val="2"/>
      <charset val="204"/>
    </font>
    <font>
      <sz val="12"/>
      <color theme="1"/>
      <name val="Tahoma"/>
      <family val="2"/>
      <charset val="204"/>
    </font>
    <font>
      <sz val="16"/>
      <color theme="1"/>
      <name val="Tahoma"/>
      <family val="2"/>
      <charset val="204"/>
    </font>
    <font>
      <sz val="16"/>
      <name val="Tahoma"/>
      <family val="2"/>
      <charset val="204"/>
    </font>
    <font>
      <sz val="26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6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</cellStyleXfs>
  <cellXfs count="89">
    <xf numFmtId="0" fontId="0" fillId="0" borderId="0" xfId="0"/>
    <xf numFmtId="4" fontId="10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14" fillId="0" borderId="0" xfId="0" applyFont="1" applyFill="1" applyBorder="1" applyAlignment="1"/>
    <xf numFmtId="0" fontId="15" fillId="0" borderId="0" xfId="0" applyFont="1" applyFill="1"/>
    <xf numFmtId="0" fontId="16" fillId="0" borderId="0" xfId="0" applyFont="1" applyFill="1"/>
    <xf numFmtId="0" fontId="15" fillId="0" borderId="0" xfId="0" applyFont="1" applyFill="1" applyBorder="1"/>
    <xf numFmtId="0" fontId="17" fillId="0" borderId="0" xfId="3" applyFont="1" applyFill="1" applyBorder="1" applyAlignment="1">
      <alignment wrapText="1"/>
    </xf>
    <xf numFmtId="0" fontId="18" fillId="0" borderId="0" xfId="0" applyFont="1" applyFill="1" applyBorder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 wrapText="1"/>
    </xf>
    <xf numFmtId="0" fontId="14" fillId="0" borderId="0" xfId="0" applyFont="1" applyFill="1"/>
    <xf numFmtId="0" fontId="12" fillId="0" borderId="0" xfId="0" applyFont="1" applyFill="1"/>
    <xf numFmtId="0" fontId="14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4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2" xfId="0" applyFont="1" applyFill="1" applyBorder="1" applyAlignment="1">
      <alignment horizontal="center" vertical="center" wrapText="1" shrinkToFit="1"/>
    </xf>
    <xf numFmtId="0" fontId="13" fillId="0" borderId="0" xfId="6" applyFont="1" applyFill="1" applyAlignment="1">
      <alignment wrapText="1"/>
    </xf>
    <xf numFmtId="0" fontId="13" fillId="0" borderId="0" xfId="0" applyFont="1" applyFill="1" applyBorder="1" applyAlignment="1"/>
    <xf numFmtId="4" fontId="10" fillId="0" borderId="3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5" fillId="0" borderId="8" xfId="6" applyFont="1" applyFill="1" applyBorder="1" applyAlignment="1">
      <alignment wrapText="1"/>
    </xf>
    <xf numFmtId="0" fontId="37" fillId="0" borderId="8" xfId="6" applyFont="1" applyFill="1" applyBorder="1"/>
    <xf numFmtId="0" fontId="35" fillId="0" borderId="8" xfId="3" applyFont="1" applyFill="1" applyBorder="1"/>
    <xf numFmtId="0" fontId="35" fillId="0" borderId="0" xfId="6" applyFont="1" applyFill="1" applyAlignment="1">
      <alignment wrapText="1"/>
    </xf>
    <xf numFmtId="0" fontId="12" fillId="0" borderId="0" xfId="2" applyFont="1" applyFill="1" applyAlignment="1">
      <alignment horizontal="center" vertical="center" wrapText="1"/>
    </xf>
    <xf numFmtId="0" fontId="12" fillId="0" borderId="0" xfId="2" applyFont="1" applyFill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24" fillId="0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164" fontId="5" fillId="0" borderId="0" xfId="1" applyFont="1" applyFill="1"/>
    <xf numFmtId="0" fontId="9" fillId="0" borderId="0" xfId="0" applyFont="1" applyFill="1"/>
    <xf numFmtId="0" fontId="8" fillId="0" borderId="0" xfId="0" applyFont="1" applyFill="1"/>
    <xf numFmtId="0" fontId="30" fillId="0" borderId="1" xfId="3" applyFont="1" applyFill="1" applyBorder="1" applyAlignment="1">
      <alignment horizontal="center" vertical="center" wrapText="1"/>
    </xf>
    <xf numFmtId="0" fontId="32" fillId="0" borderId="3" xfId="4" applyFont="1" applyFill="1" applyBorder="1" applyAlignment="1">
      <alignment horizontal="center" vertical="center" wrapText="1"/>
    </xf>
    <xf numFmtId="0" fontId="32" fillId="0" borderId="5" xfId="4" applyFont="1" applyFill="1" applyBorder="1" applyAlignment="1">
      <alignment horizontal="center" vertical="center" wrapText="1"/>
    </xf>
    <xf numFmtId="0" fontId="33" fillId="0" borderId="4" xfId="4" applyFont="1" applyFill="1" applyBorder="1" applyAlignment="1">
      <alignment horizontal="center" vertical="center" wrapText="1"/>
    </xf>
    <xf numFmtId="0" fontId="33" fillId="0" borderId="5" xfId="4" applyFont="1" applyFill="1" applyBorder="1" applyAlignment="1">
      <alignment horizontal="center" vertical="center" wrapText="1"/>
    </xf>
    <xf numFmtId="0" fontId="34" fillId="0" borderId="4" xfId="3" applyFont="1" applyFill="1" applyBorder="1" applyAlignment="1">
      <alignment horizontal="center" vertical="center" wrapText="1"/>
    </xf>
    <xf numFmtId="0" fontId="34" fillId="0" borderId="5" xfId="3" applyFont="1" applyFill="1" applyBorder="1" applyAlignment="1">
      <alignment horizontal="center" vertical="center" wrapText="1"/>
    </xf>
    <xf numFmtId="0" fontId="31" fillId="0" borderId="2" xfId="3" applyFont="1" applyFill="1" applyBorder="1" applyAlignment="1">
      <alignment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4" fillId="0" borderId="0" xfId="0" applyFont="1" applyFill="1"/>
    <xf numFmtId="0" fontId="30" fillId="0" borderId="7" xfId="3" applyFont="1" applyFill="1" applyBorder="1" applyAlignment="1">
      <alignment horizontal="center" vertical="center" wrapText="1"/>
    </xf>
    <xf numFmtId="0" fontId="32" fillId="0" borderId="1" xfId="4" applyFont="1" applyFill="1" applyBorder="1" applyAlignment="1">
      <alignment horizontal="center" vertical="top" wrapText="1"/>
    </xf>
    <xf numFmtId="0" fontId="30" fillId="0" borderId="2" xfId="4" applyFont="1" applyFill="1" applyBorder="1" applyAlignment="1">
      <alignment horizontal="center" vertical="top" wrapText="1"/>
    </xf>
    <xf numFmtId="0" fontId="30" fillId="0" borderId="1" xfId="4" applyFont="1" applyFill="1" applyBorder="1" applyAlignment="1">
      <alignment horizontal="center" vertical="top" wrapText="1"/>
    </xf>
    <xf numFmtId="0" fontId="30" fillId="0" borderId="5" xfId="4" applyFont="1" applyFill="1" applyBorder="1" applyAlignment="1">
      <alignment horizontal="center" vertical="top" wrapText="1"/>
    </xf>
    <xf numFmtId="0" fontId="11" fillId="0" borderId="1" xfId="3" applyFont="1" applyFill="1" applyBorder="1" applyAlignment="1">
      <alignment horizontal="center" vertical="top" wrapText="1"/>
    </xf>
    <xf numFmtId="0" fontId="30" fillId="0" borderId="6" xfId="3" applyFont="1" applyFill="1" applyBorder="1" applyAlignment="1">
      <alignment horizontal="center" vertical="center" wrapText="1"/>
    </xf>
    <xf numFmtId="0" fontId="32" fillId="0" borderId="6" xfId="4" applyFont="1" applyFill="1" applyBorder="1" applyAlignment="1">
      <alignment horizontal="center" vertical="top" wrapText="1"/>
    </xf>
    <xf numFmtId="0" fontId="30" fillId="0" borderId="6" xfId="4" applyFont="1" applyFill="1" applyBorder="1" applyAlignment="1">
      <alignment horizontal="center" vertical="top" wrapText="1"/>
    </xf>
    <xf numFmtId="0" fontId="30" fillId="0" borderId="2" xfId="4" applyFont="1" applyFill="1" applyBorder="1" applyAlignment="1">
      <alignment horizontal="center" vertical="center" wrapText="1"/>
    </xf>
    <xf numFmtId="0" fontId="11" fillId="0" borderId="6" xfId="3" applyFont="1" applyFill="1" applyBorder="1" applyAlignment="1">
      <alignment horizontal="center" vertical="top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vertical="center" wrapText="1"/>
    </xf>
    <xf numFmtId="49" fontId="27" fillId="0" borderId="2" xfId="0" applyNumberFormat="1" applyFont="1" applyFill="1" applyBorder="1" applyAlignment="1">
      <alignment horizontal="right" vertical="center" wrapText="1"/>
    </xf>
    <xf numFmtId="49" fontId="26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4" fontId="25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23" fillId="0" borderId="0" xfId="0" applyFont="1" applyFill="1" applyBorder="1"/>
    <xf numFmtId="4" fontId="23" fillId="0" borderId="0" xfId="0" applyNumberFormat="1" applyFont="1" applyFill="1"/>
    <xf numFmtId="164" fontId="23" fillId="0" borderId="0" xfId="1" applyFont="1" applyFill="1" applyBorder="1"/>
    <xf numFmtId="0" fontId="22" fillId="0" borderId="0" xfId="0" applyFont="1" applyFill="1"/>
    <xf numFmtId="0" fontId="5" fillId="0" borderId="0" xfId="0" applyFont="1" applyFill="1" applyBorder="1"/>
    <xf numFmtId="0" fontId="21" fillId="0" borderId="0" xfId="0" applyFont="1" applyFill="1"/>
    <xf numFmtId="4" fontId="21" fillId="0" borderId="0" xfId="0" applyNumberFormat="1" applyFont="1" applyFill="1"/>
    <xf numFmtId="4" fontId="20" fillId="0" borderId="0" xfId="0" applyNumberFormat="1" applyFont="1" applyFill="1"/>
    <xf numFmtId="0" fontId="35" fillId="0" borderId="0" xfId="6" applyFont="1" applyFill="1"/>
    <xf numFmtId="0" fontId="36" fillId="0" borderId="0" xfId="0" applyFont="1" applyFill="1"/>
    <xf numFmtId="4" fontId="5" fillId="0" borderId="0" xfId="0" applyNumberFormat="1" applyFont="1" applyFill="1"/>
    <xf numFmtId="0" fontId="19" fillId="0" borderId="0" xfId="0" applyFont="1" applyFill="1"/>
    <xf numFmtId="0" fontId="13" fillId="0" borderId="0" xfId="0" applyFont="1" applyFill="1" applyBorder="1"/>
    <xf numFmtId="43" fontId="5" fillId="0" borderId="0" xfId="0" applyNumberFormat="1" applyFont="1" applyFill="1" applyBorder="1"/>
    <xf numFmtId="164" fontId="5" fillId="0" borderId="0" xfId="1" applyFont="1" applyFill="1" applyBorder="1"/>
    <xf numFmtId="4" fontId="5" fillId="0" borderId="0" xfId="0" applyNumberFormat="1" applyFont="1" applyFill="1" applyBorder="1"/>
    <xf numFmtId="4" fontId="9" fillId="0" borderId="0" xfId="0" applyNumberFormat="1" applyFont="1" applyFill="1" applyBorder="1"/>
    <xf numFmtId="165" fontId="5" fillId="0" borderId="0" xfId="0" applyNumberFormat="1" applyFont="1" applyFill="1"/>
    <xf numFmtId="165" fontId="5" fillId="0" borderId="0" xfId="0" applyNumberFormat="1" applyFont="1" applyFill="1" applyBorder="1"/>
  </cellXfs>
  <cellStyles count="11">
    <cellStyle name="Обычный" xfId="0" builtinId="0"/>
    <cellStyle name="Обычный 10 2" xfId="5"/>
    <cellStyle name="Обычный 10 2 4 2" xfId="6"/>
    <cellStyle name="Обычный 2" xfId="3"/>
    <cellStyle name="Обычный 2 2" xfId="4"/>
    <cellStyle name="Обычный 2 3" xfId="8"/>
    <cellStyle name="Обычный 2 4" xfId="9"/>
    <cellStyle name="Обычный 2 5" xfId="7"/>
    <cellStyle name="Обычный 7" xfId="2"/>
    <cellStyle name="Обычный 8_Форма дельта Э 2015 на 01.02.2015 г." xfId="10"/>
    <cellStyle name="Финансовый" xfId="1" builtinId="3"/>
  </cellStyles>
  <dxfs count="0"/>
  <tableStyles count="0" defaultTableStyle="TableStyleMedium9" defaultPivotStyle="PivotStyleLight16"/>
  <colors>
    <mruColors>
      <color rgb="FFFFFFCC"/>
      <color rgb="FFFFCCFF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0"/>
  <sheetViews>
    <sheetView tabSelected="1" view="pageBreakPreview" zoomScale="70" zoomScaleNormal="6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" sqref="J1"/>
    </sheetView>
  </sheetViews>
  <sheetFormatPr defaultRowHeight="15" outlineLevelRow="1" outlineLevelCol="1"/>
  <cols>
    <col min="1" max="1" width="28.7109375" style="20" customWidth="1"/>
    <col min="2" max="2" width="103.5703125" style="35" customWidth="1"/>
    <col min="3" max="6" width="16.140625" style="20" customWidth="1"/>
    <col min="7" max="7" width="22" style="20" customWidth="1"/>
    <col min="8" max="8" width="21.28515625" style="20" customWidth="1"/>
    <col min="9" max="9" width="22.140625" style="20" customWidth="1"/>
    <col min="10" max="10" width="22.7109375" style="20" customWidth="1"/>
    <col min="11" max="11" width="23.5703125" style="20" customWidth="1"/>
    <col min="12" max="12" width="24" style="36" customWidth="1"/>
    <col min="13" max="13" width="23.85546875" style="36" customWidth="1"/>
    <col min="14" max="15" width="23.85546875" style="20" customWidth="1"/>
    <col min="16" max="16" width="24" style="20" customWidth="1"/>
    <col min="17" max="18" width="24" style="37" hidden="1" customWidth="1" outlineLevel="1"/>
    <col min="19" max="19" width="24" style="38" customWidth="1" collapsed="1"/>
    <col min="20" max="20" width="24" style="20" customWidth="1"/>
    <col min="21" max="21" width="34.7109375" style="20" customWidth="1"/>
    <col min="22" max="22" width="18" style="20" bestFit="1" customWidth="1"/>
    <col min="23" max="16384" width="9.140625" style="20"/>
  </cols>
  <sheetData>
    <row r="1" spans="1:21" ht="137.25" customHeight="1" outlineLevel="1">
      <c r="A1" s="31"/>
      <c r="B1" s="31"/>
      <c r="C1" s="31" t="s">
        <v>81</v>
      </c>
      <c r="D1" s="31"/>
      <c r="E1" s="31"/>
      <c r="F1" s="31"/>
      <c r="G1" s="31"/>
      <c r="H1" s="31"/>
      <c r="I1" s="31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3" spans="1:21" s="48" customFormat="1" ht="135" customHeight="1">
      <c r="A3" s="39" t="s">
        <v>69</v>
      </c>
      <c r="B3" s="39" t="s">
        <v>5</v>
      </c>
      <c r="C3" s="40" t="s">
        <v>68</v>
      </c>
      <c r="D3" s="41"/>
      <c r="E3" s="40" t="s">
        <v>67</v>
      </c>
      <c r="F3" s="41"/>
      <c r="G3" s="42" t="s">
        <v>79</v>
      </c>
      <c r="H3" s="42"/>
      <c r="I3" s="42"/>
      <c r="J3" s="42"/>
      <c r="K3" s="43"/>
      <c r="L3" s="44" t="s">
        <v>80</v>
      </c>
      <c r="M3" s="44"/>
      <c r="N3" s="44"/>
      <c r="O3" s="44"/>
      <c r="P3" s="45"/>
      <c r="Q3" s="46" t="s">
        <v>66</v>
      </c>
      <c r="R3" s="46" t="s">
        <v>65</v>
      </c>
      <c r="S3" s="39" t="s">
        <v>64</v>
      </c>
      <c r="T3" s="39" t="s">
        <v>63</v>
      </c>
      <c r="U3" s="47" t="s">
        <v>62</v>
      </c>
    </row>
    <row r="4" spans="1:21" s="48" customFormat="1" ht="39.75" customHeight="1">
      <c r="A4" s="49"/>
      <c r="B4" s="49"/>
      <c r="C4" s="50" t="s">
        <v>6</v>
      </c>
      <c r="D4" s="50" t="s">
        <v>7</v>
      </c>
      <c r="E4" s="50" t="s">
        <v>8</v>
      </c>
      <c r="F4" s="50" t="s">
        <v>7</v>
      </c>
      <c r="G4" s="51" t="s">
        <v>0</v>
      </c>
      <c r="H4" s="51" t="s">
        <v>61</v>
      </c>
      <c r="I4" s="51" t="s">
        <v>60</v>
      </c>
      <c r="J4" s="51" t="s">
        <v>3</v>
      </c>
      <c r="K4" s="52" t="s">
        <v>4</v>
      </c>
      <c r="L4" s="53" t="s">
        <v>0</v>
      </c>
      <c r="M4" s="51" t="s">
        <v>1</v>
      </c>
      <c r="N4" s="51" t="s">
        <v>2</v>
      </c>
      <c r="O4" s="51" t="s">
        <v>3</v>
      </c>
      <c r="P4" s="51" t="s">
        <v>4</v>
      </c>
      <c r="Q4" s="46"/>
      <c r="R4" s="46"/>
      <c r="S4" s="49"/>
      <c r="T4" s="49"/>
      <c r="U4" s="54" t="s">
        <v>72</v>
      </c>
    </row>
    <row r="5" spans="1:21" s="48" customFormat="1" ht="39" customHeight="1">
      <c r="A5" s="55"/>
      <c r="B5" s="55"/>
      <c r="C5" s="56"/>
      <c r="D5" s="56"/>
      <c r="E5" s="56"/>
      <c r="F5" s="56"/>
      <c r="G5" s="51" t="s">
        <v>70</v>
      </c>
      <c r="H5" s="51" t="s">
        <v>71</v>
      </c>
      <c r="I5" s="51" t="s">
        <v>71</v>
      </c>
      <c r="J5" s="51" t="s">
        <v>71</v>
      </c>
      <c r="K5" s="57"/>
      <c r="L5" s="51" t="s">
        <v>70</v>
      </c>
      <c r="M5" s="51" t="s">
        <v>71</v>
      </c>
      <c r="N5" s="51" t="s">
        <v>71</v>
      </c>
      <c r="O5" s="51" t="s">
        <v>71</v>
      </c>
      <c r="P5" s="51" t="s">
        <v>71</v>
      </c>
      <c r="Q5" s="58" t="s">
        <v>71</v>
      </c>
      <c r="R5" s="58" t="s">
        <v>71</v>
      </c>
      <c r="S5" s="55"/>
      <c r="T5" s="55"/>
      <c r="U5" s="59"/>
    </row>
    <row r="6" spans="1:21" ht="60" customHeight="1">
      <c r="A6" s="60" t="s">
        <v>20</v>
      </c>
      <c r="B6" s="21" t="s">
        <v>48</v>
      </c>
      <c r="C6" s="18">
        <v>50.71</v>
      </c>
      <c r="D6" s="18">
        <v>50.71</v>
      </c>
      <c r="E6" s="18">
        <v>3.58</v>
      </c>
      <c r="F6" s="18">
        <v>3.58</v>
      </c>
      <c r="G6" s="25">
        <v>2974672</v>
      </c>
      <c r="H6" s="25">
        <v>2723464</v>
      </c>
      <c r="I6" s="25">
        <v>3013469</v>
      </c>
      <c r="J6" s="25">
        <v>2743640</v>
      </c>
      <c r="K6" s="25">
        <f>SUM(G6:J6)</f>
        <v>11455245</v>
      </c>
      <c r="L6" s="18">
        <f>(C6-E6)*G6</f>
        <v>140196291.36000001</v>
      </c>
      <c r="M6" s="18">
        <f t="shared" ref="M6:N13" si="0">(C6-E6)*H6</f>
        <v>128356858.32000001</v>
      </c>
      <c r="N6" s="18">
        <f t="shared" si="0"/>
        <v>142024793.97</v>
      </c>
      <c r="O6" s="18">
        <f t="shared" ref="O6:O13" si="1">(D6-F6)*J6</f>
        <v>129307753.2</v>
      </c>
      <c r="P6" s="18">
        <f>SUM(L6:O6)</f>
        <v>539885696.85000002</v>
      </c>
      <c r="Q6" s="18">
        <v>2809310</v>
      </c>
      <c r="R6" s="18">
        <f t="shared" ref="R6:R12" si="2">Q6/3*(C6-E6)</f>
        <v>44134260.100000001</v>
      </c>
      <c r="S6" s="18"/>
      <c r="T6" s="24"/>
      <c r="U6" s="18"/>
    </row>
    <row r="7" spans="1:21" ht="60" customHeight="1">
      <c r="A7" s="61"/>
      <c r="B7" s="21" t="s">
        <v>59</v>
      </c>
      <c r="C7" s="18">
        <v>50.71</v>
      </c>
      <c r="D7" s="18">
        <v>50.71</v>
      </c>
      <c r="E7" s="18">
        <v>4.08</v>
      </c>
      <c r="F7" s="18">
        <v>4.08</v>
      </c>
      <c r="G7" s="25">
        <v>1907321</v>
      </c>
      <c r="H7" s="25">
        <v>1379415</v>
      </c>
      <c r="I7" s="25">
        <v>1122695</v>
      </c>
      <c r="J7" s="25">
        <v>1418349</v>
      </c>
      <c r="K7" s="25">
        <f t="shared" ref="K7:K70" si="3">SUM(G7:J7)</f>
        <v>5827780</v>
      </c>
      <c r="L7" s="18">
        <f t="shared" ref="L7:L70" si="4">(C7-E7)*G7</f>
        <v>88938378.230000004</v>
      </c>
      <c r="M7" s="18">
        <f t="shared" si="0"/>
        <v>64322121.450000003</v>
      </c>
      <c r="N7" s="18">
        <f t="shared" si="0"/>
        <v>52351267.850000001</v>
      </c>
      <c r="O7" s="18">
        <f t="shared" si="1"/>
        <v>66137613.870000005</v>
      </c>
      <c r="P7" s="18">
        <f t="shared" ref="P7:P12" si="5">SUM(L7:O7)</f>
        <v>271749381.39999998</v>
      </c>
      <c r="Q7" s="18">
        <v>1479297</v>
      </c>
      <c r="R7" s="18">
        <f t="shared" si="2"/>
        <v>22993206.370000001</v>
      </c>
      <c r="S7" s="18"/>
      <c r="T7" s="24"/>
      <c r="U7" s="18"/>
    </row>
    <row r="8" spans="1:21" ht="60" customHeight="1">
      <c r="A8" s="61"/>
      <c r="B8" s="19" t="s">
        <v>58</v>
      </c>
      <c r="C8" s="18">
        <v>50.71</v>
      </c>
      <c r="D8" s="18">
        <v>50.71</v>
      </c>
      <c r="E8" s="18">
        <v>1.67</v>
      </c>
      <c r="F8" s="18">
        <v>1.67</v>
      </c>
      <c r="G8" s="25">
        <v>932673</v>
      </c>
      <c r="H8" s="25">
        <v>648054</v>
      </c>
      <c r="I8" s="25">
        <v>409576</v>
      </c>
      <c r="J8" s="25">
        <v>643976</v>
      </c>
      <c r="K8" s="25">
        <f t="shared" si="3"/>
        <v>2634279</v>
      </c>
      <c r="L8" s="18">
        <f t="shared" si="4"/>
        <v>45738283.920000002</v>
      </c>
      <c r="M8" s="18">
        <f t="shared" si="0"/>
        <v>31780568.16</v>
      </c>
      <c r="N8" s="18">
        <f t="shared" si="0"/>
        <v>20085607.039999999</v>
      </c>
      <c r="O8" s="18">
        <f t="shared" si="1"/>
        <v>31580583.039999999</v>
      </c>
      <c r="P8" s="18">
        <f t="shared" si="5"/>
        <v>129185042.16</v>
      </c>
      <c r="Q8" s="18">
        <v>669060</v>
      </c>
      <c r="R8" s="18">
        <f t="shared" si="2"/>
        <v>10936900.799999999</v>
      </c>
      <c r="S8" s="18"/>
      <c r="T8" s="24"/>
      <c r="U8" s="18"/>
    </row>
    <row r="9" spans="1:21" ht="54.75" customHeight="1">
      <c r="A9" s="61"/>
      <c r="B9" s="19" t="s">
        <v>31</v>
      </c>
      <c r="C9" s="18">
        <v>50.71</v>
      </c>
      <c r="D9" s="18">
        <v>50.71</v>
      </c>
      <c r="E9" s="18">
        <v>3.84</v>
      </c>
      <c r="F9" s="18">
        <v>3.84</v>
      </c>
      <c r="G9" s="25">
        <v>129403</v>
      </c>
      <c r="H9" s="25">
        <v>113175</v>
      </c>
      <c r="I9" s="25">
        <v>103649</v>
      </c>
      <c r="J9" s="25">
        <v>102812</v>
      </c>
      <c r="K9" s="25">
        <f t="shared" si="3"/>
        <v>449039</v>
      </c>
      <c r="L9" s="18">
        <f t="shared" si="4"/>
        <v>6065118.6100000003</v>
      </c>
      <c r="M9" s="18">
        <f t="shared" si="0"/>
        <v>5304512.2500000009</v>
      </c>
      <c r="N9" s="18">
        <f t="shared" si="0"/>
        <v>4858028.6300000008</v>
      </c>
      <c r="O9" s="18">
        <f t="shared" si="1"/>
        <v>4818798.4400000004</v>
      </c>
      <c r="P9" s="18">
        <f t="shared" si="5"/>
        <v>21046457.930000003</v>
      </c>
      <c r="Q9" s="18">
        <v>92963</v>
      </c>
      <c r="R9" s="18">
        <f t="shared" si="2"/>
        <v>1452391.9366666668</v>
      </c>
      <c r="S9" s="18"/>
      <c r="T9" s="24"/>
      <c r="U9" s="18"/>
    </row>
    <row r="10" spans="1:21" ht="54.75" customHeight="1">
      <c r="A10" s="61"/>
      <c r="B10" s="19" t="s">
        <v>45</v>
      </c>
      <c r="C10" s="18">
        <v>50.71</v>
      </c>
      <c r="D10" s="18">
        <v>50.71</v>
      </c>
      <c r="E10" s="18">
        <v>4.37</v>
      </c>
      <c r="F10" s="18">
        <v>4.37</v>
      </c>
      <c r="G10" s="25">
        <v>219281</v>
      </c>
      <c r="H10" s="25">
        <v>151939</v>
      </c>
      <c r="I10" s="25">
        <v>139155</v>
      </c>
      <c r="J10" s="25">
        <v>128226</v>
      </c>
      <c r="K10" s="25">
        <f t="shared" si="3"/>
        <v>638601</v>
      </c>
      <c r="L10" s="18">
        <f t="shared" si="4"/>
        <v>10161481.540000001</v>
      </c>
      <c r="M10" s="18">
        <f t="shared" si="0"/>
        <v>7040853.2600000007</v>
      </c>
      <c r="N10" s="18">
        <f t="shared" si="0"/>
        <v>6448442.7000000002</v>
      </c>
      <c r="O10" s="18">
        <f t="shared" si="1"/>
        <v>5941992.8400000008</v>
      </c>
      <c r="P10" s="18">
        <f t="shared" si="5"/>
        <v>29592770.34</v>
      </c>
      <c r="Q10" s="18">
        <v>138612</v>
      </c>
      <c r="R10" s="18">
        <f t="shared" si="2"/>
        <v>2141093.3600000003</v>
      </c>
      <c r="S10" s="18"/>
      <c r="T10" s="24"/>
      <c r="U10" s="18"/>
    </row>
    <row r="11" spans="1:21" ht="54.75" customHeight="1">
      <c r="A11" s="61"/>
      <c r="B11" s="19" t="s">
        <v>44</v>
      </c>
      <c r="C11" s="18">
        <v>50.71</v>
      </c>
      <c r="D11" s="18">
        <v>50.71</v>
      </c>
      <c r="E11" s="18">
        <v>1.78</v>
      </c>
      <c r="F11" s="18">
        <v>1.78</v>
      </c>
      <c r="G11" s="25">
        <v>98629</v>
      </c>
      <c r="H11" s="25">
        <v>64093</v>
      </c>
      <c r="I11" s="25">
        <v>44784</v>
      </c>
      <c r="J11" s="25">
        <v>56260</v>
      </c>
      <c r="K11" s="25">
        <f t="shared" si="3"/>
        <v>263766</v>
      </c>
      <c r="L11" s="18">
        <f t="shared" si="4"/>
        <v>4825916.97</v>
      </c>
      <c r="M11" s="18">
        <f t="shared" si="0"/>
        <v>3136070.4899999998</v>
      </c>
      <c r="N11" s="18">
        <f t="shared" si="0"/>
        <v>2191281.12</v>
      </c>
      <c r="O11" s="18">
        <f t="shared" si="1"/>
        <v>2752801.8</v>
      </c>
      <c r="P11" s="18">
        <f t="shared" si="5"/>
        <v>12906070.379999999</v>
      </c>
      <c r="Q11" s="18">
        <v>63184</v>
      </c>
      <c r="R11" s="18">
        <f t="shared" si="2"/>
        <v>1030531.0399999999</v>
      </c>
      <c r="S11" s="18"/>
      <c r="T11" s="24"/>
      <c r="U11" s="18"/>
    </row>
    <row r="12" spans="1:21" ht="47.25" customHeight="1">
      <c r="A12" s="61"/>
      <c r="B12" s="19" t="s">
        <v>26</v>
      </c>
      <c r="C12" s="18">
        <v>50.71</v>
      </c>
      <c r="D12" s="18">
        <v>50.71</v>
      </c>
      <c r="E12" s="18">
        <v>8.4499999999999993</v>
      </c>
      <c r="F12" s="18">
        <v>8.4499999999999993</v>
      </c>
      <c r="G12" s="25">
        <v>4415481</v>
      </c>
      <c r="H12" s="25">
        <v>3045496</v>
      </c>
      <c r="I12" s="25">
        <v>2121887</v>
      </c>
      <c r="J12" s="25">
        <v>3471813</v>
      </c>
      <c r="K12" s="25">
        <f t="shared" si="3"/>
        <v>13054677</v>
      </c>
      <c r="L12" s="18">
        <f t="shared" si="4"/>
        <v>186598227.06000003</v>
      </c>
      <c r="M12" s="18">
        <f t="shared" si="0"/>
        <v>128702660.96000001</v>
      </c>
      <c r="N12" s="18">
        <f t="shared" si="0"/>
        <v>89670944.620000005</v>
      </c>
      <c r="O12" s="18">
        <f t="shared" si="1"/>
        <v>146718817.38000003</v>
      </c>
      <c r="P12" s="18">
        <f t="shared" si="5"/>
        <v>551690650.0200001</v>
      </c>
      <c r="Q12" s="18">
        <v>3512936</v>
      </c>
      <c r="R12" s="18">
        <f t="shared" si="2"/>
        <v>49485558.453333341</v>
      </c>
      <c r="S12" s="18"/>
      <c r="T12" s="24"/>
      <c r="U12" s="18"/>
    </row>
    <row r="13" spans="1:21" ht="47.25" customHeight="1">
      <c r="A13" s="61"/>
      <c r="B13" s="19" t="s">
        <v>19</v>
      </c>
      <c r="C13" s="18">
        <v>50.71</v>
      </c>
      <c r="D13" s="18">
        <v>50.71</v>
      </c>
      <c r="E13" s="18">
        <v>0.5</v>
      </c>
      <c r="F13" s="18">
        <v>0.5</v>
      </c>
      <c r="G13" s="25">
        <v>82933</v>
      </c>
      <c r="H13" s="25">
        <v>66382</v>
      </c>
      <c r="I13" s="25">
        <v>56144</v>
      </c>
      <c r="J13" s="25">
        <v>58674</v>
      </c>
      <c r="K13" s="25">
        <f t="shared" si="3"/>
        <v>264133</v>
      </c>
      <c r="L13" s="18">
        <f t="shared" si="4"/>
        <v>4164065.93</v>
      </c>
      <c r="M13" s="18">
        <f t="shared" si="0"/>
        <v>3333040.22</v>
      </c>
      <c r="N13" s="18">
        <f t="shared" si="0"/>
        <v>2818990.24</v>
      </c>
      <c r="O13" s="18">
        <f t="shared" si="1"/>
        <v>2946021.54</v>
      </c>
      <c r="P13" s="18">
        <f>SUM(L13:O13)</f>
        <v>13262117.93</v>
      </c>
      <c r="Q13" s="18"/>
      <c r="R13" s="18"/>
      <c r="S13" s="18"/>
      <c r="T13" s="24"/>
      <c r="U13" s="18"/>
    </row>
    <row r="14" spans="1:21" ht="46.5" customHeight="1">
      <c r="A14" s="62"/>
      <c r="B14" s="21" t="s">
        <v>9</v>
      </c>
      <c r="C14" s="18"/>
      <c r="D14" s="18"/>
      <c r="E14" s="18"/>
      <c r="F14" s="18"/>
      <c r="G14" s="25">
        <f>SUM(G6:G13)</f>
        <v>10760393</v>
      </c>
      <c r="H14" s="25">
        <f t="shared" ref="H14:O14" si="6">SUM(H6:H13)</f>
        <v>8192018</v>
      </c>
      <c r="I14" s="25">
        <f t="shared" si="6"/>
        <v>7011359</v>
      </c>
      <c r="J14" s="25">
        <f t="shared" si="6"/>
        <v>8623750</v>
      </c>
      <c r="K14" s="25">
        <f>SUM(K6:K13)</f>
        <v>34587520</v>
      </c>
      <c r="L14" s="18">
        <f>SUM(L6:L13)</f>
        <v>486687763.62000018</v>
      </c>
      <c r="M14" s="18">
        <f t="shared" si="6"/>
        <v>371976685.11000001</v>
      </c>
      <c r="N14" s="18">
        <f t="shared" si="6"/>
        <v>320449356.16999996</v>
      </c>
      <c r="O14" s="18">
        <f t="shared" si="6"/>
        <v>390204382.11000007</v>
      </c>
      <c r="P14" s="18">
        <f>SUM(L14:O14)</f>
        <v>1569318187.0100002</v>
      </c>
      <c r="Q14" s="18">
        <f>SUM(Q7:Q13)</f>
        <v>5956052</v>
      </c>
      <c r="R14" s="18">
        <f>SUM(R7:R13)</f>
        <v>88039681.960000008</v>
      </c>
      <c r="S14" s="18">
        <v>133810202.90828013</v>
      </c>
      <c r="T14" s="24">
        <f>O14/3</f>
        <v>130068127.37000002</v>
      </c>
      <c r="U14" s="18">
        <f>P14+S14-T14</f>
        <v>1573060262.5482802</v>
      </c>
    </row>
    <row r="15" spans="1:21" ht="48" customHeight="1">
      <c r="A15" s="60" t="s">
        <v>21</v>
      </c>
      <c r="B15" s="19" t="s">
        <v>26</v>
      </c>
      <c r="C15" s="18">
        <v>79.09</v>
      </c>
      <c r="D15" s="18">
        <v>79.09</v>
      </c>
      <c r="E15" s="18">
        <v>8.4499999999999993</v>
      </c>
      <c r="F15" s="18">
        <v>8.4499999999999993</v>
      </c>
      <c r="G15" s="25">
        <v>107675.811</v>
      </c>
      <c r="H15" s="25">
        <v>62748</v>
      </c>
      <c r="I15" s="25">
        <v>22606</v>
      </c>
      <c r="J15" s="25">
        <v>71250</v>
      </c>
      <c r="K15" s="25">
        <f t="shared" si="3"/>
        <v>264279.81099999999</v>
      </c>
      <c r="L15" s="18">
        <f t="shared" si="4"/>
        <v>7606219.2890400002</v>
      </c>
      <c r="M15" s="18">
        <f t="shared" ref="M15:N19" si="7">(C15-E15)*H15</f>
        <v>4432518.72</v>
      </c>
      <c r="N15" s="18">
        <f t="shared" si="7"/>
        <v>1596887.84</v>
      </c>
      <c r="O15" s="18">
        <f>(D15-F15)*J15</f>
        <v>5033100</v>
      </c>
      <c r="P15" s="18">
        <f t="shared" ref="P15:P72" si="8">SUM(L15:O15)</f>
        <v>18668725.849040002</v>
      </c>
      <c r="Q15" s="18">
        <v>96441</v>
      </c>
      <c r="R15" s="18">
        <f>Q15/3*(C15-E15)</f>
        <v>2270864.08</v>
      </c>
      <c r="S15" s="18"/>
      <c r="T15" s="24"/>
      <c r="U15" s="18"/>
    </row>
    <row r="16" spans="1:21" ht="48" customHeight="1">
      <c r="A16" s="61"/>
      <c r="B16" s="21" t="s">
        <v>48</v>
      </c>
      <c r="C16" s="18">
        <v>79.09</v>
      </c>
      <c r="D16" s="18">
        <v>79.09</v>
      </c>
      <c r="E16" s="18">
        <v>3.58</v>
      </c>
      <c r="F16" s="18">
        <v>3.58</v>
      </c>
      <c r="G16" s="25">
        <v>36144</v>
      </c>
      <c r="H16" s="25">
        <v>36016</v>
      </c>
      <c r="I16" s="25">
        <v>41572</v>
      </c>
      <c r="J16" s="25">
        <v>40164</v>
      </c>
      <c r="K16" s="25">
        <f t="shared" si="3"/>
        <v>153896</v>
      </c>
      <c r="L16" s="18">
        <f t="shared" si="4"/>
        <v>2729233.4400000004</v>
      </c>
      <c r="M16" s="18">
        <f t="shared" si="7"/>
        <v>2719568.16</v>
      </c>
      <c r="N16" s="18">
        <f t="shared" si="7"/>
        <v>3139101.72</v>
      </c>
      <c r="O16" s="18">
        <f>(D16-F16)*J16</f>
        <v>3032783.64</v>
      </c>
      <c r="P16" s="18">
        <f t="shared" si="8"/>
        <v>11620686.960000001</v>
      </c>
      <c r="Q16" s="18">
        <v>44933</v>
      </c>
      <c r="R16" s="18">
        <f>Q16/3*(C16-E16)</f>
        <v>1130963.6100000001</v>
      </c>
      <c r="S16" s="18"/>
      <c r="T16" s="24"/>
      <c r="U16" s="18"/>
    </row>
    <row r="17" spans="1:21" ht="60.75" customHeight="1">
      <c r="A17" s="61"/>
      <c r="B17" s="21" t="s">
        <v>57</v>
      </c>
      <c r="C17" s="18">
        <v>79.09</v>
      </c>
      <c r="D17" s="18">
        <v>79.09</v>
      </c>
      <c r="E17" s="18">
        <v>4.08</v>
      </c>
      <c r="F17" s="18">
        <v>4.08</v>
      </c>
      <c r="G17" s="25">
        <v>29486</v>
      </c>
      <c r="H17" s="25">
        <v>30611</v>
      </c>
      <c r="I17" s="25">
        <v>32329</v>
      </c>
      <c r="J17" s="25">
        <v>33530</v>
      </c>
      <c r="K17" s="25">
        <f t="shared" si="3"/>
        <v>125956</v>
      </c>
      <c r="L17" s="18">
        <f t="shared" si="4"/>
        <v>2211744.8600000003</v>
      </c>
      <c r="M17" s="18">
        <f t="shared" si="7"/>
        <v>2296131.1100000003</v>
      </c>
      <c r="N17" s="18">
        <f t="shared" si="7"/>
        <v>2424998.29</v>
      </c>
      <c r="O17" s="18">
        <f>(D17-F17)*J17</f>
        <v>2515085.3000000003</v>
      </c>
      <c r="P17" s="18">
        <f t="shared" si="8"/>
        <v>9447959.5600000005</v>
      </c>
      <c r="Q17" s="18">
        <v>35636</v>
      </c>
      <c r="R17" s="18">
        <f>Q17/3*(C17-E17)</f>
        <v>891018.78666666674</v>
      </c>
      <c r="S17" s="18"/>
      <c r="T17" s="24"/>
      <c r="U17" s="18"/>
    </row>
    <row r="18" spans="1:21" ht="60.75" customHeight="1">
      <c r="A18" s="61"/>
      <c r="B18" s="19" t="s">
        <v>56</v>
      </c>
      <c r="C18" s="18">
        <v>79.09</v>
      </c>
      <c r="D18" s="18">
        <v>79.09</v>
      </c>
      <c r="E18" s="18">
        <v>1.67</v>
      </c>
      <c r="F18" s="18">
        <v>1.67</v>
      </c>
      <c r="G18" s="25">
        <v>11293</v>
      </c>
      <c r="H18" s="25">
        <v>10063</v>
      </c>
      <c r="I18" s="25">
        <v>10675</v>
      </c>
      <c r="J18" s="25">
        <v>11801</v>
      </c>
      <c r="K18" s="25">
        <f t="shared" si="3"/>
        <v>43832</v>
      </c>
      <c r="L18" s="18">
        <f t="shared" si="4"/>
        <v>874304.06</v>
      </c>
      <c r="M18" s="18">
        <f t="shared" si="7"/>
        <v>779077.46</v>
      </c>
      <c r="N18" s="18">
        <f t="shared" si="7"/>
        <v>826458.5</v>
      </c>
      <c r="O18" s="18">
        <f>(D18-F18)*J18</f>
        <v>913633.42</v>
      </c>
      <c r="P18" s="18">
        <f t="shared" si="8"/>
        <v>3393473.44</v>
      </c>
      <c r="Q18" s="18">
        <v>10846</v>
      </c>
      <c r="R18" s="18">
        <f>Q18/3*(C18-E18)</f>
        <v>279899.10666666669</v>
      </c>
      <c r="S18" s="18"/>
      <c r="T18" s="24"/>
      <c r="U18" s="18"/>
    </row>
    <row r="19" spans="1:21" ht="52.5" customHeight="1">
      <c r="A19" s="61"/>
      <c r="B19" s="19" t="s">
        <v>30</v>
      </c>
      <c r="C19" s="18">
        <v>79.09</v>
      </c>
      <c r="D19" s="18">
        <v>79.09</v>
      </c>
      <c r="E19" s="18">
        <v>5.05</v>
      </c>
      <c r="F19" s="18">
        <v>5.05</v>
      </c>
      <c r="G19" s="25">
        <v>201</v>
      </c>
      <c r="H19" s="25">
        <v>87</v>
      </c>
      <c r="I19" s="25">
        <v>72</v>
      </c>
      <c r="J19" s="25">
        <v>390</v>
      </c>
      <c r="K19" s="25">
        <f t="shared" si="3"/>
        <v>750</v>
      </c>
      <c r="L19" s="18">
        <f t="shared" si="4"/>
        <v>14882.04</v>
      </c>
      <c r="M19" s="18">
        <f t="shared" si="7"/>
        <v>6441.4800000000005</v>
      </c>
      <c r="N19" s="18">
        <f t="shared" si="7"/>
        <v>5330.88</v>
      </c>
      <c r="O19" s="18">
        <f>(D19-F19)*J19</f>
        <v>28875.600000000002</v>
      </c>
      <c r="P19" s="18">
        <f t="shared" si="8"/>
        <v>55530</v>
      </c>
      <c r="Q19" s="18">
        <v>1549</v>
      </c>
      <c r="R19" s="18">
        <f>Q19/3*(C19-E19)</f>
        <v>38229.320000000007</v>
      </c>
      <c r="S19" s="18"/>
      <c r="T19" s="24"/>
      <c r="U19" s="18"/>
    </row>
    <row r="20" spans="1:21" ht="46.5" customHeight="1">
      <c r="A20" s="62"/>
      <c r="B20" s="21" t="s">
        <v>9</v>
      </c>
      <c r="C20" s="18"/>
      <c r="D20" s="18"/>
      <c r="E20" s="18"/>
      <c r="F20" s="18"/>
      <c r="G20" s="25">
        <f>SUM(G15:G19)</f>
        <v>184799.81099999999</v>
      </c>
      <c r="H20" s="25">
        <f t="shared" ref="H20:N20" si="9">SUM(H15:H19)</f>
        <v>139525</v>
      </c>
      <c r="I20" s="25">
        <f t="shared" si="9"/>
        <v>107254</v>
      </c>
      <c r="J20" s="25">
        <f t="shared" si="9"/>
        <v>157135</v>
      </c>
      <c r="K20" s="25">
        <f t="shared" si="9"/>
        <v>588713.81099999999</v>
      </c>
      <c r="L20" s="18">
        <f t="shared" si="9"/>
        <v>13436383.68904</v>
      </c>
      <c r="M20" s="18">
        <f t="shared" si="9"/>
        <v>10233736.93</v>
      </c>
      <c r="N20" s="18">
        <f t="shared" si="9"/>
        <v>7992777.2300000004</v>
      </c>
      <c r="O20" s="18">
        <f>SUM(O15:O19)</f>
        <v>11523477.960000001</v>
      </c>
      <c r="P20" s="18">
        <f>SUM(P15:P19)</f>
        <v>43186375.809040003</v>
      </c>
      <c r="Q20" s="18">
        <f t="shared" ref="Q20:R20" si="10">SUM(Q15:Q19)</f>
        <v>189405</v>
      </c>
      <c r="R20" s="18">
        <f t="shared" si="10"/>
        <v>4610974.9033333343</v>
      </c>
      <c r="S20" s="18">
        <v>4525730.2699999996</v>
      </c>
      <c r="T20" s="24">
        <f>O20/3</f>
        <v>3841159.3200000003</v>
      </c>
      <c r="U20" s="18">
        <f>P20+S20-T20</f>
        <v>43870946.759040006</v>
      </c>
    </row>
    <row r="21" spans="1:21" ht="47.25" customHeight="1">
      <c r="A21" s="60" t="s">
        <v>52</v>
      </c>
      <c r="B21" s="19" t="s">
        <v>43</v>
      </c>
      <c r="C21" s="18">
        <v>30.08</v>
      </c>
      <c r="D21" s="18">
        <v>30.08</v>
      </c>
      <c r="E21" s="18">
        <v>5.05</v>
      </c>
      <c r="F21" s="18">
        <v>5.05</v>
      </c>
      <c r="G21" s="25">
        <v>366081.55199999997</v>
      </c>
      <c r="H21" s="25">
        <v>288587</v>
      </c>
      <c r="I21" s="25">
        <v>274279</v>
      </c>
      <c r="J21" s="25">
        <v>335575</v>
      </c>
      <c r="K21" s="25">
        <f t="shared" si="3"/>
        <v>1264522.5519999999</v>
      </c>
      <c r="L21" s="18">
        <f t="shared" si="4"/>
        <v>9163021.246559998</v>
      </c>
      <c r="M21" s="18">
        <f t="shared" ref="M21:M50" si="11">(C21-E21)*H21</f>
        <v>7223332.6099999994</v>
      </c>
      <c r="N21" s="18">
        <f t="shared" ref="N21:N50" si="12">(D21-F21)*I21</f>
        <v>6865203.3699999992</v>
      </c>
      <c r="O21" s="18">
        <f t="shared" ref="O21:O50" si="13">(D21-F21)*J21</f>
        <v>8399442.25</v>
      </c>
      <c r="P21" s="18">
        <f t="shared" si="8"/>
        <v>31650999.476559997</v>
      </c>
      <c r="Q21" s="18" t="e">
        <f>#REF!</f>
        <v>#REF!</v>
      </c>
      <c r="R21" s="18" t="e">
        <f t="shared" ref="R21:R49" si="14">Q21/3*(C21-E21)</f>
        <v>#REF!</v>
      </c>
      <c r="S21" s="18"/>
      <c r="T21" s="24"/>
      <c r="U21" s="18"/>
    </row>
    <row r="22" spans="1:21" ht="47.25" customHeight="1">
      <c r="A22" s="61"/>
      <c r="B22" s="19" t="s">
        <v>42</v>
      </c>
      <c r="C22" s="18">
        <v>30.08</v>
      </c>
      <c r="D22" s="18">
        <v>30.08</v>
      </c>
      <c r="E22" s="18">
        <v>5.74</v>
      </c>
      <c r="F22" s="18">
        <v>5.74</v>
      </c>
      <c r="G22" s="25">
        <v>566140.94299999997</v>
      </c>
      <c r="H22" s="25">
        <v>436695</v>
      </c>
      <c r="I22" s="25">
        <v>356288</v>
      </c>
      <c r="J22" s="25">
        <v>480258</v>
      </c>
      <c r="K22" s="25">
        <f t="shared" si="3"/>
        <v>1839381.943</v>
      </c>
      <c r="L22" s="18">
        <f t="shared" si="4"/>
        <v>13779870.552619997</v>
      </c>
      <c r="M22" s="18">
        <f t="shared" si="11"/>
        <v>10629156.299999999</v>
      </c>
      <c r="N22" s="18">
        <f t="shared" si="12"/>
        <v>8672049.9199999981</v>
      </c>
      <c r="O22" s="18">
        <f t="shared" si="13"/>
        <v>11689479.719999999</v>
      </c>
      <c r="P22" s="18">
        <f t="shared" si="8"/>
        <v>44770556.492619991</v>
      </c>
      <c r="Q22" s="18" t="e">
        <f>#REF!</f>
        <v>#REF!</v>
      </c>
      <c r="R22" s="18" t="e">
        <f t="shared" si="14"/>
        <v>#REF!</v>
      </c>
      <c r="S22" s="18"/>
      <c r="T22" s="24"/>
      <c r="U22" s="18"/>
    </row>
    <row r="23" spans="1:21" ht="47.25" customHeight="1">
      <c r="A23" s="61"/>
      <c r="B23" s="19" t="s">
        <v>41</v>
      </c>
      <c r="C23" s="18">
        <v>30.08</v>
      </c>
      <c r="D23" s="18">
        <v>30.08</v>
      </c>
      <c r="E23" s="18">
        <v>2.35</v>
      </c>
      <c r="F23" s="18">
        <v>2.35</v>
      </c>
      <c r="G23" s="25">
        <v>415026.62099999998</v>
      </c>
      <c r="H23" s="25">
        <v>291646</v>
      </c>
      <c r="I23" s="25">
        <v>141363</v>
      </c>
      <c r="J23" s="25">
        <v>318447</v>
      </c>
      <c r="K23" s="25">
        <f t="shared" si="3"/>
        <v>1166482.621</v>
      </c>
      <c r="L23" s="18">
        <f t="shared" si="4"/>
        <v>11508688.200329999</v>
      </c>
      <c r="M23" s="18">
        <f t="shared" si="11"/>
        <v>8087343.5799999991</v>
      </c>
      <c r="N23" s="18">
        <f t="shared" si="12"/>
        <v>3919995.9899999998</v>
      </c>
      <c r="O23" s="18">
        <f t="shared" si="13"/>
        <v>8830535.3099999987</v>
      </c>
      <c r="P23" s="18">
        <f t="shared" si="8"/>
        <v>32346563.080329996</v>
      </c>
      <c r="Q23" s="18" t="e">
        <f>#REF!</f>
        <v>#REF!</v>
      </c>
      <c r="R23" s="18" t="e">
        <f t="shared" si="14"/>
        <v>#REF!</v>
      </c>
      <c r="S23" s="18"/>
      <c r="T23" s="24"/>
      <c r="U23" s="18"/>
    </row>
    <row r="24" spans="1:21" ht="65.25" customHeight="1">
      <c r="A24" s="61"/>
      <c r="B24" s="19" t="s">
        <v>39</v>
      </c>
      <c r="C24" s="18">
        <v>30.08</v>
      </c>
      <c r="D24" s="18">
        <v>30.08</v>
      </c>
      <c r="E24" s="18">
        <v>3.84</v>
      </c>
      <c r="F24" s="18">
        <v>3.84</v>
      </c>
      <c r="G24" s="25">
        <v>870</v>
      </c>
      <c r="H24" s="25">
        <v>589</v>
      </c>
      <c r="I24" s="25">
        <v>493</v>
      </c>
      <c r="J24" s="25">
        <v>918</v>
      </c>
      <c r="K24" s="25">
        <f t="shared" si="3"/>
        <v>2870</v>
      </c>
      <c r="L24" s="18">
        <f t="shared" si="4"/>
        <v>22828.799999999999</v>
      </c>
      <c r="M24" s="18">
        <f t="shared" si="11"/>
        <v>15455.359999999999</v>
      </c>
      <c r="N24" s="18">
        <f t="shared" si="12"/>
        <v>12936.32</v>
      </c>
      <c r="O24" s="18">
        <f t="shared" si="13"/>
        <v>24088.32</v>
      </c>
      <c r="P24" s="18">
        <f t="shared" si="8"/>
        <v>75308.799999999988</v>
      </c>
      <c r="Q24" s="18" t="e">
        <f>#REF!</f>
        <v>#REF!</v>
      </c>
      <c r="R24" s="18" t="e">
        <f t="shared" si="14"/>
        <v>#REF!</v>
      </c>
      <c r="S24" s="18"/>
      <c r="T24" s="24"/>
      <c r="U24" s="18"/>
    </row>
    <row r="25" spans="1:21" ht="65.25" customHeight="1">
      <c r="A25" s="61"/>
      <c r="B25" s="19" t="s">
        <v>38</v>
      </c>
      <c r="C25" s="18">
        <v>30.08</v>
      </c>
      <c r="D25" s="18">
        <v>30.08</v>
      </c>
      <c r="E25" s="18">
        <v>4.37</v>
      </c>
      <c r="F25" s="18">
        <v>4.37</v>
      </c>
      <c r="G25" s="25">
        <v>127555.43</v>
      </c>
      <c r="H25" s="25">
        <v>76836</v>
      </c>
      <c r="I25" s="25">
        <v>47023</v>
      </c>
      <c r="J25" s="25">
        <v>103146</v>
      </c>
      <c r="K25" s="25">
        <f t="shared" si="3"/>
        <v>354560.43</v>
      </c>
      <c r="L25" s="18">
        <f t="shared" si="4"/>
        <v>3279450.1052999995</v>
      </c>
      <c r="M25" s="18">
        <f t="shared" si="11"/>
        <v>1975453.5599999998</v>
      </c>
      <c r="N25" s="18">
        <f t="shared" si="12"/>
        <v>1208961.3299999998</v>
      </c>
      <c r="O25" s="18">
        <f t="shared" si="13"/>
        <v>2651883.6599999997</v>
      </c>
      <c r="P25" s="18">
        <f t="shared" si="8"/>
        <v>9115748.6552999988</v>
      </c>
      <c r="Q25" s="18" t="e">
        <f>#REF!</f>
        <v>#REF!</v>
      </c>
      <c r="R25" s="18" t="e">
        <f t="shared" si="14"/>
        <v>#REF!</v>
      </c>
      <c r="S25" s="18"/>
      <c r="T25" s="24"/>
      <c r="U25" s="18"/>
    </row>
    <row r="26" spans="1:21" ht="65.25" customHeight="1">
      <c r="A26" s="61"/>
      <c r="B26" s="19" t="s">
        <v>37</v>
      </c>
      <c r="C26" s="18">
        <v>30.08</v>
      </c>
      <c r="D26" s="18">
        <v>30.08</v>
      </c>
      <c r="E26" s="18">
        <v>1.78</v>
      </c>
      <c r="F26" s="18">
        <v>1.78</v>
      </c>
      <c r="G26" s="25">
        <v>99297.619000000006</v>
      </c>
      <c r="H26" s="25">
        <v>64006</v>
      </c>
      <c r="I26" s="25">
        <v>28304</v>
      </c>
      <c r="J26" s="25">
        <v>86730</v>
      </c>
      <c r="K26" s="25">
        <f t="shared" si="3"/>
        <v>278337.61900000001</v>
      </c>
      <c r="L26" s="18">
        <f t="shared" si="4"/>
        <v>2810122.6176999998</v>
      </c>
      <c r="M26" s="18">
        <f t="shared" si="11"/>
        <v>1811369.7999999998</v>
      </c>
      <c r="N26" s="18">
        <f t="shared" si="12"/>
        <v>801003.2</v>
      </c>
      <c r="O26" s="18">
        <f t="shared" si="13"/>
        <v>2454458.9999999995</v>
      </c>
      <c r="P26" s="18">
        <f t="shared" si="8"/>
        <v>7876954.6176999994</v>
      </c>
      <c r="Q26" s="18" t="e">
        <f>#REF!</f>
        <v>#REF!</v>
      </c>
      <c r="R26" s="18" t="e">
        <f t="shared" si="14"/>
        <v>#REF!</v>
      </c>
      <c r="S26" s="18"/>
      <c r="T26" s="24"/>
      <c r="U26" s="18"/>
    </row>
    <row r="27" spans="1:21" ht="65.25" customHeight="1">
      <c r="A27" s="61"/>
      <c r="B27" s="19" t="s">
        <v>51</v>
      </c>
      <c r="C27" s="18">
        <v>30.08</v>
      </c>
      <c r="D27" s="18">
        <v>30.08</v>
      </c>
      <c r="E27" s="18">
        <v>3.84</v>
      </c>
      <c r="F27" s="18">
        <v>3.84</v>
      </c>
      <c r="G27" s="25">
        <v>32560.254000000001</v>
      </c>
      <c r="H27" s="25">
        <v>33709</v>
      </c>
      <c r="I27" s="25">
        <v>26883</v>
      </c>
      <c r="J27" s="25">
        <v>28836</v>
      </c>
      <c r="K27" s="25">
        <f t="shared" si="3"/>
        <v>121988.254</v>
      </c>
      <c r="L27" s="18">
        <f t="shared" si="4"/>
        <v>854381.06495999999</v>
      </c>
      <c r="M27" s="18">
        <f t="shared" si="11"/>
        <v>884524.15999999992</v>
      </c>
      <c r="N27" s="18">
        <f t="shared" si="12"/>
        <v>705409.91999999993</v>
      </c>
      <c r="O27" s="18">
        <f t="shared" si="13"/>
        <v>756656.6399999999</v>
      </c>
      <c r="P27" s="18">
        <f t="shared" si="8"/>
        <v>3200971.7849599998</v>
      </c>
      <c r="Q27" s="18" t="e">
        <f>#REF!</f>
        <v>#REF!</v>
      </c>
      <c r="R27" s="18" t="e">
        <f t="shared" si="14"/>
        <v>#REF!</v>
      </c>
      <c r="S27" s="18"/>
      <c r="T27" s="24"/>
      <c r="U27" s="18"/>
    </row>
    <row r="28" spans="1:21" ht="65.25" customHeight="1">
      <c r="A28" s="61"/>
      <c r="B28" s="19" t="s">
        <v>50</v>
      </c>
      <c r="C28" s="18">
        <v>30.08</v>
      </c>
      <c r="D28" s="18">
        <v>30.08</v>
      </c>
      <c r="E28" s="18">
        <v>4.37</v>
      </c>
      <c r="F28" s="18">
        <v>4.37</v>
      </c>
      <c r="G28" s="25">
        <v>12877.31</v>
      </c>
      <c r="H28" s="25">
        <v>34687</v>
      </c>
      <c r="I28" s="25">
        <v>31500</v>
      </c>
      <c r="J28" s="25">
        <v>54341</v>
      </c>
      <c r="K28" s="25">
        <f t="shared" si="3"/>
        <v>133405.31</v>
      </c>
      <c r="L28" s="18">
        <f t="shared" si="4"/>
        <v>331075.64009999996</v>
      </c>
      <c r="M28" s="18">
        <f t="shared" si="11"/>
        <v>891802.7699999999</v>
      </c>
      <c r="N28" s="18">
        <f t="shared" si="12"/>
        <v>809864.99999999988</v>
      </c>
      <c r="O28" s="18">
        <f t="shared" si="13"/>
        <v>1397107.1099999999</v>
      </c>
      <c r="P28" s="18">
        <f t="shared" si="8"/>
        <v>3429850.5200999998</v>
      </c>
      <c r="Q28" s="18" t="e">
        <f>#REF!</f>
        <v>#REF!</v>
      </c>
      <c r="R28" s="18" t="e">
        <f t="shared" si="14"/>
        <v>#REF!</v>
      </c>
      <c r="S28" s="18"/>
      <c r="T28" s="24"/>
      <c r="U28" s="18"/>
    </row>
    <row r="29" spans="1:21" ht="65.25" customHeight="1">
      <c r="A29" s="61"/>
      <c r="B29" s="19" t="s">
        <v>49</v>
      </c>
      <c r="C29" s="18">
        <v>30.08</v>
      </c>
      <c r="D29" s="18">
        <v>30.08</v>
      </c>
      <c r="E29" s="18">
        <v>1.78</v>
      </c>
      <c r="F29" s="18">
        <v>1.78</v>
      </c>
      <c r="G29" s="25">
        <v>4904.5360000000001</v>
      </c>
      <c r="H29" s="25">
        <v>22320</v>
      </c>
      <c r="I29" s="25">
        <v>14906</v>
      </c>
      <c r="J29" s="25">
        <v>32029</v>
      </c>
      <c r="K29" s="25">
        <f t="shared" si="3"/>
        <v>74159.535999999993</v>
      </c>
      <c r="L29" s="18">
        <f t="shared" si="4"/>
        <v>138798.3688</v>
      </c>
      <c r="M29" s="18">
        <f t="shared" si="11"/>
        <v>631655.99999999988</v>
      </c>
      <c r="N29" s="18">
        <f t="shared" si="12"/>
        <v>421839.79999999993</v>
      </c>
      <c r="O29" s="18">
        <f t="shared" si="13"/>
        <v>906420.7</v>
      </c>
      <c r="P29" s="18">
        <f t="shared" si="8"/>
        <v>2098714.8687999994</v>
      </c>
      <c r="Q29" s="18" t="e">
        <f>#REF!</f>
        <v>#REF!</v>
      </c>
      <c r="R29" s="18" t="e">
        <f t="shared" si="14"/>
        <v>#REF!</v>
      </c>
      <c r="S29" s="18"/>
      <c r="T29" s="24"/>
      <c r="U29" s="18"/>
    </row>
    <row r="30" spans="1:21" ht="60" customHeight="1">
      <c r="A30" s="61"/>
      <c r="B30" s="19" t="s">
        <v>73</v>
      </c>
      <c r="C30" s="18">
        <v>30.08</v>
      </c>
      <c r="D30" s="18">
        <v>30.08</v>
      </c>
      <c r="E30" s="18">
        <v>3.84</v>
      </c>
      <c r="F30" s="18">
        <v>3.84</v>
      </c>
      <c r="G30" s="25">
        <v>5284.51</v>
      </c>
      <c r="H30" s="25">
        <v>2318</v>
      </c>
      <c r="I30" s="25">
        <v>2253</v>
      </c>
      <c r="J30" s="25">
        <v>2670</v>
      </c>
      <c r="K30" s="25">
        <f t="shared" si="3"/>
        <v>12525.51</v>
      </c>
      <c r="L30" s="18">
        <f t="shared" si="4"/>
        <v>138665.54240000001</v>
      </c>
      <c r="M30" s="18">
        <f t="shared" si="11"/>
        <v>60824.32</v>
      </c>
      <c r="N30" s="18">
        <f t="shared" si="12"/>
        <v>59118.719999999994</v>
      </c>
      <c r="O30" s="18">
        <f t="shared" si="13"/>
        <v>70060.800000000003</v>
      </c>
      <c r="P30" s="18">
        <f t="shared" si="8"/>
        <v>328669.3824</v>
      </c>
      <c r="Q30" s="18" t="e">
        <f>#REF!</f>
        <v>#REF!</v>
      </c>
      <c r="R30" s="18" t="e">
        <f t="shared" si="14"/>
        <v>#REF!</v>
      </c>
      <c r="S30" s="18"/>
      <c r="T30" s="24"/>
      <c r="U30" s="18"/>
    </row>
    <row r="31" spans="1:21" ht="64.5" customHeight="1">
      <c r="A31" s="61"/>
      <c r="B31" s="19" t="s">
        <v>74</v>
      </c>
      <c r="C31" s="18">
        <v>30.08</v>
      </c>
      <c r="D31" s="18">
        <v>30.08</v>
      </c>
      <c r="E31" s="18">
        <v>4.37</v>
      </c>
      <c r="F31" s="18">
        <v>4.37</v>
      </c>
      <c r="G31" s="25">
        <v>21103</v>
      </c>
      <c r="H31" s="25">
        <v>448</v>
      </c>
      <c r="I31" s="25">
        <v>73</v>
      </c>
      <c r="J31" s="25">
        <v>1383</v>
      </c>
      <c r="K31" s="25">
        <f t="shared" si="3"/>
        <v>23007</v>
      </c>
      <c r="L31" s="18">
        <f t="shared" si="4"/>
        <v>542558.12999999989</v>
      </c>
      <c r="M31" s="18">
        <f t="shared" si="11"/>
        <v>11518.079999999998</v>
      </c>
      <c r="N31" s="18">
        <f t="shared" si="12"/>
        <v>1876.8299999999997</v>
      </c>
      <c r="O31" s="18">
        <f t="shared" si="13"/>
        <v>35556.929999999993</v>
      </c>
      <c r="P31" s="18">
        <f t="shared" si="8"/>
        <v>591509.96999999974</v>
      </c>
      <c r="Q31" s="18" t="e">
        <f>#REF!</f>
        <v>#REF!</v>
      </c>
      <c r="R31" s="18" t="e">
        <f t="shared" si="14"/>
        <v>#REF!</v>
      </c>
      <c r="S31" s="18"/>
      <c r="T31" s="24"/>
      <c r="U31" s="18"/>
    </row>
    <row r="32" spans="1:21" ht="64.5" customHeight="1">
      <c r="A32" s="61"/>
      <c r="B32" s="19" t="s">
        <v>75</v>
      </c>
      <c r="C32" s="18">
        <v>30.08</v>
      </c>
      <c r="D32" s="18">
        <v>30.08</v>
      </c>
      <c r="E32" s="18">
        <v>1.78</v>
      </c>
      <c r="F32" s="18">
        <v>1.78</v>
      </c>
      <c r="G32" s="25">
        <v>13046</v>
      </c>
      <c r="H32" s="25">
        <v>416</v>
      </c>
      <c r="I32" s="25">
        <v>12</v>
      </c>
      <c r="J32" s="25">
        <v>1280</v>
      </c>
      <c r="K32" s="25">
        <f t="shared" si="3"/>
        <v>14754</v>
      </c>
      <c r="L32" s="18">
        <f t="shared" si="4"/>
        <v>369201.8</v>
      </c>
      <c r="M32" s="18">
        <f t="shared" si="11"/>
        <v>11772.8</v>
      </c>
      <c r="N32" s="18">
        <f t="shared" si="12"/>
        <v>339.59999999999997</v>
      </c>
      <c r="O32" s="18">
        <f t="shared" si="13"/>
        <v>36224</v>
      </c>
      <c r="P32" s="18">
        <f t="shared" si="8"/>
        <v>417538.19999999995</v>
      </c>
      <c r="Q32" s="18" t="e">
        <f>#REF!</f>
        <v>#REF!</v>
      </c>
      <c r="R32" s="18" t="e">
        <f t="shared" si="14"/>
        <v>#REF!</v>
      </c>
      <c r="S32" s="18"/>
      <c r="T32" s="24"/>
      <c r="U32" s="18"/>
    </row>
    <row r="33" spans="1:21" ht="60" customHeight="1">
      <c r="A33" s="61"/>
      <c r="B33" s="19" t="s">
        <v>48</v>
      </c>
      <c r="C33" s="18">
        <v>30.08</v>
      </c>
      <c r="D33" s="18">
        <v>30.08</v>
      </c>
      <c r="E33" s="18">
        <v>3.58</v>
      </c>
      <c r="F33" s="18">
        <v>3.58</v>
      </c>
      <c r="G33" s="25">
        <v>509316.08900000004</v>
      </c>
      <c r="H33" s="25">
        <v>497687</v>
      </c>
      <c r="I33" s="25">
        <v>522062</v>
      </c>
      <c r="J33" s="25">
        <v>491052</v>
      </c>
      <c r="K33" s="25">
        <f t="shared" si="3"/>
        <v>2020117.0890000002</v>
      </c>
      <c r="L33" s="18">
        <f t="shared" si="4"/>
        <v>13496876.3585</v>
      </c>
      <c r="M33" s="18">
        <f t="shared" si="11"/>
        <v>13188705.5</v>
      </c>
      <c r="N33" s="18">
        <f t="shared" si="12"/>
        <v>13834643</v>
      </c>
      <c r="O33" s="18">
        <f t="shared" si="13"/>
        <v>13012878</v>
      </c>
      <c r="P33" s="18">
        <f t="shared" si="8"/>
        <v>53533102.858500004</v>
      </c>
      <c r="Q33" s="18" t="e">
        <f>#REF!</f>
        <v>#REF!</v>
      </c>
      <c r="R33" s="18" t="e">
        <f t="shared" si="14"/>
        <v>#REF!</v>
      </c>
      <c r="S33" s="18"/>
      <c r="T33" s="24"/>
      <c r="U33" s="18"/>
    </row>
    <row r="34" spans="1:21" ht="60" customHeight="1">
      <c r="A34" s="61"/>
      <c r="B34" s="19" t="s">
        <v>47</v>
      </c>
      <c r="C34" s="18">
        <v>30.08</v>
      </c>
      <c r="D34" s="18">
        <v>30.08</v>
      </c>
      <c r="E34" s="18">
        <v>4.08</v>
      </c>
      <c r="F34" s="18">
        <v>4.08</v>
      </c>
      <c r="G34" s="25">
        <v>389265.50699999998</v>
      </c>
      <c r="H34" s="25">
        <v>314008</v>
      </c>
      <c r="I34" s="25">
        <v>280763</v>
      </c>
      <c r="J34" s="25">
        <v>315756</v>
      </c>
      <c r="K34" s="25">
        <f t="shared" si="3"/>
        <v>1299792.507</v>
      </c>
      <c r="L34" s="18">
        <f t="shared" si="4"/>
        <v>10120903.182</v>
      </c>
      <c r="M34" s="18">
        <f t="shared" si="11"/>
        <v>8164208</v>
      </c>
      <c r="N34" s="18">
        <f t="shared" si="12"/>
        <v>7299838</v>
      </c>
      <c r="O34" s="18">
        <f t="shared" si="13"/>
        <v>8209656</v>
      </c>
      <c r="P34" s="18">
        <f t="shared" si="8"/>
        <v>33794605.181999996</v>
      </c>
      <c r="Q34" s="18" t="e">
        <f>#REF!</f>
        <v>#REF!</v>
      </c>
      <c r="R34" s="18" t="e">
        <f t="shared" si="14"/>
        <v>#REF!</v>
      </c>
      <c r="S34" s="18"/>
      <c r="T34" s="24"/>
      <c r="U34" s="18"/>
    </row>
    <row r="35" spans="1:21" ht="60" customHeight="1">
      <c r="A35" s="61"/>
      <c r="B35" s="19" t="s">
        <v>46</v>
      </c>
      <c r="C35" s="18">
        <v>30.08</v>
      </c>
      <c r="D35" s="18">
        <v>30.08</v>
      </c>
      <c r="E35" s="18">
        <v>1.67</v>
      </c>
      <c r="F35" s="18">
        <v>1.67</v>
      </c>
      <c r="G35" s="25">
        <v>197391.084</v>
      </c>
      <c r="H35" s="25">
        <v>149264</v>
      </c>
      <c r="I35" s="25">
        <v>95478</v>
      </c>
      <c r="J35" s="25">
        <v>150056</v>
      </c>
      <c r="K35" s="25">
        <f t="shared" si="3"/>
        <v>592189.08400000003</v>
      </c>
      <c r="L35" s="18">
        <f t="shared" si="4"/>
        <v>5607880.6964399992</v>
      </c>
      <c r="M35" s="18">
        <f t="shared" si="11"/>
        <v>4240590.2399999993</v>
      </c>
      <c r="N35" s="18">
        <f t="shared" si="12"/>
        <v>2712529.9799999995</v>
      </c>
      <c r="O35" s="18">
        <f t="shared" si="13"/>
        <v>4263090.959999999</v>
      </c>
      <c r="P35" s="18">
        <f t="shared" si="8"/>
        <v>16824091.876439996</v>
      </c>
      <c r="Q35" s="18" t="e">
        <f>#REF!</f>
        <v>#REF!</v>
      </c>
      <c r="R35" s="18" t="e">
        <f t="shared" si="14"/>
        <v>#REF!</v>
      </c>
      <c r="S35" s="18"/>
      <c r="T35" s="24"/>
      <c r="U35" s="18"/>
    </row>
    <row r="36" spans="1:21" ht="53.25" customHeight="1">
      <c r="A36" s="60" t="s">
        <v>52</v>
      </c>
      <c r="B36" s="19" t="s">
        <v>31</v>
      </c>
      <c r="C36" s="18">
        <v>30.08</v>
      </c>
      <c r="D36" s="18">
        <v>30.08</v>
      </c>
      <c r="E36" s="18">
        <v>3.84</v>
      </c>
      <c r="F36" s="18">
        <v>3.84</v>
      </c>
      <c r="G36" s="25">
        <v>0</v>
      </c>
      <c r="H36" s="25">
        <v>0</v>
      </c>
      <c r="I36" s="25">
        <v>0</v>
      </c>
      <c r="J36" s="25">
        <v>0</v>
      </c>
      <c r="K36" s="25">
        <f t="shared" si="3"/>
        <v>0</v>
      </c>
      <c r="L36" s="18">
        <f t="shared" si="4"/>
        <v>0</v>
      </c>
      <c r="M36" s="18">
        <f t="shared" si="11"/>
        <v>0</v>
      </c>
      <c r="N36" s="18">
        <f t="shared" si="12"/>
        <v>0</v>
      </c>
      <c r="O36" s="18">
        <f t="shared" si="13"/>
        <v>0</v>
      </c>
      <c r="P36" s="18">
        <f t="shared" si="8"/>
        <v>0</v>
      </c>
      <c r="Q36" s="18" t="e">
        <f>#REF!</f>
        <v>#REF!</v>
      </c>
      <c r="R36" s="18" t="e">
        <f t="shared" si="14"/>
        <v>#REF!</v>
      </c>
      <c r="S36" s="18"/>
      <c r="T36" s="24"/>
      <c r="U36" s="18"/>
    </row>
    <row r="37" spans="1:21" ht="53.25" customHeight="1">
      <c r="A37" s="61"/>
      <c r="B37" s="19" t="s">
        <v>45</v>
      </c>
      <c r="C37" s="18">
        <v>30.08</v>
      </c>
      <c r="D37" s="18">
        <v>30.08</v>
      </c>
      <c r="E37" s="18">
        <v>4.37</v>
      </c>
      <c r="F37" s="18">
        <v>4.37</v>
      </c>
      <c r="G37" s="25">
        <v>5217.4079999999994</v>
      </c>
      <c r="H37" s="25">
        <v>1647</v>
      </c>
      <c r="I37" s="25">
        <v>1576</v>
      </c>
      <c r="J37" s="25">
        <v>5067</v>
      </c>
      <c r="K37" s="25">
        <f t="shared" si="3"/>
        <v>13507.407999999999</v>
      </c>
      <c r="L37" s="18">
        <f t="shared" si="4"/>
        <v>134139.55967999998</v>
      </c>
      <c r="M37" s="18">
        <f t="shared" si="11"/>
        <v>42344.369999999995</v>
      </c>
      <c r="N37" s="18">
        <f t="shared" si="12"/>
        <v>40518.959999999999</v>
      </c>
      <c r="O37" s="18">
        <f t="shared" si="13"/>
        <v>130272.56999999999</v>
      </c>
      <c r="P37" s="18">
        <f t="shared" si="8"/>
        <v>347275.45967999997</v>
      </c>
      <c r="Q37" s="18" t="e">
        <f>#REF!</f>
        <v>#REF!</v>
      </c>
      <c r="R37" s="18" t="e">
        <f t="shared" si="14"/>
        <v>#REF!</v>
      </c>
      <c r="S37" s="18"/>
      <c r="T37" s="24"/>
      <c r="U37" s="18"/>
    </row>
    <row r="38" spans="1:21" ht="53.25" customHeight="1">
      <c r="A38" s="61"/>
      <c r="B38" s="19" t="s">
        <v>44</v>
      </c>
      <c r="C38" s="18">
        <v>30.08</v>
      </c>
      <c r="D38" s="18">
        <v>30.08</v>
      </c>
      <c r="E38" s="18">
        <v>1.78</v>
      </c>
      <c r="F38" s="18">
        <v>1.78</v>
      </c>
      <c r="G38" s="25">
        <v>2625.4949999999999</v>
      </c>
      <c r="H38" s="25">
        <v>800</v>
      </c>
      <c r="I38" s="25">
        <v>759</v>
      </c>
      <c r="J38" s="25">
        <v>2495</v>
      </c>
      <c r="K38" s="25">
        <f t="shared" si="3"/>
        <v>6679.4949999999999</v>
      </c>
      <c r="L38" s="18">
        <f t="shared" si="4"/>
        <v>74301.508499999996</v>
      </c>
      <c r="M38" s="18">
        <f t="shared" si="11"/>
        <v>22639.999999999996</v>
      </c>
      <c r="N38" s="18">
        <f t="shared" si="12"/>
        <v>21479.699999999997</v>
      </c>
      <c r="O38" s="18">
        <f t="shared" si="13"/>
        <v>70608.5</v>
      </c>
      <c r="P38" s="18">
        <f t="shared" si="8"/>
        <v>189029.70850000001</v>
      </c>
      <c r="Q38" s="18" t="e">
        <f>#REF!</f>
        <v>#REF!</v>
      </c>
      <c r="R38" s="18" t="e">
        <f t="shared" si="14"/>
        <v>#REF!</v>
      </c>
      <c r="S38" s="18"/>
      <c r="T38" s="24"/>
      <c r="U38" s="18"/>
    </row>
    <row r="39" spans="1:21" ht="53.25" customHeight="1">
      <c r="A39" s="61"/>
      <c r="B39" s="19" t="s">
        <v>55</v>
      </c>
      <c r="C39" s="18">
        <v>31.73</v>
      </c>
      <c r="D39" s="18">
        <v>31.73</v>
      </c>
      <c r="E39" s="18">
        <v>6.15</v>
      </c>
      <c r="F39" s="18">
        <v>6.15</v>
      </c>
      <c r="G39" s="25">
        <v>4125</v>
      </c>
      <c r="H39" s="25">
        <v>501</v>
      </c>
      <c r="I39" s="25">
        <v>687</v>
      </c>
      <c r="J39" s="25">
        <v>3716</v>
      </c>
      <c r="K39" s="25">
        <f t="shared" si="3"/>
        <v>9029</v>
      </c>
      <c r="L39" s="18">
        <f t="shared" si="4"/>
        <v>105517.5</v>
      </c>
      <c r="M39" s="18">
        <f t="shared" si="11"/>
        <v>12815.58</v>
      </c>
      <c r="N39" s="18">
        <f t="shared" si="12"/>
        <v>17573.46</v>
      </c>
      <c r="O39" s="18">
        <f t="shared" si="13"/>
        <v>95055.28</v>
      </c>
      <c r="P39" s="18">
        <f t="shared" si="8"/>
        <v>230961.82</v>
      </c>
      <c r="Q39" s="18">
        <v>3711</v>
      </c>
      <c r="R39" s="18">
        <f t="shared" si="14"/>
        <v>31642.46</v>
      </c>
      <c r="S39" s="18"/>
      <c r="T39" s="24"/>
      <c r="U39" s="18"/>
    </row>
    <row r="40" spans="1:21" ht="53.25" customHeight="1">
      <c r="A40" s="61"/>
      <c r="B40" s="19" t="s">
        <v>54</v>
      </c>
      <c r="C40" s="18">
        <v>32.86</v>
      </c>
      <c r="D40" s="18">
        <v>32.86</v>
      </c>
      <c r="E40" s="18">
        <v>7.28</v>
      </c>
      <c r="F40" s="18">
        <v>7.28</v>
      </c>
      <c r="G40" s="25">
        <v>970705.82700000005</v>
      </c>
      <c r="H40" s="25">
        <v>567035</v>
      </c>
      <c r="I40" s="25">
        <v>434406</v>
      </c>
      <c r="J40" s="25">
        <v>951890</v>
      </c>
      <c r="K40" s="25">
        <f t="shared" si="3"/>
        <v>2924036.827</v>
      </c>
      <c r="L40" s="18">
        <f t="shared" si="4"/>
        <v>24830655.05466</v>
      </c>
      <c r="M40" s="18">
        <f t="shared" si="11"/>
        <v>14504755.299999999</v>
      </c>
      <c r="N40" s="18">
        <f t="shared" si="12"/>
        <v>11112105.479999999</v>
      </c>
      <c r="O40" s="18">
        <f t="shared" si="13"/>
        <v>24349346.199999999</v>
      </c>
      <c r="P40" s="18">
        <f t="shared" si="8"/>
        <v>74796862.034659997</v>
      </c>
      <c r="Q40" s="18">
        <v>791356</v>
      </c>
      <c r="R40" s="18">
        <f t="shared" si="14"/>
        <v>6747628.8266666653</v>
      </c>
      <c r="S40" s="18"/>
      <c r="T40" s="24"/>
      <c r="U40" s="18"/>
    </row>
    <row r="41" spans="1:21" ht="53.25" customHeight="1">
      <c r="A41" s="61"/>
      <c r="B41" s="19" t="s">
        <v>53</v>
      </c>
      <c r="C41" s="18">
        <v>34.03</v>
      </c>
      <c r="D41" s="18">
        <v>34.03</v>
      </c>
      <c r="E41" s="18">
        <v>8.4499999999999993</v>
      </c>
      <c r="F41" s="18">
        <v>8.4499999999999993</v>
      </c>
      <c r="G41" s="25">
        <v>1039694.6269999999</v>
      </c>
      <c r="H41" s="25">
        <v>675802</v>
      </c>
      <c r="I41" s="25">
        <v>496245</v>
      </c>
      <c r="J41" s="25">
        <v>923351</v>
      </c>
      <c r="K41" s="25">
        <f t="shared" si="3"/>
        <v>3135092.6269999999</v>
      </c>
      <c r="L41" s="18">
        <f t="shared" si="4"/>
        <v>26595388.558659997</v>
      </c>
      <c r="M41" s="18">
        <f t="shared" si="11"/>
        <v>17287015.16</v>
      </c>
      <c r="N41" s="18">
        <f t="shared" si="12"/>
        <v>12693947.100000001</v>
      </c>
      <c r="O41" s="18">
        <f t="shared" si="13"/>
        <v>23619318.580000002</v>
      </c>
      <c r="P41" s="18">
        <f t="shared" si="8"/>
        <v>80195669.398660004</v>
      </c>
      <c r="Q41" s="18">
        <v>841051</v>
      </c>
      <c r="R41" s="18">
        <f t="shared" si="14"/>
        <v>7171361.5266666664</v>
      </c>
      <c r="S41" s="18"/>
      <c r="T41" s="24"/>
      <c r="U41" s="18"/>
    </row>
    <row r="42" spans="1:21" ht="39.75" customHeight="1">
      <c r="A42" s="61"/>
      <c r="B42" s="19" t="s">
        <v>14</v>
      </c>
      <c r="C42" s="18">
        <v>34.03</v>
      </c>
      <c r="D42" s="18">
        <v>34.03</v>
      </c>
      <c r="E42" s="18">
        <v>8.4499999999999993</v>
      </c>
      <c r="F42" s="18">
        <v>8.4499999999999993</v>
      </c>
      <c r="G42" s="25">
        <v>7585.5349999999999</v>
      </c>
      <c r="H42" s="25">
        <v>1318</v>
      </c>
      <c r="I42" s="25">
        <v>1571</v>
      </c>
      <c r="J42" s="25">
        <v>5687</v>
      </c>
      <c r="K42" s="25">
        <f t="shared" si="3"/>
        <v>16161.535</v>
      </c>
      <c r="L42" s="18">
        <f t="shared" si="4"/>
        <v>194037.9853</v>
      </c>
      <c r="M42" s="18">
        <f t="shared" si="11"/>
        <v>33714.44</v>
      </c>
      <c r="N42" s="18">
        <f t="shared" si="12"/>
        <v>40186.18</v>
      </c>
      <c r="O42" s="18">
        <f t="shared" si="13"/>
        <v>145473.46000000002</v>
      </c>
      <c r="P42" s="18">
        <f t="shared" si="8"/>
        <v>413412.06530000002</v>
      </c>
      <c r="Q42" s="18">
        <v>1664</v>
      </c>
      <c r="R42" s="18">
        <f t="shared" si="14"/>
        <v>14188.373333333333</v>
      </c>
      <c r="S42" s="18"/>
      <c r="T42" s="24"/>
      <c r="U42" s="18"/>
    </row>
    <row r="43" spans="1:21" ht="39.75" customHeight="1">
      <c r="A43" s="61"/>
      <c r="B43" s="19" t="s">
        <v>12</v>
      </c>
      <c r="C43" s="18">
        <v>32.86</v>
      </c>
      <c r="D43" s="18">
        <v>32.86</v>
      </c>
      <c r="E43" s="18">
        <v>7.28</v>
      </c>
      <c r="F43" s="18">
        <v>7.28</v>
      </c>
      <c r="G43" s="25">
        <v>1402.5</v>
      </c>
      <c r="H43" s="25">
        <v>1035</v>
      </c>
      <c r="I43" s="25">
        <v>976</v>
      </c>
      <c r="J43" s="25">
        <v>1603</v>
      </c>
      <c r="K43" s="25">
        <f t="shared" si="3"/>
        <v>5016.5</v>
      </c>
      <c r="L43" s="18">
        <f t="shared" si="4"/>
        <v>35875.949999999997</v>
      </c>
      <c r="M43" s="18">
        <f t="shared" si="11"/>
        <v>26475.3</v>
      </c>
      <c r="N43" s="18">
        <f t="shared" si="12"/>
        <v>24966.079999999998</v>
      </c>
      <c r="O43" s="18">
        <f t="shared" si="13"/>
        <v>41004.74</v>
      </c>
      <c r="P43" s="18">
        <f t="shared" si="8"/>
        <v>128322.07</v>
      </c>
      <c r="Q43" s="18">
        <v>1525</v>
      </c>
      <c r="R43" s="18">
        <f t="shared" si="14"/>
        <v>13003.166666666666</v>
      </c>
      <c r="S43" s="18"/>
      <c r="T43" s="24"/>
      <c r="U43" s="18"/>
    </row>
    <row r="44" spans="1:21" ht="39.75" customHeight="1">
      <c r="A44" s="61"/>
      <c r="B44" s="19" t="s">
        <v>15</v>
      </c>
      <c r="C44" s="18">
        <v>34.03</v>
      </c>
      <c r="D44" s="18">
        <v>34.03</v>
      </c>
      <c r="E44" s="18">
        <v>8.4499999999999993</v>
      </c>
      <c r="F44" s="18">
        <v>8.4499999999999993</v>
      </c>
      <c r="G44" s="25">
        <v>6297.9660000000003</v>
      </c>
      <c r="H44" s="25">
        <v>310</v>
      </c>
      <c r="I44" s="25">
        <v>159</v>
      </c>
      <c r="J44" s="25">
        <v>3088</v>
      </c>
      <c r="K44" s="25">
        <f t="shared" si="3"/>
        <v>9854.9660000000003</v>
      </c>
      <c r="L44" s="18">
        <f t="shared" si="4"/>
        <v>161101.97028000001</v>
      </c>
      <c r="M44" s="18">
        <f t="shared" si="11"/>
        <v>7929.8</v>
      </c>
      <c r="N44" s="18">
        <f t="shared" si="12"/>
        <v>4067.2200000000003</v>
      </c>
      <c r="O44" s="18">
        <f t="shared" si="13"/>
        <v>78991.040000000008</v>
      </c>
      <c r="P44" s="18">
        <f t="shared" si="8"/>
        <v>252090.03028000001</v>
      </c>
      <c r="Q44" s="18">
        <v>667</v>
      </c>
      <c r="R44" s="18">
        <f t="shared" si="14"/>
        <v>5687.2866666666678</v>
      </c>
      <c r="S44" s="18"/>
      <c r="T44" s="24"/>
      <c r="U44" s="18"/>
    </row>
    <row r="45" spans="1:21" ht="39.75" customHeight="1">
      <c r="A45" s="61"/>
      <c r="B45" s="19" t="s">
        <v>13</v>
      </c>
      <c r="C45" s="18">
        <v>32.86</v>
      </c>
      <c r="D45" s="18">
        <v>32.86</v>
      </c>
      <c r="E45" s="18">
        <v>7.28</v>
      </c>
      <c r="F45" s="18">
        <v>7.28</v>
      </c>
      <c r="G45" s="25">
        <v>744</v>
      </c>
      <c r="H45" s="25">
        <v>527</v>
      </c>
      <c r="I45" s="25">
        <v>520</v>
      </c>
      <c r="J45" s="25">
        <v>827</v>
      </c>
      <c r="K45" s="25">
        <f t="shared" si="3"/>
        <v>2618</v>
      </c>
      <c r="L45" s="18">
        <f t="shared" si="4"/>
        <v>19031.52</v>
      </c>
      <c r="M45" s="18">
        <f t="shared" si="11"/>
        <v>13480.66</v>
      </c>
      <c r="N45" s="18">
        <f t="shared" si="12"/>
        <v>13301.599999999999</v>
      </c>
      <c r="O45" s="18">
        <f t="shared" si="13"/>
        <v>21154.66</v>
      </c>
      <c r="P45" s="18">
        <f t="shared" si="8"/>
        <v>66968.44</v>
      </c>
      <c r="Q45" s="18">
        <v>770</v>
      </c>
      <c r="R45" s="18">
        <f t="shared" si="14"/>
        <v>6565.5333333333338</v>
      </c>
      <c r="S45" s="18"/>
      <c r="T45" s="24"/>
      <c r="U45" s="18"/>
    </row>
    <row r="46" spans="1:21" ht="46.5" customHeight="1">
      <c r="A46" s="61"/>
      <c r="B46" s="19" t="s">
        <v>19</v>
      </c>
      <c r="C46" s="18">
        <v>28.88</v>
      </c>
      <c r="D46" s="18">
        <v>28.88</v>
      </c>
      <c r="E46" s="18">
        <v>0.5</v>
      </c>
      <c r="F46" s="18">
        <v>0.5</v>
      </c>
      <c r="G46" s="25">
        <v>847507.45200000005</v>
      </c>
      <c r="H46" s="25">
        <v>238129</v>
      </c>
      <c r="I46" s="25">
        <v>460160</v>
      </c>
      <c r="J46" s="25">
        <v>748840</v>
      </c>
      <c r="K46" s="25">
        <f t="shared" si="3"/>
        <v>2294636.452</v>
      </c>
      <c r="L46" s="18">
        <f t="shared" si="4"/>
        <v>24052261.48776</v>
      </c>
      <c r="M46" s="18">
        <f t="shared" si="11"/>
        <v>6758101.0199999996</v>
      </c>
      <c r="N46" s="18">
        <f t="shared" si="12"/>
        <v>13059340.799999999</v>
      </c>
      <c r="O46" s="18">
        <f t="shared" si="13"/>
        <v>21252079.199999999</v>
      </c>
      <c r="P46" s="18">
        <f t="shared" si="8"/>
        <v>65121782.507760003</v>
      </c>
      <c r="Q46" s="18">
        <v>1074839</v>
      </c>
      <c r="R46" s="18">
        <f t="shared" si="14"/>
        <v>10167976.939999999</v>
      </c>
      <c r="S46" s="18"/>
      <c r="T46" s="24"/>
      <c r="U46" s="18"/>
    </row>
    <row r="47" spans="1:21" ht="38.25" customHeight="1">
      <c r="A47" s="61"/>
      <c r="B47" s="19" t="s">
        <v>16</v>
      </c>
      <c r="C47" s="18">
        <v>28.88</v>
      </c>
      <c r="D47" s="18">
        <v>28.88</v>
      </c>
      <c r="E47" s="18">
        <v>3.3</v>
      </c>
      <c r="F47" s="18">
        <v>3.3</v>
      </c>
      <c r="G47" s="25">
        <v>3331.1820000000002</v>
      </c>
      <c r="H47" s="25">
        <v>492</v>
      </c>
      <c r="I47" s="25">
        <v>538</v>
      </c>
      <c r="J47" s="25">
        <v>3259</v>
      </c>
      <c r="K47" s="25">
        <f t="shared" si="3"/>
        <v>7620.1820000000007</v>
      </c>
      <c r="L47" s="18">
        <f t="shared" si="4"/>
        <v>85211.635559999995</v>
      </c>
      <c r="M47" s="18">
        <f t="shared" si="11"/>
        <v>12585.359999999999</v>
      </c>
      <c r="N47" s="18">
        <f t="shared" si="12"/>
        <v>13762.039999999999</v>
      </c>
      <c r="O47" s="18">
        <f t="shared" si="13"/>
        <v>83365.22</v>
      </c>
      <c r="P47" s="18">
        <f t="shared" si="8"/>
        <v>194924.25555999999</v>
      </c>
      <c r="Q47" s="18">
        <v>2414</v>
      </c>
      <c r="R47" s="18">
        <f t="shared" si="14"/>
        <v>20583.373333333329</v>
      </c>
      <c r="S47" s="18"/>
      <c r="T47" s="24"/>
      <c r="U47" s="18"/>
    </row>
    <row r="48" spans="1:21" ht="39.75" customHeight="1">
      <c r="A48" s="61"/>
      <c r="B48" s="19" t="s">
        <v>17</v>
      </c>
      <c r="C48" s="18">
        <v>28.88</v>
      </c>
      <c r="D48" s="18">
        <v>28.88</v>
      </c>
      <c r="E48" s="18">
        <v>3.3</v>
      </c>
      <c r="F48" s="18">
        <v>3.3</v>
      </c>
      <c r="G48" s="25">
        <v>212085.66600000003</v>
      </c>
      <c r="H48" s="25">
        <v>230784</v>
      </c>
      <c r="I48" s="25">
        <v>141172</v>
      </c>
      <c r="J48" s="25">
        <v>240812</v>
      </c>
      <c r="K48" s="25">
        <f t="shared" si="3"/>
        <v>824853.66599999997</v>
      </c>
      <c r="L48" s="18">
        <f t="shared" si="4"/>
        <v>5425151.3362800004</v>
      </c>
      <c r="M48" s="18">
        <f t="shared" si="11"/>
        <v>5903454.7199999997</v>
      </c>
      <c r="N48" s="18">
        <f t="shared" si="12"/>
        <v>3611179.76</v>
      </c>
      <c r="O48" s="18">
        <f t="shared" si="13"/>
        <v>6159970.96</v>
      </c>
      <c r="P48" s="18">
        <f t="shared" si="8"/>
        <v>21099756.776280001</v>
      </c>
      <c r="Q48" s="18">
        <v>298448</v>
      </c>
      <c r="R48" s="18">
        <f t="shared" si="14"/>
        <v>2544766.6133333333</v>
      </c>
      <c r="S48" s="18"/>
      <c r="T48" s="24"/>
      <c r="U48" s="18"/>
    </row>
    <row r="49" spans="1:21" ht="38.25" customHeight="1">
      <c r="A49" s="61"/>
      <c r="B49" s="19" t="s">
        <v>18</v>
      </c>
      <c r="C49" s="18">
        <v>28.88</v>
      </c>
      <c r="D49" s="18">
        <v>28.88</v>
      </c>
      <c r="E49" s="18">
        <v>3.3</v>
      </c>
      <c r="F49" s="18">
        <v>3.3</v>
      </c>
      <c r="G49" s="25">
        <v>266422.505</v>
      </c>
      <c r="H49" s="25">
        <v>181680</v>
      </c>
      <c r="I49" s="25">
        <v>83565</v>
      </c>
      <c r="J49" s="25">
        <v>241135</v>
      </c>
      <c r="K49" s="25">
        <f t="shared" si="3"/>
        <v>772802.505</v>
      </c>
      <c r="L49" s="18">
        <f>(C49-E49)*G49-0.03</f>
        <v>6815087.6478999993</v>
      </c>
      <c r="M49" s="18">
        <f t="shared" si="11"/>
        <v>4647374.3999999994</v>
      </c>
      <c r="N49" s="18">
        <f t="shared" si="12"/>
        <v>2137592.6999999997</v>
      </c>
      <c r="O49" s="18">
        <f t="shared" si="13"/>
        <v>6168233.2999999998</v>
      </c>
      <c r="P49" s="18">
        <f t="shared" si="8"/>
        <v>19768288.047899999</v>
      </c>
      <c r="Q49" s="18">
        <v>450047</v>
      </c>
      <c r="R49" s="18">
        <f t="shared" si="14"/>
        <v>3837400.7533333329</v>
      </c>
      <c r="S49" s="18"/>
      <c r="T49" s="24"/>
      <c r="U49" s="18"/>
    </row>
    <row r="50" spans="1:21" ht="53.25" customHeight="1">
      <c r="A50" s="61"/>
      <c r="B50" s="19" t="s">
        <v>31</v>
      </c>
      <c r="C50" s="18">
        <v>30.08</v>
      </c>
      <c r="D50" s="18">
        <v>30.08</v>
      </c>
      <c r="E50" s="18">
        <v>3.84</v>
      </c>
      <c r="F50" s="18">
        <v>3.84</v>
      </c>
      <c r="G50" s="25">
        <v>40.4</v>
      </c>
      <c r="H50" s="25">
        <v>20</v>
      </c>
      <c r="I50" s="25">
        <v>20</v>
      </c>
      <c r="J50" s="25">
        <v>40</v>
      </c>
      <c r="K50" s="25">
        <f t="shared" si="3"/>
        <v>120.4</v>
      </c>
      <c r="L50" s="18">
        <f t="shared" si="4"/>
        <v>1060.096</v>
      </c>
      <c r="M50" s="18">
        <f t="shared" si="11"/>
        <v>524.79999999999995</v>
      </c>
      <c r="N50" s="18">
        <f t="shared" si="12"/>
        <v>524.79999999999995</v>
      </c>
      <c r="O50" s="18">
        <f t="shared" si="13"/>
        <v>1049.5999999999999</v>
      </c>
      <c r="P50" s="18">
        <f t="shared" si="8"/>
        <v>3159.2959999999998</v>
      </c>
      <c r="Q50" s="18"/>
      <c r="R50" s="18"/>
      <c r="S50" s="18"/>
      <c r="T50" s="24"/>
      <c r="U50" s="18"/>
    </row>
    <row r="51" spans="1:21" ht="37.5" customHeight="1">
      <c r="A51" s="63"/>
      <c r="B51" s="21" t="s">
        <v>9</v>
      </c>
      <c r="C51" s="18"/>
      <c r="D51" s="18"/>
      <c r="E51" s="18"/>
      <c r="F51" s="18"/>
      <c r="G51" s="25">
        <f>SUM(G21:G50)</f>
        <v>6128506.0180000011</v>
      </c>
      <c r="H51" s="25">
        <f t="shared" ref="H51:O51" si="15">SUM(H21:H50)</f>
        <v>4113296</v>
      </c>
      <c r="I51" s="25">
        <f t="shared" si="15"/>
        <v>3444034</v>
      </c>
      <c r="J51" s="25">
        <f t="shared" si="15"/>
        <v>5534287</v>
      </c>
      <c r="K51" s="25">
        <f t="shared" si="15"/>
        <v>19220123.017999999</v>
      </c>
      <c r="L51" s="18">
        <f t="shared" si="15"/>
        <v>160693144.11628994</v>
      </c>
      <c r="M51" s="18">
        <f t="shared" si="15"/>
        <v>107100923.98999996</v>
      </c>
      <c r="N51" s="18">
        <f t="shared" si="15"/>
        <v>90116156.860000014</v>
      </c>
      <c r="O51" s="18">
        <f t="shared" si="15"/>
        <v>144953462.71000001</v>
      </c>
      <c r="P51" s="18">
        <f>SUM(P21:P50)</f>
        <v>502863687.67628986</v>
      </c>
      <c r="Q51" s="18" t="e">
        <f t="shared" ref="Q51:R51" si="16">SUM(Q21:Q49)</f>
        <v>#REF!</v>
      </c>
      <c r="R51" s="18" t="e">
        <f t="shared" si="16"/>
        <v>#REF!</v>
      </c>
      <c r="S51" s="18">
        <v>57340053.48999995</v>
      </c>
      <c r="T51" s="24">
        <f>O51/3</f>
        <v>48317820.903333336</v>
      </c>
      <c r="U51" s="18">
        <f>P51+S51-T51</f>
        <v>511885920.2629565</v>
      </c>
    </row>
    <row r="52" spans="1:21" ht="48" customHeight="1">
      <c r="A52" s="60" t="s">
        <v>40</v>
      </c>
      <c r="B52" s="21" t="s">
        <v>43</v>
      </c>
      <c r="C52" s="18">
        <v>5.05</v>
      </c>
      <c r="D52" s="18">
        <v>5.05</v>
      </c>
      <c r="E52" s="18">
        <v>4.87</v>
      </c>
      <c r="F52" s="18">
        <v>4.87</v>
      </c>
      <c r="G52" s="25">
        <v>5525825.5410000002</v>
      </c>
      <c r="H52" s="25">
        <f>4749927*0+4749205</f>
        <v>4749205</v>
      </c>
      <c r="I52" s="25">
        <f>4448864*0+4448159</f>
        <v>4448159</v>
      </c>
      <c r="J52" s="25">
        <f>5281032*0+5280175</f>
        <v>5280175</v>
      </c>
      <c r="K52" s="25">
        <f t="shared" si="3"/>
        <v>20003364.541000001</v>
      </c>
      <c r="L52" s="18">
        <f t="shared" si="4"/>
        <v>994648.59737999842</v>
      </c>
      <c r="M52" s="18">
        <f t="shared" ref="M52:M67" si="17">(C52-E52)*H52</f>
        <v>854856.89999999863</v>
      </c>
      <c r="N52" s="18">
        <f t="shared" ref="N52:N67" si="18">(D52-F52)*I52</f>
        <v>800668.61999999871</v>
      </c>
      <c r="O52" s="18">
        <f t="shared" ref="O52:O67" si="19">(D52-F52)*J52</f>
        <v>950431.49999999849</v>
      </c>
      <c r="P52" s="18">
        <f t="shared" si="8"/>
        <v>3600605.6173799946</v>
      </c>
      <c r="Q52" s="18">
        <v>5243097</v>
      </c>
      <c r="R52" s="18">
        <f t="shared" ref="R52:R67" si="20">Q52/3*(C52-E52)</f>
        <v>314585.81999999948</v>
      </c>
      <c r="S52" s="18"/>
      <c r="T52" s="24"/>
      <c r="U52" s="18"/>
    </row>
    <row r="53" spans="1:21" ht="48" customHeight="1">
      <c r="A53" s="61"/>
      <c r="B53" s="21" t="s">
        <v>42</v>
      </c>
      <c r="C53" s="18">
        <v>5.74</v>
      </c>
      <c r="D53" s="18">
        <v>5.74</v>
      </c>
      <c r="E53" s="18">
        <v>5.19</v>
      </c>
      <c r="F53" s="18">
        <v>5.19</v>
      </c>
      <c r="G53" s="25">
        <v>140665.94500000001</v>
      </c>
      <c r="H53" s="25">
        <v>111022</v>
      </c>
      <c r="I53" s="25">
        <v>89542</v>
      </c>
      <c r="J53" s="25">
        <v>124386</v>
      </c>
      <c r="K53" s="25">
        <f t="shared" si="3"/>
        <v>465615.94500000001</v>
      </c>
      <c r="L53" s="18">
        <f t="shared" si="4"/>
        <v>77366.269749999978</v>
      </c>
      <c r="M53" s="18">
        <f t="shared" si="17"/>
        <v>61062.099999999977</v>
      </c>
      <c r="N53" s="18">
        <f t="shared" si="18"/>
        <v>49248.099999999984</v>
      </c>
      <c r="O53" s="18">
        <f t="shared" si="19"/>
        <v>68412.299999999974</v>
      </c>
      <c r="P53" s="18">
        <f t="shared" si="8"/>
        <v>256088.76974999992</v>
      </c>
      <c r="Q53" s="18">
        <v>110107</v>
      </c>
      <c r="R53" s="18">
        <f t="shared" si="20"/>
        <v>20186.283333333329</v>
      </c>
      <c r="S53" s="18"/>
      <c r="T53" s="24"/>
      <c r="U53" s="18"/>
    </row>
    <row r="54" spans="1:21" ht="48" customHeight="1">
      <c r="A54" s="61"/>
      <c r="B54" s="21" t="s">
        <v>41</v>
      </c>
      <c r="C54" s="18">
        <v>2.35</v>
      </c>
      <c r="D54" s="18">
        <v>2.35</v>
      </c>
      <c r="E54" s="18">
        <v>2.17</v>
      </c>
      <c r="F54" s="18">
        <v>2.17</v>
      </c>
      <c r="G54" s="25">
        <v>61580.243999999992</v>
      </c>
      <c r="H54" s="25">
        <v>44610</v>
      </c>
      <c r="I54" s="25">
        <v>35410</v>
      </c>
      <c r="J54" s="25">
        <v>53272</v>
      </c>
      <c r="K54" s="25">
        <f t="shared" si="3"/>
        <v>194872.24400000001</v>
      </c>
      <c r="L54" s="18">
        <f t="shared" si="4"/>
        <v>11084.443920000009</v>
      </c>
      <c r="M54" s="18">
        <f t="shared" si="17"/>
        <v>8029.8000000000075</v>
      </c>
      <c r="N54" s="18">
        <f t="shared" si="18"/>
        <v>6373.8000000000056</v>
      </c>
      <c r="O54" s="18">
        <f t="shared" si="19"/>
        <v>9588.9600000000082</v>
      </c>
      <c r="P54" s="18">
        <f t="shared" si="8"/>
        <v>35077.003920000032</v>
      </c>
      <c r="Q54" s="18">
        <v>46753</v>
      </c>
      <c r="R54" s="18">
        <f t="shared" si="20"/>
        <v>2805.1800000000026</v>
      </c>
      <c r="S54" s="18"/>
      <c r="T54" s="24"/>
      <c r="U54" s="18"/>
    </row>
    <row r="55" spans="1:21" ht="68.25" customHeight="1">
      <c r="A55" s="61"/>
      <c r="B55" s="21" t="s">
        <v>39</v>
      </c>
      <c r="C55" s="18">
        <v>3.84</v>
      </c>
      <c r="D55" s="18">
        <v>3.84</v>
      </c>
      <c r="E55" s="18">
        <v>3.7</v>
      </c>
      <c r="F55" s="18">
        <v>3.7</v>
      </c>
      <c r="G55" s="25">
        <v>41756</v>
      </c>
      <c r="H55" s="25">
        <v>17830</v>
      </c>
      <c r="I55" s="25">
        <v>8149</v>
      </c>
      <c r="J55" s="25">
        <v>28616</v>
      </c>
      <c r="K55" s="25">
        <f t="shared" si="3"/>
        <v>96351</v>
      </c>
      <c r="L55" s="18">
        <f t="shared" si="4"/>
        <v>5845.8399999999865</v>
      </c>
      <c r="M55" s="18">
        <f t="shared" si="17"/>
        <v>2496.1999999999944</v>
      </c>
      <c r="N55" s="18">
        <f t="shared" si="18"/>
        <v>1140.8599999999974</v>
      </c>
      <c r="O55" s="18">
        <f t="shared" si="19"/>
        <v>4006.2399999999907</v>
      </c>
      <c r="P55" s="18">
        <f t="shared" si="8"/>
        <v>13489.139999999968</v>
      </c>
      <c r="Q55" s="18">
        <v>12147</v>
      </c>
      <c r="R55" s="18">
        <f t="shared" si="20"/>
        <v>566.85999999999865</v>
      </c>
      <c r="S55" s="18"/>
      <c r="T55" s="24"/>
      <c r="U55" s="18"/>
    </row>
    <row r="56" spans="1:21" ht="68.25" customHeight="1">
      <c r="A56" s="61"/>
      <c r="B56" s="21" t="s">
        <v>38</v>
      </c>
      <c r="C56" s="18">
        <v>4.37</v>
      </c>
      <c r="D56" s="18">
        <v>4.37</v>
      </c>
      <c r="E56" s="18">
        <v>3.94</v>
      </c>
      <c r="F56" s="18">
        <v>3.94</v>
      </c>
      <c r="G56" s="25">
        <v>11901</v>
      </c>
      <c r="H56" s="25">
        <v>8851</v>
      </c>
      <c r="I56" s="25">
        <v>3348</v>
      </c>
      <c r="J56" s="25">
        <v>10129</v>
      </c>
      <c r="K56" s="25">
        <f t="shared" si="3"/>
        <v>34229</v>
      </c>
      <c r="L56" s="18">
        <f t="shared" si="4"/>
        <v>5117.4300000000021</v>
      </c>
      <c r="M56" s="18">
        <f t="shared" si="17"/>
        <v>3805.9300000000012</v>
      </c>
      <c r="N56" s="18">
        <f t="shared" si="18"/>
        <v>1439.6400000000006</v>
      </c>
      <c r="O56" s="18">
        <f t="shared" si="19"/>
        <v>4355.4700000000021</v>
      </c>
      <c r="P56" s="18">
        <f t="shared" si="8"/>
        <v>14718.470000000008</v>
      </c>
      <c r="Q56" s="18">
        <v>7412</v>
      </c>
      <c r="R56" s="18">
        <f t="shared" si="20"/>
        <v>1062.386666666667</v>
      </c>
      <c r="S56" s="18"/>
      <c r="T56" s="24"/>
      <c r="U56" s="18"/>
    </row>
    <row r="57" spans="1:21" ht="68.25" customHeight="1">
      <c r="A57" s="61"/>
      <c r="B57" s="21" t="s">
        <v>37</v>
      </c>
      <c r="C57" s="18">
        <v>1.78</v>
      </c>
      <c r="D57" s="18">
        <v>1.78</v>
      </c>
      <c r="E57" s="18">
        <v>1.65</v>
      </c>
      <c r="F57" s="18">
        <v>1.65</v>
      </c>
      <c r="G57" s="25">
        <v>6392</v>
      </c>
      <c r="H57" s="25">
        <v>7365</v>
      </c>
      <c r="I57" s="25">
        <v>1332</v>
      </c>
      <c r="J57" s="25">
        <v>6106</v>
      </c>
      <c r="K57" s="25">
        <f t="shared" si="3"/>
        <v>21195</v>
      </c>
      <c r="L57" s="18">
        <f t="shared" si="4"/>
        <v>830.96000000000072</v>
      </c>
      <c r="M57" s="18">
        <f t="shared" si="17"/>
        <v>957.45000000000084</v>
      </c>
      <c r="N57" s="18">
        <f t="shared" si="18"/>
        <v>173.16000000000017</v>
      </c>
      <c r="O57" s="18">
        <f t="shared" si="19"/>
        <v>793.78000000000065</v>
      </c>
      <c r="P57" s="18">
        <f t="shared" si="8"/>
        <v>2755.3500000000022</v>
      </c>
      <c r="Q57" s="18">
        <v>4135</v>
      </c>
      <c r="R57" s="18">
        <f t="shared" si="20"/>
        <v>179.18333333333348</v>
      </c>
      <c r="S57" s="18"/>
      <c r="T57" s="24"/>
      <c r="U57" s="18"/>
    </row>
    <row r="58" spans="1:21" ht="74.25" customHeight="1">
      <c r="A58" s="61"/>
      <c r="B58" s="19" t="s">
        <v>36</v>
      </c>
      <c r="C58" s="18">
        <v>3.84</v>
      </c>
      <c r="D58" s="18">
        <v>3.84</v>
      </c>
      <c r="E58" s="18">
        <v>3.7</v>
      </c>
      <c r="F58" s="18">
        <v>3.7</v>
      </c>
      <c r="G58" s="25">
        <v>1130533.4469999999</v>
      </c>
      <c r="H58" s="25">
        <v>988348</v>
      </c>
      <c r="I58" s="25">
        <v>953137</v>
      </c>
      <c r="J58" s="25">
        <v>1068754</v>
      </c>
      <c r="K58" s="25">
        <f t="shared" si="3"/>
        <v>4140772.4469999997</v>
      </c>
      <c r="L58" s="18">
        <f t="shared" si="4"/>
        <v>158274.68257999961</v>
      </c>
      <c r="M58" s="18">
        <f t="shared" si="17"/>
        <v>138368.71999999968</v>
      </c>
      <c r="N58" s="18">
        <f t="shared" si="18"/>
        <v>133439.1799999997</v>
      </c>
      <c r="O58" s="18">
        <f t="shared" si="19"/>
        <v>149625.55999999965</v>
      </c>
      <c r="P58" s="18">
        <f t="shared" si="8"/>
        <v>579708.14257999859</v>
      </c>
      <c r="Q58" s="18">
        <v>1087437</v>
      </c>
      <c r="R58" s="18">
        <f t="shared" si="20"/>
        <v>50747.059999999881</v>
      </c>
      <c r="S58" s="18"/>
      <c r="T58" s="24"/>
      <c r="U58" s="18"/>
    </row>
    <row r="59" spans="1:21" ht="74.25" customHeight="1">
      <c r="A59" s="61"/>
      <c r="B59" s="19" t="s">
        <v>35</v>
      </c>
      <c r="C59" s="18">
        <v>4.37</v>
      </c>
      <c r="D59" s="18">
        <v>4.37</v>
      </c>
      <c r="E59" s="18">
        <v>3.94</v>
      </c>
      <c r="F59" s="18">
        <v>3.94</v>
      </c>
      <c r="G59" s="25">
        <v>15905.606000000002</v>
      </c>
      <c r="H59" s="25">
        <v>12606</v>
      </c>
      <c r="I59" s="25">
        <v>8755</v>
      </c>
      <c r="J59" s="25">
        <v>14479</v>
      </c>
      <c r="K59" s="25">
        <f t="shared" si="3"/>
        <v>51745.606</v>
      </c>
      <c r="L59" s="18">
        <f t="shared" si="4"/>
        <v>6839.4105800000034</v>
      </c>
      <c r="M59" s="18">
        <f t="shared" si="17"/>
        <v>5420.5800000000017</v>
      </c>
      <c r="N59" s="18">
        <f t="shared" si="18"/>
        <v>3764.6500000000015</v>
      </c>
      <c r="O59" s="18">
        <f t="shared" si="19"/>
        <v>6225.9700000000021</v>
      </c>
      <c r="P59" s="18">
        <f t="shared" si="8"/>
        <v>22250.610580000008</v>
      </c>
      <c r="Q59" s="18">
        <v>18278</v>
      </c>
      <c r="R59" s="18">
        <f t="shared" si="20"/>
        <v>2619.8466666666677</v>
      </c>
      <c r="S59" s="18"/>
      <c r="T59" s="24"/>
      <c r="U59" s="18"/>
    </row>
    <row r="60" spans="1:21" ht="74.25" customHeight="1">
      <c r="A60" s="61"/>
      <c r="B60" s="19" t="s">
        <v>34</v>
      </c>
      <c r="C60" s="18">
        <v>1.78</v>
      </c>
      <c r="D60" s="18">
        <v>1.78</v>
      </c>
      <c r="E60" s="18">
        <v>1.65</v>
      </c>
      <c r="F60" s="18">
        <v>1.65</v>
      </c>
      <c r="G60" s="25">
        <v>8336.4560000000001</v>
      </c>
      <c r="H60" s="25">
        <v>5730</v>
      </c>
      <c r="I60" s="25">
        <v>2906</v>
      </c>
      <c r="J60" s="25">
        <v>6771</v>
      </c>
      <c r="K60" s="25">
        <f t="shared" si="3"/>
        <v>23743.455999999998</v>
      </c>
      <c r="L60" s="18">
        <f t="shared" si="4"/>
        <v>1083.7392800000009</v>
      </c>
      <c r="M60" s="18">
        <f t="shared" si="17"/>
        <v>744.90000000000066</v>
      </c>
      <c r="N60" s="18">
        <f t="shared" si="18"/>
        <v>377.78000000000031</v>
      </c>
      <c r="O60" s="18">
        <f t="shared" si="19"/>
        <v>880.23000000000081</v>
      </c>
      <c r="P60" s="18">
        <f t="shared" si="8"/>
        <v>3086.6492800000028</v>
      </c>
      <c r="Q60" s="18">
        <v>11524</v>
      </c>
      <c r="R60" s="18">
        <f t="shared" si="20"/>
        <v>499.37333333333379</v>
      </c>
      <c r="S60" s="18"/>
      <c r="T60" s="24"/>
      <c r="U60" s="18"/>
    </row>
    <row r="61" spans="1:21" ht="68.25" customHeight="1">
      <c r="A61" s="61"/>
      <c r="B61" s="19" t="s">
        <v>78</v>
      </c>
      <c r="C61" s="18">
        <v>3.84</v>
      </c>
      <c r="D61" s="18">
        <v>3.84</v>
      </c>
      <c r="E61" s="18">
        <v>3.7</v>
      </c>
      <c r="F61" s="18">
        <v>3.7</v>
      </c>
      <c r="G61" s="25">
        <v>867</v>
      </c>
      <c r="H61" s="25">
        <v>722</v>
      </c>
      <c r="I61" s="25">
        <v>705</v>
      </c>
      <c r="J61" s="25">
        <v>857</v>
      </c>
      <c r="K61" s="25">
        <f t="shared" si="3"/>
        <v>3151</v>
      </c>
      <c r="L61" s="18">
        <f t="shared" si="4"/>
        <v>121.37999999999973</v>
      </c>
      <c r="M61" s="18">
        <f t="shared" si="17"/>
        <v>101.07999999999977</v>
      </c>
      <c r="N61" s="18">
        <f t="shared" si="18"/>
        <v>98.699999999999775</v>
      </c>
      <c r="O61" s="18">
        <f t="shared" si="19"/>
        <v>119.97999999999972</v>
      </c>
      <c r="P61" s="18">
        <f t="shared" si="8"/>
        <v>441.13999999999902</v>
      </c>
      <c r="Q61" s="18">
        <v>11524</v>
      </c>
      <c r="R61" s="18">
        <f t="shared" si="20"/>
        <v>537.7866666666655</v>
      </c>
      <c r="S61" s="18"/>
      <c r="T61" s="24"/>
      <c r="U61" s="18"/>
    </row>
    <row r="62" spans="1:21" ht="68.25" customHeight="1">
      <c r="A62" s="61"/>
      <c r="B62" s="19" t="s">
        <v>77</v>
      </c>
      <c r="C62" s="18">
        <v>4.37</v>
      </c>
      <c r="D62" s="18">
        <v>4.37</v>
      </c>
      <c r="E62" s="18">
        <v>3.94</v>
      </c>
      <c r="F62" s="18">
        <v>3.94</v>
      </c>
      <c r="G62" s="25">
        <v>2398</v>
      </c>
      <c r="H62" s="25">
        <v>1800</v>
      </c>
      <c r="I62" s="25">
        <v>290</v>
      </c>
      <c r="J62" s="25">
        <v>3249</v>
      </c>
      <c r="K62" s="25">
        <f t="shared" si="3"/>
        <v>7737</v>
      </c>
      <c r="L62" s="18">
        <f t="shared" si="4"/>
        <v>1031.1400000000003</v>
      </c>
      <c r="M62" s="18">
        <f t="shared" si="17"/>
        <v>774.00000000000034</v>
      </c>
      <c r="N62" s="18">
        <f t="shared" si="18"/>
        <v>124.70000000000005</v>
      </c>
      <c r="O62" s="18">
        <f t="shared" si="19"/>
        <v>1397.0700000000006</v>
      </c>
      <c r="P62" s="18">
        <f t="shared" si="8"/>
        <v>3326.9100000000017</v>
      </c>
      <c r="Q62" s="18">
        <v>11524</v>
      </c>
      <c r="R62" s="18">
        <f t="shared" si="20"/>
        <v>1651.773333333334</v>
      </c>
      <c r="S62" s="18"/>
      <c r="T62" s="24"/>
      <c r="U62" s="18"/>
    </row>
    <row r="63" spans="1:21" ht="68.25" customHeight="1">
      <c r="A63" s="61"/>
      <c r="B63" s="19" t="s">
        <v>76</v>
      </c>
      <c r="C63" s="18">
        <v>1.78</v>
      </c>
      <c r="D63" s="18">
        <v>1.78</v>
      </c>
      <c r="E63" s="18">
        <v>1.65</v>
      </c>
      <c r="F63" s="18">
        <v>1.65</v>
      </c>
      <c r="G63" s="25">
        <v>2266</v>
      </c>
      <c r="H63" s="25">
        <v>3600</v>
      </c>
      <c r="I63" s="25">
        <v>21</v>
      </c>
      <c r="J63" s="25">
        <v>10127</v>
      </c>
      <c r="K63" s="25">
        <f t="shared" si="3"/>
        <v>16014</v>
      </c>
      <c r="L63" s="18">
        <f t="shared" si="4"/>
        <v>294.58000000000027</v>
      </c>
      <c r="M63" s="18">
        <f t="shared" si="17"/>
        <v>468.0000000000004</v>
      </c>
      <c r="N63" s="18">
        <f t="shared" si="18"/>
        <v>2.7300000000000022</v>
      </c>
      <c r="O63" s="18">
        <f t="shared" si="19"/>
        <v>1316.5100000000011</v>
      </c>
      <c r="P63" s="18">
        <f t="shared" si="8"/>
        <v>2081.8200000000015</v>
      </c>
      <c r="Q63" s="18">
        <v>11524</v>
      </c>
      <c r="R63" s="18">
        <f t="shared" si="20"/>
        <v>499.37333333333379</v>
      </c>
      <c r="S63" s="18"/>
      <c r="T63" s="24"/>
      <c r="U63" s="18"/>
    </row>
    <row r="64" spans="1:21" ht="49.5" customHeight="1">
      <c r="A64" s="61"/>
      <c r="B64" s="19" t="s">
        <v>33</v>
      </c>
      <c r="C64" s="18">
        <v>3.68</v>
      </c>
      <c r="D64" s="18">
        <v>3.68</v>
      </c>
      <c r="E64" s="18">
        <v>3.55</v>
      </c>
      <c r="F64" s="18">
        <v>3.55</v>
      </c>
      <c r="G64" s="25">
        <v>79595.614000000001</v>
      </c>
      <c r="H64" s="25">
        <v>140235</v>
      </c>
      <c r="I64" s="25">
        <v>185727</v>
      </c>
      <c r="J64" s="25">
        <v>93541</v>
      </c>
      <c r="K64" s="25">
        <f t="shared" si="3"/>
        <v>499098.614</v>
      </c>
      <c r="L64" s="18">
        <f t="shared" si="4"/>
        <v>10347.429820000027</v>
      </c>
      <c r="M64" s="18">
        <f t="shared" si="17"/>
        <v>18230.550000000047</v>
      </c>
      <c r="N64" s="18">
        <f t="shared" si="18"/>
        <v>24144.510000000064</v>
      </c>
      <c r="O64" s="18">
        <f t="shared" si="19"/>
        <v>12160.330000000031</v>
      </c>
      <c r="P64" s="18">
        <f t="shared" si="8"/>
        <v>64882.819820000164</v>
      </c>
      <c r="Q64" s="18">
        <v>130621</v>
      </c>
      <c r="R64" s="18">
        <f t="shared" si="20"/>
        <v>5660.2433333333483</v>
      </c>
      <c r="S64" s="18"/>
      <c r="T64" s="24"/>
      <c r="U64" s="18"/>
    </row>
    <row r="65" spans="1:21" ht="49.5" customHeight="1">
      <c r="A65" s="61"/>
      <c r="B65" s="19" t="s">
        <v>32</v>
      </c>
      <c r="C65" s="18">
        <v>5.05</v>
      </c>
      <c r="D65" s="18">
        <v>5.05</v>
      </c>
      <c r="E65" s="18">
        <v>4.87</v>
      </c>
      <c r="F65" s="18">
        <v>4.87</v>
      </c>
      <c r="G65" s="25">
        <v>166482</v>
      </c>
      <c r="H65" s="25">
        <v>120757</v>
      </c>
      <c r="I65" s="25">
        <v>95795</v>
      </c>
      <c r="J65" s="25">
        <v>158954</v>
      </c>
      <c r="K65" s="25">
        <f t="shared" si="3"/>
        <v>541988</v>
      </c>
      <c r="L65" s="18">
        <f t="shared" si="4"/>
        <v>29966.759999999951</v>
      </c>
      <c r="M65" s="18">
        <f t="shared" si="17"/>
        <v>21736.259999999966</v>
      </c>
      <c r="N65" s="18">
        <f t="shared" si="18"/>
        <v>17243.099999999973</v>
      </c>
      <c r="O65" s="18">
        <f t="shared" si="19"/>
        <v>28611.719999999954</v>
      </c>
      <c r="P65" s="18">
        <f t="shared" si="8"/>
        <v>97557.839999999851</v>
      </c>
      <c r="Q65" s="18">
        <v>143391</v>
      </c>
      <c r="R65" s="18">
        <f t="shared" si="20"/>
        <v>8603.4599999999864</v>
      </c>
      <c r="S65" s="18"/>
      <c r="T65" s="24"/>
      <c r="U65" s="18"/>
    </row>
    <row r="66" spans="1:21" ht="49.5" customHeight="1">
      <c r="A66" s="61"/>
      <c r="B66" s="19" t="s">
        <v>31</v>
      </c>
      <c r="C66" s="18">
        <v>3.84</v>
      </c>
      <c r="D66" s="18">
        <v>3.84</v>
      </c>
      <c r="E66" s="18">
        <v>3.7</v>
      </c>
      <c r="F66" s="18">
        <v>3.7</v>
      </c>
      <c r="G66" s="25">
        <v>9568.1640000000007</v>
      </c>
      <c r="H66" s="25">
        <v>7246</v>
      </c>
      <c r="I66" s="25">
        <v>5976</v>
      </c>
      <c r="J66" s="25">
        <v>6661</v>
      </c>
      <c r="K66" s="25">
        <f t="shared" si="3"/>
        <v>29451.164000000001</v>
      </c>
      <c r="L66" s="18">
        <f t="shared" si="4"/>
        <v>1339.542959999997</v>
      </c>
      <c r="M66" s="18">
        <f t="shared" si="17"/>
        <v>1014.4399999999977</v>
      </c>
      <c r="N66" s="18">
        <f t="shared" si="18"/>
        <v>836.63999999999805</v>
      </c>
      <c r="O66" s="18">
        <f t="shared" si="19"/>
        <v>932.53999999999792</v>
      </c>
      <c r="P66" s="18">
        <f t="shared" si="8"/>
        <v>4123.1629599999906</v>
      </c>
      <c r="Q66" s="18">
        <v>8922</v>
      </c>
      <c r="R66" s="18">
        <f t="shared" si="20"/>
        <v>416.35999999999905</v>
      </c>
      <c r="S66" s="18"/>
      <c r="T66" s="24"/>
      <c r="U66" s="18"/>
    </row>
    <row r="67" spans="1:21" ht="49.5" customHeight="1">
      <c r="A67" s="61"/>
      <c r="B67" s="19" t="s">
        <v>30</v>
      </c>
      <c r="C67" s="18">
        <v>5.05</v>
      </c>
      <c r="D67" s="18">
        <v>5.05</v>
      </c>
      <c r="E67" s="18">
        <v>4.87</v>
      </c>
      <c r="F67" s="18">
        <v>4.87</v>
      </c>
      <c r="G67" s="25">
        <v>156208.86200000002</v>
      </c>
      <c r="H67" s="25">
        <v>119084</v>
      </c>
      <c r="I67" s="25">
        <v>91829</v>
      </c>
      <c r="J67" s="25">
        <v>139775</v>
      </c>
      <c r="K67" s="25">
        <f t="shared" si="3"/>
        <v>506896.86200000002</v>
      </c>
      <c r="L67" s="18">
        <f>(C67-E67)*G67+0.01</f>
        <v>28117.605159999959</v>
      </c>
      <c r="M67" s="18">
        <f t="shared" si="17"/>
        <v>21435.119999999966</v>
      </c>
      <c r="N67" s="18">
        <f t="shared" si="18"/>
        <v>16529.219999999976</v>
      </c>
      <c r="O67" s="18">
        <f t="shared" si="19"/>
        <v>25159.49999999996</v>
      </c>
      <c r="P67" s="18">
        <f t="shared" si="8"/>
        <v>91241.445159999857</v>
      </c>
      <c r="Q67" s="18">
        <v>163201</v>
      </c>
      <c r="R67" s="18">
        <f t="shared" si="20"/>
        <v>9792.0599999999849</v>
      </c>
      <c r="S67" s="18"/>
      <c r="T67" s="24"/>
      <c r="U67" s="18"/>
    </row>
    <row r="68" spans="1:21" ht="36" customHeight="1">
      <c r="A68" s="62"/>
      <c r="B68" s="21" t="s">
        <v>9</v>
      </c>
      <c r="C68" s="18"/>
      <c r="D68" s="18"/>
      <c r="E68" s="18"/>
      <c r="F68" s="18"/>
      <c r="G68" s="25">
        <f t="shared" ref="G68" si="21">SUM(G52:G67)</f>
        <v>7360281.8789999997</v>
      </c>
      <c r="H68" s="25">
        <f t="shared" ref="H68:O68" si="22">SUM(H52:H67)</f>
        <v>6339011</v>
      </c>
      <c r="I68" s="25">
        <f t="shared" si="22"/>
        <v>5931081</v>
      </c>
      <c r="J68" s="25">
        <f t="shared" si="22"/>
        <v>7005852</v>
      </c>
      <c r="K68" s="25">
        <f t="shared" si="22"/>
        <v>26636225.879000001</v>
      </c>
      <c r="L68" s="18">
        <f t="shared" si="22"/>
        <v>1332309.8114299977</v>
      </c>
      <c r="M68" s="18">
        <f t="shared" si="22"/>
        <v>1139502.0299999982</v>
      </c>
      <c r="N68" s="18">
        <f t="shared" si="22"/>
        <v>1055605.3899999985</v>
      </c>
      <c r="O68" s="18">
        <f t="shared" si="22"/>
        <v>1264017.6599999981</v>
      </c>
      <c r="P68" s="18">
        <f>SUM(P52:P67)</f>
        <v>4791434.8914299933</v>
      </c>
      <c r="Q68" s="18">
        <f t="shared" ref="Q68:R68" si="23">SUM(Q52:Q67)</f>
        <v>7021597</v>
      </c>
      <c r="R68" s="18">
        <f t="shared" si="23"/>
        <v>420413.04999999935</v>
      </c>
      <c r="S68" s="18">
        <v>438522.26999999769</v>
      </c>
      <c r="T68" s="24">
        <f>O68/3</f>
        <v>421339.21999999933</v>
      </c>
      <c r="U68" s="18">
        <f>P68+S68-T68</f>
        <v>4808617.9414299913</v>
      </c>
    </row>
    <row r="69" spans="1:21" ht="41.25" customHeight="1">
      <c r="A69" s="60" t="s">
        <v>10</v>
      </c>
      <c r="B69" s="21" t="s">
        <v>26</v>
      </c>
      <c r="C69" s="18">
        <v>75.89</v>
      </c>
      <c r="D69" s="18">
        <v>75.89</v>
      </c>
      <c r="E69" s="18">
        <v>8.4499999999999993</v>
      </c>
      <c r="F69" s="18">
        <v>8.4499999999999993</v>
      </c>
      <c r="G69" s="25">
        <v>80827</v>
      </c>
      <c r="H69" s="25">
        <v>36900</v>
      </c>
      <c r="I69" s="25">
        <v>23400</v>
      </c>
      <c r="J69" s="25">
        <v>62600</v>
      </c>
      <c r="K69" s="25">
        <f t="shared" si="3"/>
        <v>203727</v>
      </c>
      <c r="L69" s="18">
        <f>(C69-E69)*G69</f>
        <v>5450972.8799999999</v>
      </c>
      <c r="M69" s="18">
        <f>(C69-E69)*H69</f>
        <v>2488536</v>
      </c>
      <c r="N69" s="18">
        <f>(D69-F69)*I69</f>
        <v>1578096</v>
      </c>
      <c r="O69" s="18">
        <f>(D69-F69)*J69</f>
        <v>4221744</v>
      </c>
      <c r="P69" s="18">
        <f t="shared" si="8"/>
        <v>13739348.879999999</v>
      </c>
      <c r="Q69" s="18">
        <v>54000</v>
      </c>
      <c r="R69" s="18">
        <f>Q69/3*(C69-E69)</f>
        <v>1213920</v>
      </c>
      <c r="S69" s="18"/>
      <c r="T69" s="24"/>
      <c r="U69" s="18"/>
    </row>
    <row r="70" spans="1:21" ht="67.5" customHeight="1">
      <c r="A70" s="61"/>
      <c r="B70" s="21" t="s">
        <v>27</v>
      </c>
      <c r="C70" s="18">
        <v>75.89</v>
      </c>
      <c r="D70" s="18">
        <v>75.89</v>
      </c>
      <c r="E70" s="18">
        <v>3.58</v>
      </c>
      <c r="F70" s="18">
        <v>3.58</v>
      </c>
      <c r="G70" s="25">
        <v>53314</v>
      </c>
      <c r="H70" s="25">
        <v>41457</v>
      </c>
      <c r="I70" s="25">
        <v>48935</v>
      </c>
      <c r="J70" s="25">
        <v>43842</v>
      </c>
      <c r="K70" s="25">
        <f t="shared" si="3"/>
        <v>187548</v>
      </c>
      <c r="L70" s="18">
        <f t="shared" si="4"/>
        <v>3855135.3400000003</v>
      </c>
      <c r="M70" s="18">
        <f>(C70-E70)*H70</f>
        <v>2997755.67</v>
      </c>
      <c r="N70" s="18">
        <f t="shared" ref="N70:N72" si="24">(D70-F70)*I70</f>
        <v>3538489.85</v>
      </c>
      <c r="O70" s="18">
        <f t="shared" ref="O70:O72" si="25">(D70-F70)*J70</f>
        <v>3170215.02</v>
      </c>
      <c r="P70" s="18">
        <f t="shared" si="8"/>
        <v>13561595.879999999</v>
      </c>
      <c r="Q70" s="18">
        <v>42335</v>
      </c>
      <c r="R70" s="18">
        <f>Q70/3*(C70-E70)</f>
        <v>1020414.6166666667</v>
      </c>
      <c r="S70" s="18"/>
      <c r="T70" s="24"/>
      <c r="U70" s="18"/>
    </row>
    <row r="71" spans="1:21" ht="79.5" customHeight="1">
      <c r="A71" s="61"/>
      <c r="B71" s="21" t="s">
        <v>29</v>
      </c>
      <c r="C71" s="18">
        <v>75.89</v>
      </c>
      <c r="D71" s="18">
        <v>75.89</v>
      </c>
      <c r="E71" s="18">
        <v>4.08</v>
      </c>
      <c r="F71" s="18">
        <v>4.08</v>
      </c>
      <c r="G71" s="25">
        <v>10469</v>
      </c>
      <c r="H71" s="25">
        <v>2660</v>
      </c>
      <c r="I71" s="25">
        <v>2130</v>
      </c>
      <c r="J71" s="25">
        <v>2592</v>
      </c>
      <c r="K71" s="25">
        <f t="shared" ref="K71:K72" si="26">SUM(G71:J71)</f>
        <v>17851</v>
      </c>
      <c r="L71" s="18">
        <f t="shared" ref="L71:L72" si="27">(C71-E71)*G71</f>
        <v>751778.89</v>
      </c>
      <c r="M71" s="18">
        <f>(C71-E71)*H71</f>
        <v>191014.6</v>
      </c>
      <c r="N71" s="18">
        <f t="shared" si="24"/>
        <v>152955.30000000002</v>
      </c>
      <c r="O71" s="18">
        <f t="shared" si="25"/>
        <v>186131.52000000002</v>
      </c>
      <c r="P71" s="18">
        <f t="shared" si="8"/>
        <v>1281880.31</v>
      </c>
      <c r="Q71" s="18">
        <v>2355</v>
      </c>
      <c r="R71" s="18">
        <f>Q71/3*(C71-E71)</f>
        <v>56370.85</v>
      </c>
      <c r="S71" s="18"/>
      <c r="T71" s="24"/>
      <c r="U71" s="18"/>
    </row>
    <row r="72" spans="1:21" ht="77.25" customHeight="1">
      <c r="A72" s="61"/>
      <c r="B72" s="19" t="s">
        <v>28</v>
      </c>
      <c r="C72" s="18">
        <v>75.89</v>
      </c>
      <c r="D72" s="18">
        <v>75.89</v>
      </c>
      <c r="E72" s="18">
        <v>1.67</v>
      </c>
      <c r="F72" s="18">
        <v>1.67</v>
      </c>
      <c r="G72" s="25">
        <v>4471</v>
      </c>
      <c r="H72" s="25">
        <v>883</v>
      </c>
      <c r="I72" s="25">
        <v>635</v>
      </c>
      <c r="J72" s="25">
        <v>766</v>
      </c>
      <c r="K72" s="25">
        <f t="shared" si="26"/>
        <v>6755</v>
      </c>
      <c r="L72" s="18">
        <f t="shared" si="27"/>
        <v>331837.62</v>
      </c>
      <c r="M72" s="18">
        <f>(C72-E72)*H72</f>
        <v>65536.259999999995</v>
      </c>
      <c r="N72" s="18">
        <f t="shared" si="24"/>
        <v>47129.7</v>
      </c>
      <c r="O72" s="18">
        <f t="shared" si="25"/>
        <v>56852.52</v>
      </c>
      <c r="P72" s="18">
        <f t="shared" si="8"/>
        <v>501356.10000000003</v>
      </c>
      <c r="Q72" s="18">
        <v>710</v>
      </c>
      <c r="R72" s="18">
        <f>Q72/3*(C72-E72)</f>
        <v>17565.399999999998</v>
      </c>
      <c r="S72" s="18"/>
      <c r="T72" s="24"/>
      <c r="U72" s="18"/>
    </row>
    <row r="73" spans="1:21" ht="36.75" customHeight="1">
      <c r="A73" s="62"/>
      <c r="B73" s="21" t="s">
        <v>9</v>
      </c>
      <c r="C73" s="18"/>
      <c r="D73" s="18"/>
      <c r="E73" s="18"/>
      <c r="F73" s="18"/>
      <c r="G73" s="25">
        <f t="shared" ref="G73:R73" si="28">SUM(G69:G72)</f>
        <v>149081</v>
      </c>
      <c r="H73" s="25">
        <f t="shared" si="28"/>
        <v>81900</v>
      </c>
      <c r="I73" s="25">
        <f t="shared" si="28"/>
        <v>75100</v>
      </c>
      <c r="J73" s="25">
        <f t="shared" si="28"/>
        <v>109800</v>
      </c>
      <c r="K73" s="25">
        <f t="shared" si="28"/>
        <v>415881</v>
      </c>
      <c r="L73" s="18">
        <f t="shared" si="28"/>
        <v>10389724.73</v>
      </c>
      <c r="M73" s="18">
        <f t="shared" si="28"/>
        <v>5742842.5299999993</v>
      </c>
      <c r="N73" s="18">
        <f t="shared" si="28"/>
        <v>5316670.8499999996</v>
      </c>
      <c r="O73" s="18">
        <f t="shared" si="28"/>
        <v>7634943.0599999987</v>
      </c>
      <c r="P73" s="18">
        <f>SUM(P69:P72)</f>
        <v>29084181.169999998</v>
      </c>
      <c r="Q73" s="25">
        <f t="shared" si="28"/>
        <v>99400</v>
      </c>
      <c r="R73" s="25">
        <f t="shared" si="28"/>
        <v>2308270.8666666667</v>
      </c>
      <c r="S73" s="18">
        <v>2318180.2499999963</v>
      </c>
      <c r="T73" s="24">
        <f>O73/3</f>
        <v>2544981.0199999996</v>
      </c>
      <c r="U73" s="18">
        <f>P73+S73-T73</f>
        <v>28857380.399999995</v>
      </c>
    </row>
    <row r="74" spans="1:21" ht="48.75" customHeight="1">
      <c r="A74" s="64"/>
      <c r="B74" s="21" t="s">
        <v>11</v>
      </c>
      <c r="C74" s="18"/>
      <c r="D74" s="18"/>
      <c r="E74" s="18"/>
      <c r="F74" s="18"/>
      <c r="G74" s="25">
        <f>G73+G68+G51+G20+G14</f>
        <v>24583061.708000001</v>
      </c>
      <c r="H74" s="25">
        <f t="shared" ref="H74:S74" si="29">H73+H68+H51+H20+H14</f>
        <v>18865750</v>
      </c>
      <c r="I74" s="25">
        <f t="shared" si="29"/>
        <v>16568828</v>
      </c>
      <c r="J74" s="25">
        <f t="shared" si="29"/>
        <v>21430824</v>
      </c>
      <c r="K74" s="25">
        <f t="shared" si="29"/>
        <v>81448463.708000004</v>
      </c>
      <c r="L74" s="18">
        <f t="shared" si="29"/>
        <v>672539325.96676016</v>
      </c>
      <c r="M74" s="18">
        <f>M73+M68+M51+M20+M14</f>
        <v>496193690.58999997</v>
      </c>
      <c r="N74" s="18">
        <f t="shared" si="29"/>
        <v>424930566.5</v>
      </c>
      <c r="O74" s="18">
        <f t="shared" si="29"/>
        <v>555580283.50000012</v>
      </c>
      <c r="P74" s="18">
        <f t="shared" si="29"/>
        <v>2149243866.5567598</v>
      </c>
      <c r="Q74" s="18" t="e">
        <f t="shared" si="29"/>
        <v>#REF!</v>
      </c>
      <c r="R74" s="18" t="e">
        <f t="shared" si="29"/>
        <v>#REF!</v>
      </c>
      <c r="S74" s="18">
        <f t="shared" si="29"/>
        <v>198432689.18828008</v>
      </c>
      <c r="T74" s="24">
        <f>T73+T68+T51+T20+T14</f>
        <v>185193427.83333337</v>
      </c>
      <c r="U74" s="18">
        <f>U73+U68+U51+U20+U14</f>
        <v>2162483127.9117069</v>
      </c>
    </row>
    <row r="75" spans="1:21" ht="24" customHeight="1">
      <c r="A75" s="65"/>
      <c r="B75" s="66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67"/>
      <c r="R75" s="67"/>
      <c r="S75" s="2"/>
      <c r="T75" s="1"/>
      <c r="U75" s="34"/>
    </row>
    <row r="76" spans="1:21" ht="69.75" customHeight="1">
      <c r="A76" s="68"/>
      <c r="B76" s="69"/>
      <c r="C76" s="70"/>
      <c r="D76" s="70"/>
      <c r="E76" s="70"/>
      <c r="F76" s="70"/>
      <c r="G76" s="71"/>
      <c r="H76" s="68"/>
      <c r="I76" s="68"/>
      <c r="J76" s="70"/>
      <c r="K76" s="70"/>
      <c r="L76" s="72"/>
      <c r="M76" s="72"/>
      <c r="N76" s="70"/>
      <c r="O76" s="70"/>
      <c r="P76" s="68"/>
      <c r="Q76" s="73"/>
      <c r="R76" s="73"/>
      <c r="S76" s="32" t="s">
        <v>25</v>
      </c>
      <c r="T76" s="33"/>
      <c r="U76" s="18">
        <v>1406707000</v>
      </c>
    </row>
    <row r="77" spans="1:21" ht="69.75" customHeight="1">
      <c r="C77" s="17"/>
      <c r="D77" s="16"/>
      <c r="E77" s="14"/>
      <c r="F77" s="14"/>
      <c r="J77" s="74"/>
      <c r="K77" s="17"/>
      <c r="L77" s="14"/>
      <c r="M77" s="14"/>
      <c r="N77" s="74"/>
      <c r="O77" s="75"/>
      <c r="P77" s="76"/>
      <c r="Q77" s="77"/>
      <c r="R77" s="77"/>
      <c r="S77" s="32" t="s">
        <v>24</v>
      </c>
      <c r="T77" s="33"/>
      <c r="U77" s="18">
        <f>U74-U76</f>
        <v>755776127.91170692</v>
      </c>
    </row>
    <row r="78" spans="1:21" ht="47.25" hidden="1" customHeight="1">
      <c r="C78" s="22"/>
      <c r="D78" s="78" t="s">
        <v>23</v>
      </c>
      <c r="E78" s="79"/>
      <c r="F78" s="79"/>
      <c r="G78" s="79"/>
      <c r="H78" s="26"/>
      <c r="I78" s="27"/>
      <c r="J78" s="28"/>
      <c r="K78" s="29"/>
      <c r="L78" s="78" t="s">
        <v>22</v>
      </c>
      <c r="M78" s="15"/>
      <c r="N78" s="74"/>
      <c r="O78" s="74"/>
      <c r="U78" s="80"/>
    </row>
    <row r="79" spans="1:21" s="6" customFormat="1" ht="36.75" hidden="1" customHeight="1">
      <c r="A79" s="14"/>
      <c r="B79" s="13"/>
      <c r="C79" s="12"/>
      <c r="D79" s="11"/>
      <c r="E79" s="10"/>
      <c r="F79" s="10"/>
      <c r="J79" s="8"/>
      <c r="K79" s="12"/>
      <c r="L79" s="81"/>
      <c r="M79" s="10"/>
      <c r="N79" s="9"/>
      <c r="O79" s="8"/>
      <c r="Q79" s="7"/>
      <c r="R79" s="7"/>
      <c r="S79" s="38"/>
      <c r="T79" s="20"/>
      <c r="U79" s="20"/>
    </row>
    <row r="80" spans="1:21" ht="26.25" hidden="1">
      <c r="C80" s="23"/>
      <c r="D80" s="5"/>
      <c r="E80" s="4"/>
      <c r="F80" s="4"/>
      <c r="H80" s="23"/>
      <c r="I80" s="23"/>
      <c r="J80" s="23"/>
      <c r="K80" s="23"/>
      <c r="L80" s="82"/>
      <c r="M80" s="3"/>
      <c r="N80" s="74"/>
      <c r="O80" s="83"/>
    </row>
    <row r="81" spans="3:21" ht="47.25" hidden="1" customHeight="1">
      <c r="C81" s="74"/>
      <c r="D81" s="74"/>
      <c r="E81" s="74"/>
      <c r="F81" s="74"/>
      <c r="G81" s="80"/>
      <c r="H81" s="80"/>
      <c r="J81" s="74"/>
      <c r="K81" s="74"/>
      <c r="L81" s="84"/>
      <c r="M81" s="84"/>
      <c r="N81" s="74"/>
      <c r="O81" s="74"/>
      <c r="S81" s="2"/>
      <c r="T81" s="1"/>
      <c r="U81" s="80"/>
    </row>
    <row r="82" spans="3:21">
      <c r="C82" s="74"/>
      <c r="D82" s="74"/>
      <c r="E82" s="74"/>
      <c r="F82" s="74"/>
      <c r="J82" s="74"/>
      <c r="K82" s="74"/>
      <c r="L82" s="84"/>
      <c r="M82" s="84"/>
      <c r="N82" s="85"/>
      <c r="O82" s="83"/>
      <c r="P82" s="85"/>
      <c r="Q82" s="86"/>
      <c r="R82" s="86"/>
    </row>
    <row r="83" spans="3:21">
      <c r="C83" s="74"/>
      <c r="D83" s="74"/>
      <c r="E83" s="74"/>
      <c r="F83" s="74"/>
      <c r="J83" s="74"/>
      <c r="K83" s="74"/>
      <c r="L83" s="84"/>
      <c r="M83" s="84"/>
      <c r="N83" s="85"/>
      <c r="O83" s="74"/>
      <c r="P83" s="85"/>
      <c r="Q83" s="86"/>
      <c r="R83" s="86"/>
    </row>
    <row r="84" spans="3:21">
      <c r="C84" s="74"/>
      <c r="D84" s="74"/>
      <c r="E84" s="74"/>
      <c r="F84" s="74"/>
      <c r="G84" s="87"/>
      <c r="H84" s="87"/>
      <c r="I84" s="87"/>
      <c r="J84" s="88"/>
      <c r="K84" s="88"/>
      <c r="L84" s="84"/>
      <c r="M84" s="84"/>
      <c r="N84" s="74"/>
      <c r="O84" s="74"/>
    </row>
    <row r="85" spans="3:21">
      <c r="C85" s="74"/>
      <c r="D85" s="74"/>
      <c r="E85" s="74"/>
      <c r="F85" s="74"/>
      <c r="G85" s="87"/>
      <c r="H85" s="87"/>
      <c r="I85" s="87"/>
      <c r="J85" s="88"/>
      <c r="K85" s="88"/>
      <c r="L85" s="84"/>
      <c r="M85" s="84"/>
      <c r="N85" s="74"/>
      <c r="O85" s="74"/>
    </row>
    <row r="86" spans="3:21">
      <c r="C86" s="74"/>
      <c r="D86" s="74"/>
      <c r="E86" s="74"/>
      <c r="F86" s="74"/>
      <c r="J86" s="74"/>
      <c r="K86" s="74"/>
      <c r="L86" s="84"/>
      <c r="M86" s="84"/>
      <c r="N86" s="74"/>
      <c r="O86" s="74"/>
    </row>
    <row r="87" spans="3:21">
      <c r="C87" s="74"/>
      <c r="D87" s="74"/>
      <c r="E87" s="74"/>
      <c r="F87" s="74"/>
      <c r="J87" s="83"/>
      <c r="K87" s="74"/>
      <c r="L87" s="84"/>
      <c r="M87" s="84"/>
      <c r="N87" s="74"/>
      <c r="O87" s="74"/>
    </row>
    <row r="88" spans="3:21">
      <c r="C88" s="74"/>
      <c r="D88" s="74"/>
      <c r="E88" s="74"/>
      <c r="F88" s="74"/>
      <c r="J88" s="74"/>
      <c r="K88" s="74"/>
      <c r="L88" s="84"/>
      <c r="M88" s="84"/>
      <c r="N88" s="74"/>
      <c r="O88" s="74"/>
    </row>
    <row r="89" spans="3:21">
      <c r="C89" s="74"/>
      <c r="D89" s="74"/>
      <c r="E89" s="74"/>
      <c r="F89" s="74"/>
      <c r="J89" s="74"/>
      <c r="K89" s="74"/>
      <c r="L89" s="84"/>
      <c r="M89" s="84"/>
      <c r="N89" s="74"/>
      <c r="O89" s="74"/>
    </row>
    <row r="90" spans="3:21">
      <c r="C90" s="74"/>
      <c r="D90" s="74"/>
      <c r="E90" s="74"/>
      <c r="F90" s="74"/>
      <c r="J90" s="74"/>
      <c r="K90" s="74"/>
      <c r="L90" s="84"/>
      <c r="M90" s="84"/>
      <c r="N90" s="74"/>
      <c r="O90" s="74"/>
    </row>
  </sheetData>
  <mergeCells count="24">
    <mergeCell ref="A15:A20"/>
    <mergeCell ref="A6:A14"/>
    <mergeCell ref="K4:K5"/>
    <mergeCell ref="C1:I1"/>
    <mergeCell ref="S76:T76"/>
    <mergeCell ref="S77:T77"/>
    <mergeCell ref="A69:A73"/>
    <mergeCell ref="A21:A35"/>
    <mergeCell ref="A36:A50"/>
    <mergeCell ref="A52:A68"/>
    <mergeCell ref="A1:B1"/>
    <mergeCell ref="S3:S5"/>
    <mergeCell ref="T3:T5"/>
    <mergeCell ref="U4:U5"/>
    <mergeCell ref="C4:C5"/>
    <mergeCell ref="D4:D5"/>
    <mergeCell ref="E4:E5"/>
    <mergeCell ref="F4:F5"/>
    <mergeCell ref="B3:B5"/>
    <mergeCell ref="A3:A5"/>
    <mergeCell ref="L3:P3"/>
    <mergeCell ref="C3:D3"/>
    <mergeCell ref="E3:F3"/>
    <mergeCell ref="G3:K3"/>
  </mergeCells>
  <pageMargins left="0.39370078740157483" right="0.39370078740157483" top="0.78740157480314965" bottom="0.47244094488188981" header="0.31496062992125984" footer="0.31496062992125984"/>
  <pageSetup paperSize="9" scale="40" fitToHeight="0" orientation="landscape" r:id="rId1"/>
  <headerFooter>
    <oddFooter>&amp;C&amp;P</oddFooter>
  </headerFooter>
  <colBreaks count="1" manualBreakCount="1">
    <brk id="11" max="8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'2023'!Заголовки_для_печати</vt:lpstr>
      <vt:lpstr>'2023'!Область_печати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2023-05-16T08:27:03Z</cp:lastPrinted>
  <dcterms:created xsi:type="dcterms:W3CDTF">2016-01-14T10:10:37Z</dcterms:created>
  <dcterms:modified xsi:type="dcterms:W3CDTF">2023-05-16T08:27:18Z</dcterms:modified>
</cp:coreProperties>
</file>