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955" windowHeight="9720"/>
  </bookViews>
  <sheets>
    <sheet name="дорожный фонд" sheetId="1" r:id="rId1"/>
  </sheets>
  <definedNames>
    <definedName name="Print_Titles" localSheetId="0">'дорожный фонд'!$3:$4</definedName>
    <definedName name="_xlnm.Print_Area" localSheetId="0">'дорожный фонд'!$A$1:$F$68</definedName>
  </definedNames>
  <calcPr calcId="125725" calcOnSave="0"/>
</workbook>
</file>

<file path=xl/calcChain.xml><?xml version="1.0" encoding="utf-8"?>
<calcChain xmlns="http://schemas.openxmlformats.org/spreadsheetml/2006/main">
  <c r="E60" i="1"/>
  <c r="F12"/>
  <c r="F13"/>
  <c r="F56"/>
  <c r="F58"/>
  <c r="F59"/>
  <c r="E46"/>
  <c r="D45"/>
  <c r="E19"/>
  <c r="D19"/>
  <c r="E10"/>
  <c r="E6" s="1"/>
  <c r="F65"/>
  <c r="F41"/>
  <c r="D14" l="1"/>
  <c r="D10"/>
  <c r="D5" l="1"/>
  <c r="D6"/>
  <c r="C10"/>
  <c r="F68"/>
  <c r="C68"/>
  <c r="F67"/>
  <c r="D66"/>
  <c r="D60" s="1"/>
  <c r="F64"/>
  <c r="C64"/>
  <c r="F63"/>
  <c r="C63"/>
  <c r="E15"/>
  <c r="F55"/>
  <c r="F54"/>
  <c r="E52"/>
  <c r="D52"/>
  <c r="F49"/>
  <c r="C49"/>
  <c r="F48"/>
  <c r="F47"/>
  <c r="C47"/>
  <c r="D46"/>
  <c r="C46" s="1"/>
  <c r="F45"/>
  <c r="C45"/>
  <c r="F44"/>
  <c r="C44"/>
  <c r="F43"/>
  <c r="F42"/>
  <c r="F39"/>
  <c r="F38"/>
  <c r="F37"/>
  <c r="C37"/>
  <c r="F36"/>
  <c r="F35"/>
  <c r="F34"/>
  <c r="F32"/>
  <c r="F31"/>
  <c r="F30"/>
  <c r="C30"/>
  <c r="F29"/>
  <c r="F28"/>
  <c r="F27"/>
  <c r="C27"/>
  <c r="C24" s="1"/>
  <c r="F26"/>
  <c r="E24"/>
  <c r="E17" s="1"/>
  <c r="D24"/>
  <c r="F23"/>
  <c r="C23"/>
  <c r="F21"/>
  <c r="D20"/>
  <c r="C19"/>
  <c r="F18"/>
  <c r="C18"/>
  <c r="F14"/>
  <c r="F11"/>
  <c r="F10"/>
  <c r="F9"/>
  <c r="F8"/>
  <c r="F7"/>
  <c r="D17" l="1"/>
  <c r="D16" s="1"/>
  <c r="F15"/>
  <c r="E5"/>
  <c r="F5" s="1"/>
  <c r="C17"/>
  <c r="C6"/>
  <c r="C5" s="1"/>
  <c r="F20"/>
  <c r="C66"/>
  <c r="C60" s="1"/>
  <c r="F52"/>
  <c r="F19"/>
  <c r="F66"/>
  <c r="F46"/>
  <c r="F60"/>
  <c r="C52"/>
  <c r="E16"/>
  <c r="F24"/>
  <c r="F6"/>
  <c r="C16" l="1"/>
  <c r="F16"/>
  <c r="F17"/>
</calcChain>
</file>

<file path=xl/sharedStrings.xml><?xml version="1.0" encoding="utf-8"?>
<sst xmlns="http://schemas.openxmlformats.org/spreadsheetml/2006/main" count="110" uniqueCount="103">
  <si>
    <t>рублей</t>
  </si>
  <si>
    <t xml:space="preserve">Наименование </t>
  </si>
  <si>
    <t>% исполнения к утвержденному плану года</t>
  </si>
  <si>
    <t>ИСТОЧНИКИ ДОРОЖНОГО ФОНДА</t>
  </si>
  <si>
    <t>1.1</t>
  </si>
  <si>
    <t>Доходы от уплаты акцизов на нефтепродукты</t>
  </si>
  <si>
    <t>1.2</t>
  </si>
  <si>
    <t>Транспортный налог</t>
  </si>
  <si>
    <t>1.3</t>
  </si>
  <si>
    <t>Доходы от штрафов за нарушение законодательства РФ о безопасности дорожного движения</t>
  </si>
  <si>
    <t>1.4</t>
  </si>
  <si>
    <t>Иные источники</t>
  </si>
  <si>
    <t>1.5</t>
  </si>
  <si>
    <t>Безвозмездные поступления от физических и юридических лиц</t>
  </si>
  <si>
    <t>1.6</t>
  </si>
  <si>
    <t>1.7</t>
  </si>
  <si>
    <t>1.8</t>
  </si>
  <si>
    <t>Межбюджетные трансферты из федерального бюджета</t>
  </si>
  <si>
    <t xml:space="preserve">Бюджетные кредиты, предоставляемые из федерального бюджета на финансовое обеспечение реализации инфраструктурных проектов </t>
  </si>
  <si>
    <t>2</t>
  </si>
  <si>
    <t xml:space="preserve">РАСХОДЫ ДОРОЖНОГО ФОНДА                 </t>
  </si>
  <si>
    <t>2.1</t>
  </si>
  <si>
    <t>Резерв средств на ликвидацию потерь дорожного хозяйства от осенне-весенних паводков и неблагоприятных последствий природного и техногенного характера (ЦС 6800073230)</t>
  </si>
  <si>
    <t>2.2</t>
  </si>
  <si>
    <t>Развитие системы автоматического контроля и выявления нарушений Правил дорожного движения Российской Федерации (приобретение и содержание комплексов фотовидеофиксации нарушений правил дорожного движения РФ, оплата услуг почтовой связи по направлению постановлений о нарушении законодательства РФ о безопасности дорожного движения) (ЦС 1950370100, 1960173240, 1960273240)</t>
  </si>
  <si>
    <t>2.3</t>
  </si>
  <si>
    <t>затраты на управление дорожным хозяйством (содержание ГКУ «Дорожное агентство «Архангельскавтодор») (ЦС 1950270100)</t>
  </si>
  <si>
    <t>2.4</t>
  </si>
  <si>
    <t>в том числе:</t>
  </si>
  <si>
    <t>на реализацию нацпрокта "Безопасные качественные дороги" в рамках Федерального проекта "Региональная и местная дорожная сеть" (ЦС194R173210 ВР 243, 244)</t>
  </si>
  <si>
    <t>2.5</t>
  </si>
  <si>
    <t>Строительство и реконструкция объектов капитального строительства государственной собственности Архангельской области  (через ГКУ АО "Дорожное агентство "Архангельскавтодор")</t>
  </si>
  <si>
    <t>Разработка проектной документации на реконструкцию мостового перехода через реку Вождеромка на км 60+464 автомобильной дороги Архангельск - Белогорский - Пинега - Кимжа - Мезень в Приморском районе Архангельской области</t>
  </si>
  <si>
    <t>Разработка проектной документации на строительство автомобильной дороги Онега - Тамица - Кянда на участке Тамица - Кянда в Онежском районе Архангельской области</t>
  </si>
  <si>
    <t>Разработка проектной документации на реконструкцию мостового перехода через реку Онега на км 12 + 977 автомобильной дороги Дениславье - Североонежск - СОБР</t>
  </si>
  <si>
    <t>Разработка проектной документации на выполнение работ по строительству автомобильной дороги Онега - Покровское на участке Хайнозерской дороги в Онежском районе</t>
  </si>
  <si>
    <t>2.8</t>
  </si>
  <si>
    <t>Иные межбюджетные трансферты на приведение в нормативное состояние сети автомобильных дорог общего пользования местного значения (ЦС 1920574910, ВР 540)</t>
  </si>
  <si>
    <t>2.9</t>
  </si>
  <si>
    <t>2.10</t>
  </si>
  <si>
    <t>2.11</t>
  </si>
  <si>
    <t>2.12</t>
  </si>
  <si>
    <t>2.13</t>
  </si>
  <si>
    <t>2.14</t>
  </si>
  <si>
    <t>2.15</t>
  </si>
  <si>
    <t xml:space="preserve">Иные межбюджетные трансферты на строительство проезда к строящемуся детскому саду на 280 мест в округе Варавино-Фактория городского округа "Город Архангельск" </t>
  </si>
  <si>
    <t>2.16</t>
  </si>
  <si>
    <t>2.17</t>
  </si>
  <si>
    <t>2.18</t>
  </si>
  <si>
    <t>Приведение в нормативное состояние автомобильных дорог и искусственных дорожных сооружений в рамках реализации национального проекта "Безопасные качественные дороги" (ЦС 197R153940 ВР 243,244)</t>
  </si>
  <si>
    <t>2.19</t>
  </si>
  <si>
    <t>Финансовое обеспечение дорожной деятельности в рамках реалиции национального проекта «Безопасные качественные дороги» (автомобильные дороги Архангельской агломерации) (ЦС 197R153930 ВР 540)</t>
  </si>
  <si>
    <t>2.20</t>
  </si>
  <si>
    <t>Субсидии местным бюджетам на софинансирование модернизации нерегулируемых пешеходных переходов, светофорных объектов и установка светофорных объектов, пешеходных ограждений на автомобильных дорогах общего в рамках реалиции национального проекта «Безопасные качественные дороги» (ЦС 196R376670 ВР 521)</t>
  </si>
  <si>
    <t>2.21</t>
  </si>
  <si>
    <t>2.22</t>
  </si>
  <si>
    <t>Иные межбюджетные трансферты на внедрение интеллектуальных транспортных систем, предусматривающих автоматизацию процессов управления дорожным движением в городских агломерациях, включающих города с населением свыше 300 тысяч человек (через ГБУ АО "Архтелецентр") (ЦС 196R254180 ВР 612)</t>
  </si>
  <si>
    <t>2.23</t>
  </si>
  <si>
    <t>2.24</t>
  </si>
  <si>
    <t>Реализация инфраструктурных проектов, источником финансового обеспечения которых являются бюджетные кредиты, предоставляемые из федерального бюджета на финансовое обеспечение реализации инфраструктурных проектов (ЦС 1924998010 ВР 522)</t>
  </si>
  <si>
    <t>Строительство автодорог в рамках комплексной застройки квартала №152 в г. Архангельске (ЦС 1924998010 ВР 522)</t>
  </si>
  <si>
    <t>Строительство автодорог в рамках комплексной застройки квартала №85 в г. Северодвинске (ЦС 1925098010 ВР 522)</t>
  </si>
  <si>
    <t>2.25</t>
  </si>
  <si>
    <t xml:space="preserve">Расходы за счет межбюджетных трансфертов из федерального бюджета </t>
  </si>
  <si>
    <t>Иные межбюджетные трансферты на развитие инфраструктуры дорожного хозяйства (Реконструкция моста через Никольское устье Северной Двины в г. Северодвинске, 164501, Архангельская область, г. Северодвинск, ул. Плюснина, д. 7) (ЦС 192R153890 ВР 540)</t>
  </si>
  <si>
    <t>Субсидии на приведение в нормативное состояние автомобильных дорог и искусственных дорожных сооружений в рамках реализации национального проекта "Безопасные качественные дороги" (ЦС 197R153940 ВР 243,244)</t>
  </si>
  <si>
    <t>Остаток бюджетных ассигнований дорожного фонда Архангельской области на 01.01.2023 составляет 253258620,84 рублей (разница между прогнозируемым и фактическим поступлением доходов областного бюджета по источникам, формирующим дорожный фонд Архангельской области в 2022 году  (+26080600,97 рублей), и неиспользованный остаток бюджетных ассигнований дорожного фонда Архангельской области в 2022 году (+227178019,87 рублей). Предусмотрено в областном законе №684-42-ОЗ от 29.03.2023г.- 244854365,31 рублей, внесено в сводную бюджетную роспись на 2023 год и плановый период 2024 и 2025 годов без внесения изменений в закон на основании 8 и 16 абзацев подпункта «в» пункта 1 статьи 11 закона о бюджете - 1568604,81 рубля.</t>
  </si>
  <si>
    <t>Ремонт, капитальный ремонт и содержание автомобильных дорог общего пользования регионального значения (ЦС 1940073210 ВР 243, 244)</t>
  </si>
  <si>
    <t>2.6</t>
  </si>
  <si>
    <t>2.7</t>
  </si>
  <si>
    <t>2.26</t>
  </si>
  <si>
    <t>2.27</t>
  </si>
  <si>
    <t>2.28</t>
  </si>
  <si>
    <t>Субсидии на развитие транспортной инфраструктуры на сельских территориях (Реконструкция участка автомобильной дороги по ул. Центральная и автомобильной дороги переулок Заозерный п. Лайский Док Приморского района Архангельской области, Архангельская область, Приморский район)(ЦС 25302R3720 ВР 522)</t>
  </si>
  <si>
    <t>Иные межбюджетные трансферты на устройство временного объездного низководного автомобильного моста через р. Сова в дер. Чижгора Мезенского района Архангельской области (ЦС 1927474760, ВР 540)</t>
  </si>
  <si>
    <t>Иные межбюджетные трансферты на ремонт грунтового полотна автомобильной дороги общего пользования местного значения по ул. Октябрьская (от жилого дома № 68 по ул. Октябрьская до здания новой школы) в с. Долгощелье Мезенского района Архангельской области (ЦС 1927574910, ВР 540)</t>
  </si>
  <si>
    <t>Иные межбюджетные трансферты на ремонт автомобильной дороги общего пользования местного значения по ул. Победа в с. Лешуконское Лешуконского района Архангельской области (ЦС 1927674910, ВР 540)</t>
  </si>
  <si>
    <t>Иные межбюджетные трансферты на капитальный ремонт участков автомобильной дороги общего пользования местного значения: улица Советская, улица Титова, улица Октябрьская в селе Черевково Красноборского района Архангельской области (ЦС 1927774910, ВР 540)</t>
  </si>
  <si>
    <t>Иные межбюджетные трансферты на строительство проезда к строящейся школе на 1600 мест в территориальном округе Майская Горка городского округа "Город Архангельск" (ЦС 1927870310, ВР 540)</t>
  </si>
  <si>
    <t>Иные межбюджетные трансферты на проектирование и капитальный ремонт участка автомобильной дороги общего пользования местного значения по ул. Школьная в г. Архангельске (ЦС 1927974910, ВР 540)</t>
  </si>
  <si>
    <t>Иные межбюджетные трансферты на проектирование и строительство автомобильной дороги по.ул. Карпогорской от ул.Октябрят до пр.Московского в г. Архангельске (ЦС 1926770310, ВР 540)</t>
  </si>
  <si>
    <t>Иные межбюджетные трансферты на развитие инфраструктуры дорожного хозяйства (Реконструкция моста через Никольское устье Северной Двины в г. Северодвинске, 164501, Архангельская область, г. Северодвинск, ул. Плюснина, д. 7)(ЦС 192R153890 ВР 540)</t>
  </si>
  <si>
    <t>Иные межбюджетные трансферты бюджетам на проектирование, капитальный ремонт и ремонт искусственных сооружений на автомобильных дорог общего пользования местного значения (ЦС 192R173300 ВР 540)</t>
  </si>
  <si>
    <t>1.9</t>
  </si>
  <si>
    <t>Бюджетные кредиты из федерального бюджета в целях опережающего финансового обеспечения расходных обязательств субъектов Российской Федерации</t>
  </si>
  <si>
    <t>2.29</t>
  </si>
  <si>
    <t>Иные межбюджетные трансферты на ремонт дворовых и внутриквартальных проездов в городском округе "Город Архангельск" (ЦС 1925976320, ВР 540)</t>
  </si>
  <si>
    <t>Иные межбюджетные трансферты на ремонт и содержание автомобильных дорог общего пользования местного значения в городском округе "Город Архангельск" (ЦС 1920678760, ВР 540)</t>
  </si>
  <si>
    <t>Иные межбюджетные трансферты на разработку проектно-сметной документации на ремонт автомобильной дороги от пр. Октябрьский до ж/д переезда 22 км в г.Онега (ЦС 1927174910, ВР 540)</t>
  </si>
  <si>
    <t>Иные межбюджетные трансферты на ремонт автомобильных дорог общего пользования в г. Сольвычегодске (ЦС 1927374910, ВР 540)</t>
  </si>
  <si>
    <t>Иные межбюджетные трансферты на ремонт тротуаров с обустройством остановок общественного транспорта по Лахтинскому шоссе в городском округе "Город Архангельск" (ЦС 1928074910, ВР 540)</t>
  </si>
  <si>
    <t>Иные межбюджетные трансферты на развитие инфраструктуры дорожного хозяйства за счет средств резервного фонда Правительств РФ (Реконструкция моста через Никольское устье Северной Двины в г. Северодвинске, 164501, Архангельская область, г. Северодвинск, ул. Плюснина, д. 7) (ЦС 192R15389F ВР 540)</t>
  </si>
  <si>
    <t>Средства бюджетных кредитов из федерального бюджета в целях опережающего финансового обеспечения расходных обязательств  субъектов Российской Федерации</t>
  </si>
  <si>
    <t>"Реконструкция моста через Никольское устье Северной Двины в г. Северодвинске" (ЦС 192R1М3890 ВР 540)</t>
  </si>
  <si>
    <t>Приведение в нормативное состояние автомобильных дорог и искусственных дорожных сооружений (ЦС 197R1М3940 ВР 243,244)</t>
  </si>
  <si>
    <t>Иные межбюджетные трансферты на финансирование дорожной деятельности в отношении автомобильных дорог общего пользования регионального или межмуниципального, местного значения (ГКУ АО "Дорожное агентство "Архангельскавтодор"(ЦС 1941657840 ВР 243,244)</t>
  </si>
  <si>
    <t>в том числе за счет собственных источников (включая бюджетные кредиты, предоставляемые из федерального бюджета на финансовое обеспечение реализации инфраструктурных проектов и в целях опережающего финансового обеспечения расходных обязательств субъектов Российской Федерации)  (1.1,1.2,1.3,1.4,1.5,1.6,1.7,1.8)</t>
  </si>
  <si>
    <t>в том числе за счет средств областного бюджета (включая бюджетные кредиты, предоставляемые из федерального бюджета на финансовое обеспечение реализации инфраструктурных проектови в целях опережающего финансового обеспечения расходных обязательств субъектов Российской Федерации)</t>
  </si>
  <si>
    <r>
      <t>Финансовое обеспечение дорожной деятельности в рамках реалиции национального проекта «Безопасные качественные дороги» (региональные автомобильные дороги)</t>
    </r>
    <r>
      <rPr>
        <i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(ЦС 197R153930 ВР 243,244)</t>
    </r>
  </si>
  <si>
    <t>ОТЧЕТ 
об исполнении дорожного фонда Архангельской области за 1 полугодие 2023 года</t>
  </si>
  <si>
    <t>Исполнено 
на 30.06.2023</t>
  </si>
  <si>
    <t xml:space="preserve">Уточненная сводная бюджетная роспись 
на 2023 год </t>
  </si>
  <si>
    <t>Утверждено на год 
(в ред. от 29.03.2023 
№ 684-42-ОЗ)</t>
  </si>
</sst>
</file>

<file path=xl/styles.xml><?xml version="1.0" encoding="utf-8"?>
<styleSheet xmlns="http://schemas.openxmlformats.org/spreadsheetml/2006/main">
  <numFmts count="1">
    <numFmt numFmtId="164" formatCode="#,##0.0"/>
  </numFmts>
  <fonts count="6">
    <font>
      <sz val="10"/>
      <color theme="1"/>
      <name val="Arial Cyr"/>
    </font>
    <font>
      <sz val="10"/>
      <name val="Arial Cy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4" fontId="1" fillId="0" borderId="1">
      <alignment horizontal="right" vertical="top" shrinkToFit="1"/>
    </xf>
  </cellStyleXfs>
  <cellXfs count="41">
    <xf numFmtId="0" fontId="0" fillId="0" borderId="0" xfId="0"/>
    <xf numFmtId="0" fontId="2" fillId="2" borderId="3" xfId="0" applyFont="1" applyFill="1" applyBorder="1" applyAlignment="1">
      <alignment horizontal="center"/>
    </xf>
    <xf numFmtId="0" fontId="2" fillId="3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4" fontId="3" fillId="3" borderId="0" xfId="0" applyNumberFormat="1" applyFont="1" applyFill="1"/>
    <xf numFmtId="0" fontId="3" fillId="3" borderId="0" xfId="0" applyFont="1" applyFill="1"/>
    <xf numFmtId="4" fontId="2" fillId="3" borderId="0" xfId="0" applyNumberFormat="1" applyFont="1" applyFill="1"/>
    <xf numFmtId="0" fontId="2" fillId="3" borderId="0" xfId="0" applyFont="1" applyFill="1" applyAlignment="1">
      <alignment wrapText="1"/>
    </xf>
    <xf numFmtId="0" fontId="0" fillId="3" borderId="0" xfId="0" applyFont="1" applyFill="1"/>
    <xf numFmtId="0" fontId="3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right"/>
    </xf>
    <xf numFmtId="0" fontId="2" fillId="3" borderId="1" xfId="0" applyFont="1" applyFill="1" applyBorder="1"/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49" fontId="3" fillId="3" borderId="2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 wrapText="1" indent="1"/>
    </xf>
    <xf numFmtId="4" fontId="3" fillId="3" borderId="5" xfId="0" applyNumberFormat="1" applyFont="1" applyFill="1" applyBorder="1" applyAlignment="1">
      <alignment horizontal="right" vertical="center"/>
    </xf>
    <xf numFmtId="164" fontId="3" fillId="3" borderId="6" xfId="0" applyNumberFormat="1" applyFont="1" applyFill="1" applyBorder="1" applyAlignment="1">
      <alignment horizontal="right" vertical="center"/>
    </xf>
    <xf numFmtId="49" fontId="2" fillId="3" borderId="5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left" vertical="center" wrapText="1" indent="2"/>
    </xf>
    <xf numFmtId="4" fontId="3" fillId="3" borderId="7" xfId="0" applyNumberFormat="1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left" vertical="center" wrapText="1" indent="1"/>
    </xf>
    <xf numFmtId="4" fontId="2" fillId="3" borderId="5" xfId="0" applyNumberFormat="1" applyFont="1" applyFill="1" applyBorder="1" applyAlignment="1">
      <alignment horizontal="right" vertical="center"/>
    </xf>
    <xf numFmtId="164" fontId="2" fillId="3" borderId="6" xfId="0" applyNumberFormat="1" applyFont="1" applyFill="1" applyBorder="1" applyAlignment="1">
      <alignment horizontal="right" vertical="center"/>
    </xf>
    <xf numFmtId="49" fontId="2" fillId="3" borderId="6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 wrapText="1" indent="1"/>
    </xf>
    <xf numFmtId="4" fontId="2" fillId="3" borderId="6" xfId="0" applyNumberFormat="1" applyFont="1" applyFill="1" applyBorder="1" applyAlignment="1">
      <alignment horizontal="right" vertical="center"/>
    </xf>
    <xf numFmtId="49" fontId="3" fillId="3" borderId="5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 wrapText="1" indent="1"/>
    </xf>
    <xf numFmtId="0" fontId="4" fillId="3" borderId="5" xfId="0" applyFont="1" applyFill="1" applyBorder="1" applyAlignment="1">
      <alignment horizontal="left" vertical="center" wrapText="1" indent="2"/>
    </xf>
    <xf numFmtId="4" fontId="2" fillId="3" borderId="8" xfId="0" applyNumberFormat="1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left" vertical="top" wrapText="1" indent="1"/>
    </xf>
    <xf numFmtId="0" fontId="2" fillId="3" borderId="5" xfId="0" applyFont="1" applyFill="1" applyBorder="1" applyAlignment="1">
      <alignment horizontal="left" vertical="center" wrapText="1" indent="2"/>
    </xf>
    <xf numFmtId="4" fontId="0" fillId="3" borderId="0" xfId="0" applyNumberFormat="1" applyFont="1" applyFill="1"/>
    <xf numFmtId="0" fontId="2" fillId="3" borderId="5" xfId="0" applyFont="1" applyFill="1" applyBorder="1" applyAlignment="1">
      <alignment horizontal="left" vertical="top" wrapText="1" indent="2"/>
    </xf>
    <xf numFmtId="0" fontId="2" fillId="3" borderId="6" xfId="0" applyFont="1" applyFill="1" applyBorder="1" applyAlignment="1">
      <alignment horizontal="left" vertical="top" wrapText="1" indent="2"/>
    </xf>
    <xf numFmtId="49" fontId="2" fillId="3" borderId="7" xfId="0" applyNumberFormat="1" applyFont="1" applyFill="1" applyBorder="1" applyAlignment="1">
      <alignment horizontal="center" vertical="center"/>
    </xf>
    <xf numFmtId="3" fontId="2" fillId="3" borderId="5" xfId="0" applyNumberFormat="1" applyFont="1" applyFill="1" applyBorder="1" applyAlignment="1">
      <alignment horizontal="right" vertical="center"/>
    </xf>
    <xf numFmtId="0" fontId="2" fillId="3" borderId="8" xfId="0" applyFont="1" applyFill="1" applyBorder="1" applyAlignment="1">
      <alignment horizontal="left" vertical="top" wrapText="1" indent="2"/>
    </xf>
    <xf numFmtId="4" fontId="2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</cellXfs>
  <cellStyles count="2">
    <cellStyle name="xl40" xfId="1"/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W307"/>
  <sheetViews>
    <sheetView tabSelected="1" zoomScaleNormal="100" zoomScaleSheetLayoutView="56" workbookViewId="0">
      <pane ySplit="4" topLeftCell="A5" activePane="bottomLeft" state="frozen"/>
      <selection activeCell="D9" sqref="D9"/>
      <selection pane="bottomLeft" activeCell="D12" sqref="D12"/>
    </sheetView>
  </sheetViews>
  <sheetFormatPr defaultColWidth="9.140625" defaultRowHeight="13.15" customHeight="1"/>
  <cols>
    <col min="1" max="1" width="6" style="2" customWidth="1"/>
    <col min="2" max="2" width="90.7109375" style="2" customWidth="1"/>
    <col min="3" max="3" width="20.28515625" style="2" customWidth="1"/>
    <col min="4" max="4" width="17.85546875" style="2" customWidth="1"/>
    <col min="5" max="5" width="18.28515625" style="2" customWidth="1"/>
    <col min="6" max="6" width="16.5703125" style="2" customWidth="1"/>
    <col min="7" max="7" width="31.28515625" style="2" customWidth="1"/>
    <col min="8" max="8" width="25" style="2" customWidth="1"/>
    <col min="9" max="257" width="9.140625" style="2" customWidth="1"/>
    <col min="258" max="16384" width="9.140625" style="8"/>
  </cols>
  <sheetData>
    <row r="1" spans="1:8" ht="36.75" customHeight="1">
      <c r="A1" s="40" t="s">
        <v>99</v>
      </c>
      <c r="B1" s="40"/>
      <c r="C1" s="40"/>
      <c r="D1" s="40"/>
      <c r="E1" s="40"/>
      <c r="F1" s="40"/>
    </row>
    <row r="2" spans="1:8" ht="15.75" customHeight="1">
      <c r="B2" s="9"/>
      <c r="C2" s="9"/>
      <c r="D2" s="9"/>
      <c r="F2" s="10" t="s">
        <v>0</v>
      </c>
    </row>
    <row r="3" spans="1:8" ht="63.6" customHeight="1">
      <c r="A3" s="11"/>
      <c r="B3" s="12" t="s">
        <v>1</v>
      </c>
      <c r="C3" s="3" t="s">
        <v>102</v>
      </c>
      <c r="D3" s="3" t="s">
        <v>101</v>
      </c>
      <c r="E3" s="3" t="s">
        <v>100</v>
      </c>
      <c r="F3" s="3" t="s">
        <v>2</v>
      </c>
    </row>
    <row r="4" spans="1:8" s="2" customFormat="1" ht="12.75">
      <c r="A4" s="13">
        <v>1</v>
      </c>
      <c r="B4" s="3">
        <v>2</v>
      </c>
      <c r="C4" s="1">
        <v>3</v>
      </c>
      <c r="D4" s="1">
        <v>4</v>
      </c>
      <c r="E4" s="3">
        <v>5</v>
      </c>
      <c r="F4" s="3">
        <v>6</v>
      </c>
    </row>
    <row r="5" spans="1:8" s="5" customFormat="1" ht="12.75">
      <c r="A5" s="14">
        <v>1</v>
      </c>
      <c r="B5" s="15" t="s">
        <v>3</v>
      </c>
      <c r="C5" s="16">
        <f>C6+C15</f>
        <v>15069294281.309999</v>
      </c>
      <c r="D5" s="16">
        <f t="shared" ref="D5:E5" si="0">D6+D15</f>
        <v>17984351586.120003</v>
      </c>
      <c r="E5" s="16">
        <f t="shared" si="0"/>
        <v>9874434023.3099995</v>
      </c>
      <c r="F5" s="17">
        <f t="shared" ref="F5:F68" si="1">E5/D5*100</f>
        <v>54.905699413321685</v>
      </c>
      <c r="G5" s="4"/>
    </row>
    <row r="6" spans="1:8" ht="51">
      <c r="A6" s="18"/>
      <c r="B6" s="19" t="s">
        <v>96</v>
      </c>
      <c r="C6" s="20">
        <f>C7+C8+C9+C10+C11+C12+C13+C14</f>
        <v>10147813581.309999</v>
      </c>
      <c r="D6" s="20">
        <f>D7+D8+D9+D10+D11+D12+D13+D14</f>
        <v>12864342086.120001</v>
      </c>
      <c r="E6" s="20">
        <f>E7+E8+E9+E10+E11+E12+E14+E13</f>
        <v>8430942954.2399998</v>
      </c>
      <c r="F6" s="17">
        <f t="shared" si="1"/>
        <v>65.53730379524481</v>
      </c>
      <c r="G6" s="4"/>
    </row>
    <row r="7" spans="1:8" ht="12.75">
      <c r="A7" s="18" t="s">
        <v>4</v>
      </c>
      <c r="B7" s="21" t="s">
        <v>5</v>
      </c>
      <c r="C7" s="22">
        <v>7071762400</v>
      </c>
      <c r="D7" s="22">
        <v>7071762400</v>
      </c>
      <c r="E7" s="22">
        <v>3853703205.79</v>
      </c>
      <c r="F7" s="23">
        <f t="shared" si="1"/>
        <v>54.494240442665323</v>
      </c>
      <c r="G7" s="4"/>
    </row>
    <row r="8" spans="1:8" ht="12.75">
      <c r="A8" s="18" t="s">
        <v>6</v>
      </c>
      <c r="B8" s="21" t="s">
        <v>7</v>
      </c>
      <c r="C8" s="22">
        <v>550055316</v>
      </c>
      <c r="D8" s="22">
        <v>550055316</v>
      </c>
      <c r="E8" s="22">
        <v>195396190.16</v>
      </c>
      <c r="F8" s="23">
        <f t="shared" si="1"/>
        <v>35.523007318776642</v>
      </c>
      <c r="G8" s="4"/>
    </row>
    <row r="9" spans="1:8" ht="12.75">
      <c r="A9" s="18" t="s">
        <v>8</v>
      </c>
      <c r="B9" s="21" t="s">
        <v>9</v>
      </c>
      <c r="C9" s="22">
        <v>308574500</v>
      </c>
      <c r="D9" s="22">
        <v>308574500</v>
      </c>
      <c r="E9" s="22">
        <v>196155280.37</v>
      </c>
      <c r="F9" s="23">
        <f t="shared" si="1"/>
        <v>63.568208121539541</v>
      </c>
      <c r="G9" s="4"/>
    </row>
    <row r="10" spans="1:8" ht="12.75">
      <c r="A10" s="18" t="s">
        <v>10</v>
      </c>
      <c r="B10" s="21" t="s">
        <v>11</v>
      </c>
      <c r="C10" s="22">
        <f>5720000+10500000</f>
        <v>16220000</v>
      </c>
      <c r="D10" s="22">
        <f>5720000+10500000</f>
        <v>16220000</v>
      </c>
      <c r="E10" s="22">
        <f>-1806.05+2608417.97</f>
        <v>2606611.9200000004</v>
      </c>
      <c r="F10" s="23">
        <f t="shared" si="1"/>
        <v>16.070357090012333</v>
      </c>
      <c r="G10" s="4"/>
    </row>
    <row r="11" spans="1:8" ht="12.75">
      <c r="A11" s="24" t="s">
        <v>12</v>
      </c>
      <c r="B11" s="25" t="s">
        <v>13</v>
      </c>
      <c r="C11" s="26">
        <v>150000000</v>
      </c>
      <c r="D11" s="26">
        <v>150000000</v>
      </c>
      <c r="E11" s="26">
        <v>100000000</v>
      </c>
      <c r="F11" s="23">
        <f t="shared" si="1"/>
        <v>66.666666666666657</v>
      </c>
      <c r="G11" s="4"/>
    </row>
    <row r="12" spans="1:8" ht="25.5">
      <c r="A12" s="18" t="s">
        <v>14</v>
      </c>
      <c r="B12" s="25" t="s">
        <v>18</v>
      </c>
      <c r="C12" s="22">
        <v>1806347000</v>
      </c>
      <c r="D12" s="22">
        <v>1806347000</v>
      </c>
      <c r="E12" s="22">
        <v>1368121766</v>
      </c>
      <c r="F12" s="23">
        <f t="shared" si="1"/>
        <v>75.739698186450326</v>
      </c>
      <c r="G12" s="4"/>
    </row>
    <row r="13" spans="1:8" ht="25.5">
      <c r="A13" s="18" t="s">
        <v>15</v>
      </c>
      <c r="B13" s="25" t="s">
        <v>84</v>
      </c>
      <c r="C13" s="22">
        <v>0</v>
      </c>
      <c r="D13" s="22">
        <v>2714959900</v>
      </c>
      <c r="E13" s="22">
        <v>2714959900</v>
      </c>
      <c r="F13" s="23">
        <f t="shared" si="1"/>
        <v>100</v>
      </c>
      <c r="G13" s="4"/>
    </row>
    <row r="14" spans="1:8" ht="102">
      <c r="A14" s="18" t="s">
        <v>16</v>
      </c>
      <c r="B14" s="25" t="s">
        <v>66</v>
      </c>
      <c r="C14" s="22">
        <v>244854365.31</v>
      </c>
      <c r="D14" s="22">
        <f>1568604.81+244854365.31</f>
        <v>246422970.12</v>
      </c>
      <c r="E14" s="22">
        <v>0</v>
      </c>
      <c r="F14" s="23">
        <f t="shared" si="1"/>
        <v>0</v>
      </c>
      <c r="G14" s="4"/>
    </row>
    <row r="15" spans="1:8" ht="12.75">
      <c r="A15" s="18" t="s">
        <v>83</v>
      </c>
      <c r="B15" s="25" t="s">
        <v>17</v>
      </c>
      <c r="C15" s="22">
        <v>4921480700</v>
      </c>
      <c r="D15" s="22">
        <v>5120009500</v>
      </c>
      <c r="E15" s="22">
        <f>E60</f>
        <v>1443491069.0699999</v>
      </c>
      <c r="F15" s="23">
        <f t="shared" si="1"/>
        <v>28.193132631296873</v>
      </c>
      <c r="G15" s="4"/>
      <c r="H15" s="6"/>
    </row>
    <row r="16" spans="1:8" s="5" customFormat="1" ht="12.75">
      <c r="A16" s="27" t="s">
        <v>19</v>
      </c>
      <c r="B16" s="28" t="s">
        <v>20</v>
      </c>
      <c r="C16" s="16">
        <f>C17+C60</f>
        <v>15069294281.310001</v>
      </c>
      <c r="D16" s="16">
        <f>D17+D60</f>
        <v>17984351586.120003</v>
      </c>
      <c r="E16" s="16">
        <f>E17+E60</f>
        <v>4675138702.9800005</v>
      </c>
      <c r="F16" s="17">
        <f t="shared" si="1"/>
        <v>25.995592226901238</v>
      </c>
      <c r="G16" s="4"/>
      <c r="H16" s="4"/>
    </row>
    <row r="17" spans="1:257" ht="51">
      <c r="A17" s="18"/>
      <c r="B17" s="29" t="s">
        <v>97</v>
      </c>
      <c r="C17" s="22">
        <f>C18+C19+C20+C21+C24+C32+C33+C45+C47+C46+C34+C48+C30+C31+C49+C52+C35+C36+C37+C44+C50+C51+C38+C39+C40+C41+C42+C43+C56</f>
        <v>10147813581.310001</v>
      </c>
      <c r="D17" s="22">
        <f t="shared" ref="D17:E17" si="2">D18+D19+D20+D21+D24+D32+D33+D45+D47+D46+D34+D48+D30+D31+D49+D52+D35+D36+D37+D44+D50+D51+D38+D39+D40+D41+D42+D43+D56</f>
        <v>12864342086.120003</v>
      </c>
      <c r="E17" s="22">
        <f t="shared" si="2"/>
        <v>3231647633.9100008</v>
      </c>
      <c r="F17" s="23">
        <f t="shared" si="1"/>
        <v>25.120970915386266</v>
      </c>
      <c r="G17" s="4"/>
      <c r="H17" s="6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  <c r="IR17" s="8"/>
      <c r="IS17" s="8"/>
      <c r="IT17" s="8"/>
      <c r="IU17" s="8"/>
      <c r="IV17" s="8"/>
      <c r="IW17" s="8"/>
    </row>
    <row r="18" spans="1:257" ht="25.5">
      <c r="A18" s="18" t="s">
        <v>21</v>
      </c>
      <c r="B18" s="21" t="s">
        <v>22</v>
      </c>
      <c r="C18" s="22">
        <f>D18</f>
        <v>45000000</v>
      </c>
      <c r="D18" s="22">
        <v>45000000</v>
      </c>
      <c r="E18" s="22">
        <v>0</v>
      </c>
      <c r="F18" s="23">
        <f t="shared" si="1"/>
        <v>0</v>
      </c>
      <c r="G18" s="6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  <c r="IR18" s="8"/>
      <c r="IS18" s="8"/>
      <c r="IT18" s="8"/>
      <c r="IU18" s="8"/>
      <c r="IV18" s="8"/>
      <c r="IW18" s="8"/>
    </row>
    <row r="19" spans="1:257" ht="51">
      <c r="A19" s="24" t="s">
        <v>23</v>
      </c>
      <c r="B19" s="21" t="s">
        <v>24</v>
      </c>
      <c r="C19" s="22">
        <f>82412450+180465000+28818800</f>
        <v>291696250</v>
      </c>
      <c r="D19" s="22">
        <f>80841350+180465000+28818800</f>
        <v>290125150</v>
      </c>
      <c r="E19" s="22">
        <f>39635124+140465000+14409396</f>
        <v>194509520</v>
      </c>
      <c r="F19" s="23">
        <f t="shared" si="1"/>
        <v>67.043315617415445</v>
      </c>
      <c r="G19" s="6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  <c r="IR19" s="8"/>
      <c r="IS19" s="8"/>
      <c r="IT19" s="8"/>
      <c r="IU19" s="8"/>
      <c r="IV19" s="8"/>
      <c r="IW19" s="8"/>
    </row>
    <row r="20" spans="1:257" ht="25.5">
      <c r="A20" s="18" t="s">
        <v>25</v>
      </c>
      <c r="B20" s="21" t="s">
        <v>26</v>
      </c>
      <c r="C20" s="22">
        <v>144994180</v>
      </c>
      <c r="D20" s="22">
        <f>146565280</f>
        <v>146565280</v>
      </c>
      <c r="E20" s="22">
        <v>64395078.560000002</v>
      </c>
      <c r="F20" s="23">
        <f t="shared" si="1"/>
        <v>43.936107214478085</v>
      </c>
      <c r="G20" s="6"/>
      <c r="H20" s="6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  <c r="IR20" s="8"/>
      <c r="IS20" s="8"/>
      <c r="IT20" s="8"/>
      <c r="IU20" s="8"/>
      <c r="IV20" s="8"/>
      <c r="IW20" s="8"/>
    </row>
    <row r="21" spans="1:257" ht="25.5">
      <c r="A21" s="18" t="s">
        <v>27</v>
      </c>
      <c r="B21" s="21" t="s">
        <v>67</v>
      </c>
      <c r="C21" s="22">
        <v>4202985561.6399999</v>
      </c>
      <c r="D21" s="22">
        <v>4899390845.4200001</v>
      </c>
      <c r="E21" s="22">
        <v>1435054715.1400001</v>
      </c>
      <c r="F21" s="23">
        <f t="shared" si="1"/>
        <v>29.29047223251241</v>
      </c>
      <c r="G21" s="6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  <c r="IR21" s="8"/>
      <c r="IS21" s="8"/>
      <c r="IT21" s="8"/>
      <c r="IU21" s="8"/>
      <c r="IV21" s="8"/>
      <c r="IW21" s="8"/>
    </row>
    <row r="22" spans="1:257" ht="12.75">
      <c r="A22" s="24"/>
      <c r="B22" s="21" t="s">
        <v>28</v>
      </c>
      <c r="C22" s="22"/>
      <c r="D22" s="30"/>
      <c r="E22" s="22"/>
      <c r="F22" s="23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  <c r="IQ22" s="8"/>
      <c r="IR22" s="8"/>
      <c r="IS22" s="8"/>
      <c r="IT22" s="8"/>
      <c r="IU22" s="8"/>
      <c r="IV22" s="8"/>
      <c r="IW22" s="8"/>
    </row>
    <row r="23" spans="1:257" ht="25.5">
      <c r="A23" s="24"/>
      <c r="B23" s="21" t="s">
        <v>29</v>
      </c>
      <c r="C23" s="22">
        <f>448455084+131196650</f>
        <v>579651734</v>
      </c>
      <c r="D23" s="22">
        <v>617075134</v>
      </c>
      <c r="E23" s="22">
        <v>163350144</v>
      </c>
      <c r="F23" s="23">
        <f t="shared" si="1"/>
        <v>26.471678244613887</v>
      </c>
      <c r="G23" s="6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  <c r="IR23" s="8"/>
      <c r="IS23" s="8"/>
      <c r="IT23" s="8"/>
      <c r="IU23" s="8"/>
      <c r="IV23" s="8"/>
      <c r="IW23" s="8"/>
    </row>
    <row r="24" spans="1:257" ht="25.5">
      <c r="A24" s="24" t="s">
        <v>30</v>
      </c>
      <c r="B24" s="31" t="s">
        <v>31</v>
      </c>
      <c r="C24" s="22">
        <f>C26+C27+C28+C29</f>
        <v>26035002.159999996</v>
      </c>
      <c r="D24" s="22">
        <f>D26+D27+D28+D29</f>
        <v>39459920.719999999</v>
      </c>
      <c r="E24" s="22">
        <f>E26+E27+E28+E29</f>
        <v>0</v>
      </c>
      <c r="F24" s="23">
        <f t="shared" si="1"/>
        <v>0</v>
      </c>
      <c r="G24" s="6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  <c r="IR24" s="8"/>
      <c r="IS24" s="8"/>
      <c r="IT24" s="8"/>
      <c r="IU24" s="8"/>
      <c r="IV24" s="8"/>
      <c r="IW24" s="8"/>
    </row>
    <row r="25" spans="1:257" ht="12.75">
      <c r="A25" s="18"/>
      <c r="B25" s="31" t="s">
        <v>28</v>
      </c>
      <c r="C25" s="22"/>
      <c r="D25" s="22"/>
      <c r="E25" s="22"/>
      <c r="F25" s="23"/>
      <c r="G25" s="6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  <c r="IR25" s="8"/>
      <c r="IS25" s="8"/>
      <c r="IT25" s="8"/>
      <c r="IU25" s="8"/>
      <c r="IV25" s="8"/>
      <c r="IW25" s="8"/>
    </row>
    <row r="26" spans="1:257" ht="38.25">
      <c r="A26" s="18"/>
      <c r="B26" s="32" t="s">
        <v>32</v>
      </c>
      <c r="C26" s="22">
        <v>0</v>
      </c>
      <c r="D26" s="22">
        <v>2560000</v>
      </c>
      <c r="E26" s="22">
        <v>0</v>
      </c>
      <c r="F26" s="23">
        <f t="shared" si="1"/>
        <v>0</v>
      </c>
      <c r="G26" s="6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  <c r="IR26" s="8"/>
      <c r="IS26" s="8"/>
      <c r="IT26" s="8"/>
      <c r="IU26" s="8"/>
      <c r="IV26" s="8"/>
      <c r="IW26" s="8"/>
    </row>
    <row r="27" spans="1:257" ht="25.5">
      <c r="A27" s="18"/>
      <c r="B27" s="32" t="s">
        <v>33</v>
      </c>
      <c r="C27" s="22">
        <f>D27</f>
        <v>16967023.879999999</v>
      </c>
      <c r="D27" s="22">
        <v>16967023.879999999</v>
      </c>
      <c r="E27" s="22">
        <v>0</v>
      </c>
      <c r="F27" s="23">
        <f t="shared" si="1"/>
        <v>0</v>
      </c>
      <c r="G27" s="6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  <c r="IT27" s="8"/>
      <c r="IU27" s="8"/>
      <c r="IV27" s="8"/>
      <c r="IW27" s="8"/>
    </row>
    <row r="28" spans="1:257" ht="25.5">
      <c r="A28" s="18"/>
      <c r="B28" s="32" t="s">
        <v>34</v>
      </c>
      <c r="C28" s="22">
        <v>0</v>
      </c>
      <c r="D28" s="22">
        <v>12748000</v>
      </c>
      <c r="E28" s="22">
        <v>0</v>
      </c>
      <c r="F28" s="23">
        <f t="shared" si="1"/>
        <v>0</v>
      </c>
      <c r="G28" s="6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  <c r="IV28" s="8"/>
      <c r="IW28" s="8"/>
    </row>
    <row r="29" spans="1:257" ht="25.5">
      <c r="A29" s="18"/>
      <c r="B29" s="32" t="s">
        <v>35</v>
      </c>
      <c r="C29" s="22">
        <v>9067978.2799999993</v>
      </c>
      <c r="D29" s="22">
        <v>7184896.8399999999</v>
      </c>
      <c r="E29" s="22">
        <v>0</v>
      </c>
      <c r="F29" s="23">
        <f t="shared" si="1"/>
        <v>0</v>
      </c>
      <c r="G29" s="6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  <c r="IU29" s="8"/>
      <c r="IV29" s="8"/>
      <c r="IW29" s="8"/>
    </row>
    <row r="30" spans="1:257" ht="25.5">
      <c r="A30" s="18" t="s">
        <v>68</v>
      </c>
      <c r="B30" s="21" t="s">
        <v>37</v>
      </c>
      <c r="C30" s="22">
        <f>D30</f>
        <v>36874820.640000001</v>
      </c>
      <c r="D30" s="22">
        <v>36874820.640000001</v>
      </c>
      <c r="E30" s="22">
        <v>23520769.77</v>
      </c>
      <c r="F30" s="23">
        <f t="shared" si="1"/>
        <v>63.78544861174408</v>
      </c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  <c r="IU30" s="8"/>
      <c r="IV30" s="8"/>
      <c r="IW30" s="8"/>
    </row>
    <row r="31" spans="1:257" ht="25.5">
      <c r="A31" s="18" t="s">
        <v>69</v>
      </c>
      <c r="B31" s="21" t="s">
        <v>74</v>
      </c>
      <c r="C31" s="22">
        <v>0</v>
      </c>
      <c r="D31" s="22">
        <v>71780530</v>
      </c>
      <c r="E31" s="22">
        <v>0</v>
      </c>
      <c r="F31" s="23">
        <f t="shared" si="1"/>
        <v>0</v>
      </c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  <c r="IV31" s="8"/>
      <c r="IW31" s="8"/>
    </row>
    <row r="32" spans="1:257" ht="38.25">
      <c r="A32" s="18" t="s">
        <v>36</v>
      </c>
      <c r="B32" s="21" t="s">
        <v>75</v>
      </c>
      <c r="C32" s="22">
        <v>0</v>
      </c>
      <c r="D32" s="22">
        <v>7128000</v>
      </c>
      <c r="E32" s="22">
        <v>0</v>
      </c>
      <c r="F32" s="23">
        <f t="shared" si="1"/>
        <v>0</v>
      </c>
      <c r="G32" s="33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  <c r="IW32" s="8"/>
    </row>
    <row r="33" spans="1:257" ht="38.25">
      <c r="A33" s="18" t="s">
        <v>38</v>
      </c>
      <c r="B33" s="21" t="s">
        <v>76</v>
      </c>
      <c r="C33" s="22">
        <v>0</v>
      </c>
      <c r="D33" s="22">
        <v>17570000</v>
      </c>
      <c r="E33" s="22">
        <v>0</v>
      </c>
      <c r="F33" s="23">
        <v>0</v>
      </c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  <c r="IW33" s="8"/>
    </row>
    <row r="34" spans="1:257" ht="38.25">
      <c r="A34" s="18" t="s">
        <v>39</v>
      </c>
      <c r="B34" s="21" t="s">
        <v>77</v>
      </c>
      <c r="C34" s="22">
        <v>0</v>
      </c>
      <c r="D34" s="22">
        <v>15000000</v>
      </c>
      <c r="E34" s="22">
        <v>0</v>
      </c>
      <c r="F34" s="23">
        <f t="shared" si="1"/>
        <v>0</v>
      </c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  <c r="IW34" s="8"/>
    </row>
    <row r="35" spans="1:257" ht="25.5">
      <c r="A35" s="18" t="s">
        <v>40</v>
      </c>
      <c r="B35" s="31" t="s">
        <v>78</v>
      </c>
      <c r="C35" s="22">
        <v>0</v>
      </c>
      <c r="D35" s="22">
        <v>18000000</v>
      </c>
      <c r="E35" s="22">
        <v>0</v>
      </c>
      <c r="F35" s="23">
        <f t="shared" ref="F35:F44" si="3">E35/D35*100</f>
        <v>0</v>
      </c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  <c r="IW35" s="8"/>
    </row>
    <row r="36" spans="1:257" ht="25.5">
      <c r="A36" s="18" t="s">
        <v>41</v>
      </c>
      <c r="B36" s="31" t="s">
        <v>79</v>
      </c>
      <c r="C36" s="22">
        <v>0</v>
      </c>
      <c r="D36" s="22">
        <v>2000000</v>
      </c>
      <c r="E36" s="22">
        <v>0</v>
      </c>
      <c r="F36" s="23">
        <f t="shared" si="3"/>
        <v>0</v>
      </c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  <c r="IV36" s="8"/>
      <c r="IW36" s="8"/>
    </row>
    <row r="37" spans="1:257" ht="25.5">
      <c r="A37" s="18" t="s">
        <v>42</v>
      </c>
      <c r="B37" s="31" t="s">
        <v>80</v>
      </c>
      <c r="C37" s="22">
        <f>D37</f>
        <v>33000000</v>
      </c>
      <c r="D37" s="22">
        <v>33000000</v>
      </c>
      <c r="E37" s="22">
        <v>0</v>
      </c>
      <c r="F37" s="23">
        <f t="shared" si="3"/>
        <v>0</v>
      </c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  <c r="IU37" s="8"/>
      <c r="IV37" s="8"/>
      <c r="IW37" s="8"/>
    </row>
    <row r="38" spans="1:257" ht="25.5">
      <c r="A38" s="18" t="s">
        <v>43</v>
      </c>
      <c r="B38" s="31" t="s">
        <v>87</v>
      </c>
      <c r="C38" s="22">
        <v>43498365.310000002</v>
      </c>
      <c r="D38" s="22">
        <v>43498365.310000002</v>
      </c>
      <c r="E38" s="22">
        <v>0</v>
      </c>
      <c r="F38" s="23">
        <f t="shared" si="3"/>
        <v>0</v>
      </c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  <c r="IV38" s="8"/>
      <c r="IW38" s="8"/>
    </row>
    <row r="39" spans="1:257" ht="25.5">
      <c r="A39" s="18" t="s">
        <v>44</v>
      </c>
      <c r="B39" s="31" t="s">
        <v>86</v>
      </c>
      <c r="C39" s="22">
        <v>25000000</v>
      </c>
      <c r="D39" s="22">
        <v>25000000</v>
      </c>
      <c r="E39" s="22">
        <v>0</v>
      </c>
      <c r="F39" s="23">
        <f t="shared" si="3"/>
        <v>0</v>
      </c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  <c r="IR39" s="8"/>
      <c r="IS39" s="8"/>
      <c r="IT39" s="8"/>
      <c r="IU39" s="8"/>
      <c r="IV39" s="8"/>
      <c r="IW39" s="8"/>
    </row>
    <row r="40" spans="1:257" ht="25.5">
      <c r="A40" s="18" t="s">
        <v>46</v>
      </c>
      <c r="B40" s="31" t="s">
        <v>45</v>
      </c>
      <c r="C40" s="22">
        <v>10700000</v>
      </c>
      <c r="D40" s="22">
        <v>0</v>
      </c>
      <c r="E40" s="22">
        <v>0</v>
      </c>
      <c r="F40" s="23">
        <v>0</v>
      </c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  <c r="IR40" s="8"/>
      <c r="IS40" s="8"/>
      <c r="IT40" s="8"/>
      <c r="IU40" s="8"/>
      <c r="IV40" s="8"/>
      <c r="IW40" s="8"/>
    </row>
    <row r="41" spans="1:257" ht="25.5">
      <c r="A41" s="18" t="s">
        <v>47</v>
      </c>
      <c r="B41" s="31" t="s">
        <v>90</v>
      </c>
      <c r="C41" s="22">
        <v>0</v>
      </c>
      <c r="D41" s="22">
        <v>10700000</v>
      </c>
      <c r="E41" s="22">
        <v>0</v>
      </c>
      <c r="F41" s="23">
        <f t="shared" ref="F41" si="4">E41/D41*100</f>
        <v>0</v>
      </c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  <c r="IQ41" s="8"/>
      <c r="IR41" s="8"/>
      <c r="IS41" s="8"/>
      <c r="IT41" s="8"/>
      <c r="IU41" s="8"/>
      <c r="IV41" s="8"/>
      <c r="IW41" s="8"/>
    </row>
    <row r="42" spans="1:257" ht="25.5">
      <c r="A42" s="18" t="s">
        <v>48</v>
      </c>
      <c r="B42" s="31" t="s">
        <v>88</v>
      </c>
      <c r="C42" s="22">
        <v>18620000</v>
      </c>
      <c r="D42" s="22">
        <v>18620000</v>
      </c>
      <c r="E42" s="22">
        <v>0</v>
      </c>
      <c r="F42" s="23">
        <f t="shared" si="3"/>
        <v>0</v>
      </c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  <c r="IQ42" s="8"/>
      <c r="IR42" s="8"/>
      <c r="IS42" s="8"/>
      <c r="IT42" s="8"/>
      <c r="IU42" s="8"/>
      <c r="IV42" s="8"/>
      <c r="IW42" s="8"/>
    </row>
    <row r="43" spans="1:257" ht="25.5">
      <c r="A43" s="18" t="s">
        <v>50</v>
      </c>
      <c r="B43" s="31" t="s">
        <v>89</v>
      </c>
      <c r="C43" s="22">
        <v>25036000</v>
      </c>
      <c r="D43" s="22">
        <v>25036000</v>
      </c>
      <c r="E43" s="22">
        <v>0</v>
      </c>
      <c r="F43" s="23">
        <f t="shared" si="3"/>
        <v>0</v>
      </c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  <c r="FT43" s="8"/>
      <c r="FU43" s="8"/>
      <c r="FV43" s="8"/>
      <c r="FW43" s="8"/>
      <c r="FX43" s="8"/>
      <c r="FY43" s="8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  <c r="GL43" s="8"/>
      <c r="GM43" s="8"/>
      <c r="GN43" s="8"/>
      <c r="GO43" s="8"/>
      <c r="GP43" s="8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/>
      <c r="HB43" s="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8"/>
      <c r="IC43" s="8"/>
      <c r="ID43" s="8"/>
      <c r="IE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P43" s="8"/>
      <c r="IQ43" s="8"/>
      <c r="IR43" s="8"/>
      <c r="IS43" s="8"/>
      <c r="IT43" s="8"/>
      <c r="IU43" s="8"/>
      <c r="IV43" s="8"/>
      <c r="IW43" s="8"/>
    </row>
    <row r="44" spans="1:257" ht="38.25">
      <c r="A44" s="18" t="s">
        <v>52</v>
      </c>
      <c r="B44" s="31" t="s">
        <v>81</v>
      </c>
      <c r="C44" s="22">
        <f>D44</f>
        <v>110080802.52</v>
      </c>
      <c r="D44" s="22">
        <v>110080802.52</v>
      </c>
      <c r="E44" s="22">
        <v>0</v>
      </c>
      <c r="F44" s="23">
        <f t="shared" si="3"/>
        <v>0</v>
      </c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  <c r="GL44" s="8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8"/>
      <c r="IB44" s="8"/>
      <c r="IC44" s="8"/>
      <c r="ID44" s="8"/>
      <c r="IE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P44" s="8"/>
      <c r="IQ44" s="8"/>
      <c r="IR44" s="8"/>
      <c r="IS44" s="8"/>
      <c r="IT44" s="8"/>
      <c r="IU44" s="8"/>
      <c r="IV44" s="8"/>
      <c r="IW44" s="8"/>
    </row>
    <row r="45" spans="1:257" ht="25.5">
      <c r="A45" s="18" t="s">
        <v>54</v>
      </c>
      <c r="B45" s="31" t="s">
        <v>98</v>
      </c>
      <c r="C45" s="22">
        <f>512584428.38+1541122161</f>
        <v>2053706589.3800001</v>
      </c>
      <c r="D45" s="22">
        <f>81682455.84+1293247201.2</f>
        <v>1374929657.04</v>
      </c>
      <c r="E45" s="22">
        <v>520985623.91000003</v>
      </c>
      <c r="F45" s="23">
        <f t="shared" si="1"/>
        <v>37.891802045465901</v>
      </c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8"/>
      <c r="FB45" s="8"/>
      <c r="FC45" s="8"/>
      <c r="FD45" s="8"/>
      <c r="FE45" s="8"/>
      <c r="FF45" s="8"/>
      <c r="FG45" s="8"/>
      <c r="FH45" s="8"/>
      <c r="FI45" s="8"/>
      <c r="FJ45" s="8"/>
      <c r="FK45" s="8"/>
      <c r="FL45" s="8"/>
      <c r="FM45" s="8"/>
      <c r="FN45" s="8"/>
      <c r="FO45" s="8"/>
      <c r="FP45" s="8"/>
      <c r="FQ45" s="8"/>
      <c r="FR45" s="8"/>
      <c r="FS45" s="8"/>
      <c r="FT45" s="8"/>
      <c r="FU45" s="8"/>
      <c r="FV45" s="8"/>
      <c r="FW45" s="8"/>
      <c r="FX45" s="8"/>
      <c r="FY45" s="8"/>
      <c r="FZ45" s="8"/>
      <c r="GA45" s="8"/>
      <c r="GB45" s="8"/>
      <c r="GC45" s="8"/>
      <c r="GD45" s="8"/>
      <c r="GE45" s="8"/>
      <c r="GF45" s="8"/>
      <c r="GG45" s="8"/>
      <c r="GH45" s="8"/>
      <c r="GI45" s="8"/>
      <c r="GJ45" s="8"/>
      <c r="GK45" s="8"/>
      <c r="GL45" s="8"/>
      <c r="GM45" s="8"/>
      <c r="GN45" s="8"/>
      <c r="GO45" s="8"/>
      <c r="GP45" s="8"/>
      <c r="GQ45" s="8"/>
      <c r="GR45" s="8"/>
      <c r="GS45" s="8"/>
      <c r="GT45" s="8"/>
      <c r="GU45" s="8"/>
      <c r="GV45" s="8"/>
      <c r="GW45" s="8"/>
      <c r="GX45" s="8"/>
      <c r="GY45" s="8"/>
      <c r="GZ45" s="8"/>
      <c r="HA45" s="8"/>
      <c r="HB45" s="8"/>
      <c r="HC45" s="8"/>
      <c r="HD45" s="8"/>
      <c r="HE45" s="8"/>
      <c r="HF45" s="8"/>
      <c r="HG45" s="8"/>
      <c r="HH45" s="8"/>
      <c r="HI45" s="8"/>
      <c r="HJ45" s="8"/>
      <c r="HK45" s="8"/>
      <c r="HL45" s="8"/>
      <c r="HM45" s="8"/>
      <c r="HN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A45" s="8"/>
      <c r="IB45" s="8"/>
      <c r="IC45" s="8"/>
      <c r="ID45" s="8"/>
      <c r="IE45" s="8"/>
      <c r="IF45" s="8"/>
      <c r="IG45" s="8"/>
      <c r="IH45" s="8"/>
      <c r="II45" s="8"/>
      <c r="IJ45" s="8"/>
      <c r="IK45" s="8"/>
      <c r="IL45" s="8"/>
      <c r="IM45" s="8"/>
      <c r="IN45" s="8"/>
      <c r="IO45" s="8"/>
      <c r="IP45" s="8"/>
      <c r="IQ45" s="8"/>
      <c r="IR45" s="8"/>
      <c r="IS45" s="8"/>
      <c r="IT45" s="8"/>
      <c r="IU45" s="8"/>
      <c r="IV45" s="8"/>
      <c r="IW45" s="8"/>
    </row>
    <row r="46" spans="1:257" ht="25.5">
      <c r="A46" s="18" t="s">
        <v>55</v>
      </c>
      <c r="B46" s="31" t="s">
        <v>49</v>
      </c>
      <c r="C46" s="22">
        <f>D46</f>
        <v>57605333</v>
      </c>
      <c r="D46" s="22">
        <f>7780000+49825333</f>
        <v>57605333</v>
      </c>
      <c r="E46" s="22">
        <f>10760259.26</f>
        <v>10760259.26</v>
      </c>
      <c r="F46" s="23">
        <f t="shared" si="1"/>
        <v>18.679276205208293</v>
      </c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8"/>
      <c r="HH46" s="8"/>
      <c r="HI46" s="8"/>
      <c r="HJ46" s="8"/>
      <c r="HK46" s="8"/>
      <c r="HL46" s="8"/>
      <c r="HM46" s="8"/>
      <c r="HN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A46" s="8"/>
      <c r="IB46" s="8"/>
      <c r="IC46" s="8"/>
      <c r="ID46" s="8"/>
      <c r="IE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IP46" s="8"/>
      <c r="IQ46" s="8"/>
      <c r="IR46" s="8"/>
      <c r="IS46" s="8"/>
      <c r="IT46" s="8"/>
      <c r="IU46" s="8"/>
      <c r="IV46" s="8"/>
      <c r="IW46" s="8"/>
    </row>
    <row r="47" spans="1:257" ht="38.25">
      <c r="A47" s="18" t="s">
        <v>57</v>
      </c>
      <c r="B47" s="31" t="s">
        <v>51</v>
      </c>
      <c r="C47" s="22">
        <f>D47</f>
        <v>710000000</v>
      </c>
      <c r="D47" s="22">
        <v>710000000</v>
      </c>
      <c r="E47" s="22">
        <v>104781863.26000001</v>
      </c>
      <c r="F47" s="23">
        <f t="shared" si="1"/>
        <v>14.758008909859155</v>
      </c>
      <c r="G47" s="6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  <c r="EO47" s="8"/>
      <c r="EP47" s="8"/>
      <c r="EQ47" s="8"/>
      <c r="ER47" s="8"/>
      <c r="ES47" s="8"/>
      <c r="ET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E47" s="8"/>
      <c r="FF47" s="8"/>
      <c r="FG47" s="8"/>
      <c r="FH47" s="8"/>
      <c r="FI47" s="8"/>
      <c r="FJ47" s="8"/>
      <c r="FK47" s="8"/>
      <c r="FL47" s="8"/>
      <c r="FM47" s="8"/>
      <c r="FN47" s="8"/>
      <c r="FO47" s="8"/>
      <c r="FP47" s="8"/>
      <c r="FQ47" s="8"/>
      <c r="FR47" s="8"/>
      <c r="FS47" s="8"/>
      <c r="FT47" s="8"/>
      <c r="FU47" s="8"/>
      <c r="FV47" s="8"/>
      <c r="FW47" s="8"/>
      <c r="FX47" s="8"/>
      <c r="FY47" s="8"/>
      <c r="FZ47" s="8"/>
      <c r="GA47" s="8"/>
      <c r="GB47" s="8"/>
      <c r="GC47" s="8"/>
      <c r="GD47" s="8"/>
      <c r="GE47" s="8"/>
      <c r="GF47" s="8"/>
      <c r="GG47" s="8"/>
      <c r="GH47" s="8"/>
      <c r="GI47" s="8"/>
      <c r="GJ47" s="8"/>
      <c r="GK47" s="8"/>
      <c r="GL47" s="8"/>
      <c r="GM47" s="8"/>
      <c r="GN47" s="8"/>
      <c r="GO47" s="8"/>
      <c r="GP47" s="8"/>
      <c r="GQ47" s="8"/>
      <c r="GR47" s="8"/>
      <c r="GS47" s="8"/>
      <c r="GT47" s="8"/>
      <c r="GU47" s="8"/>
      <c r="GV47" s="8"/>
      <c r="GW47" s="8"/>
      <c r="GX47" s="8"/>
      <c r="GY47" s="8"/>
      <c r="GZ47" s="8"/>
      <c r="HA47" s="8"/>
      <c r="HB47" s="8"/>
      <c r="HC47" s="8"/>
      <c r="HD47" s="8"/>
      <c r="HE47" s="8"/>
      <c r="HF47" s="8"/>
      <c r="HG47" s="8"/>
      <c r="HH47" s="8"/>
      <c r="HI47" s="8"/>
      <c r="HJ47" s="8"/>
      <c r="HK47" s="8"/>
      <c r="HL47" s="8"/>
      <c r="HM47" s="8"/>
      <c r="HN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8"/>
      <c r="IA47" s="8"/>
      <c r="IB47" s="8"/>
      <c r="IC47" s="8"/>
      <c r="ID47" s="8"/>
      <c r="IE47" s="8"/>
      <c r="IF47" s="8"/>
      <c r="IG47" s="8"/>
      <c r="IH47" s="8"/>
      <c r="II47" s="8"/>
      <c r="IJ47" s="8"/>
      <c r="IK47" s="8"/>
      <c r="IL47" s="8"/>
      <c r="IM47" s="8"/>
      <c r="IN47" s="8"/>
      <c r="IO47" s="8"/>
      <c r="IP47" s="8"/>
      <c r="IQ47" s="8"/>
      <c r="IR47" s="8"/>
      <c r="IS47" s="8"/>
      <c r="IT47" s="8"/>
      <c r="IU47" s="8"/>
      <c r="IV47" s="8"/>
      <c r="IW47" s="8"/>
    </row>
    <row r="48" spans="1:257" ht="51">
      <c r="A48" s="24" t="s">
        <v>58</v>
      </c>
      <c r="B48" s="31" t="s">
        <v>53</v>
      </c>
      <c r="C48" s="22">
        <v>40000000</v>
      </c>
      <c r="D48" s="22">
        <v>41568604.810000002</v>
      </c>
      <c r="E48" s="22">
        <v>1749117.38</v>
      </c>
      <c r="F48" s="23">
        <f t="shared" si="1"/>
        <v>4.2077846682485269</v>
      </c>
      <c r="G48" s="6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  <c r="DV48" s="8"/>
      <c r="DW48" s="8"/>
      <c r="DX48" s="8"/>
      <c r="DY48" s="8"/>
      <c r="DZ48" s="8"/>
      <c r="EA48" s="8"/>
      <c r="EB48" s="8"/>
      <c r="EC48" s="8"/>
      <c r="ED48" s="8"/>
      <c r="EE48" s="8"/>
      <c r="EF48" s="8"/>
      <c r="EG48" s="8"/>
      <c r="EH48" s="8"/>
      <c r="EI48" s="8"/>
      <c r="EJ48" s="8"/>
      <c r="EK48" s="8"/>
      <c r="EL48" s="8"/>
      <c r="EM48" s="8"/>
      <c r="EN48" s="8"/>
      <c r="EO48" s="8"/>
      <c r="EP48" s="8"/>
      <c r="EQ48" s="8"/>
      <c r="ER48" s="8"/>
      <c r="ES48" s="8"/>
      <c r="ET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E48" s="8"/>
      <c r="FF48" s="8"/>
      <c r="FG48" s="8"/>
      <c r="FH48" s="8"/>
      <c r="FI48" s="8"/>
      <c r="FJ48" s="8"/>
      <c r="FK48" s="8"/>
      <c r="FL48" s="8"/>
      <c r="FM48" s="8"/>
      <c r="FN48" s="8"/>
      <c r="FO48" s="8"/>
      <c r="FP48" s="8"/>
      <c r="FQ48" s="8"/>
      <c r="FR48" s="8"/>
      <c r="FS48" s="8"/>
      <c r="FT48" s="8"/>
      <c r="FU48" s="8"/>
      <c r="FV48" s="8"/>
      <c r="FW48" s="8"/>
      <c r="FX48" s="8"/>
      <c r="FY48" s="8"/>
      <c r="FZ48" s="8"/>
      <c r="GA48" s="8"/>
      <c r="GB48" s="8"/>
      <c r="GC48" s="8"/>
      <c r="GD48" s="8"/>
      <c r="GE48" s="8"/>
      <c r="GF48" s="8"/>
      <c r="GG48" s="8"/>
      <c r="GH48" s="8"/>
      <c r="GI48" s="8"/>
      <c r="GJ48" s="8"/>
      <c r="GK48" s="8"/>
      <c r="GL48" s="8"/>
      <c r="GM48" s="8"/>
      <c r="GN48" s="8"/>
      <c r="GO48" s="8"/>
      <c r="GP48" s="8"/>
      <c r="GQ48" s="8"/>
      <c r="GR48" s="8"/>
      <c r="GS48" s="8"/>
      <c r="GT48" s="8"/>
      <c r="GU48" s="8"/>
      <c r="GV48" s="8"/>
      <c r="GW48" s="8"/>
      <c r="GX48" s="8"/>
      <c r="GY48" s="8"/>
      <c r="GZ48" s="8"/>
      <c r="HA48" s="8"/>
      <c r="HB48" s="8"/>
      <c r="HC48" s="8"/>
      <c r="HD48" s="8"/>
      <c r="HE48" s="8"/>
      <c r="HF48" s="8"/>
      <c r="HG48" s="8"/>
      <c r="HH48" s="8"/>
      <c r="HI48" s="8"/>
      <c r="HJ48" s="8"/>
      <c r="HK48" s="8"/>
      <c r="HL48" s="8"/>
      <c r="HM48" s="8"/>
      <c r="HN48" s="8"/>
      <c r="HO48" s="8"/>
      <c r="HP48" s="8"/>
      <c r="HQ48" s="8"/>
      <c r="HR48" s="8"/>
      <c r="HS48" s="8"/>
      <c r="HT48" s="8"/>
      <c r="HU48" s="8"/>
      <c r="HV48" s="8"/>
      <c r="HW48" s="8"/>
      <c r="HX48" s="8"/>
      <c r="HY48" s="8"/>
      <c r="HZ48" s="8"/>
      <c r="IA48" s="8"/>
      <c r="IB48" s="8"/>
      <c r="IC48" s="8"/>
      <c r="ID48" s="8"/>
      <c r="IE48" s="8"/>
      <c r="IF48" s="8"/>
      <c r="IG48" s="8"/>
      <c r="IH48" s="8"/>
      <c r="II48" s="8"/>
      <c r="IJ48" s="8"/>
      <c r="IK48" s="8"/>
      <c r="IL48" s="8"/>
      <c r="IM48" s="8"/>
      <c r="IN48" s="8"/>
      <c r="IO48" s="8"/>
      <c r="IP48" s="8"/>
      <c r="IQ48" s="8"/>
      <c r="IR48" s="8"/>
      <c r="IS48" s="8"/>
      <c r="IT48" s="8"/>
      <c r="IU48" s="8"/>
      <c r="IV48" s="8"/>
      <c r="IW48" s="8"/>
    </row>
    <row r="49" spans="1:257" ht="51">
      <c r="A49" s="24" t="s">
        <v>62</v>
      </c>
      <c r="B49" s="31" t="s">
        <v>73</v>
      </c>
      <c r="C49" s="22">
        <f>D49</f>
        <v>647253.06000000006</v>
      </c>
      <c r="D49" s="22">
        <v>647253.06000000006</v>
      </c>
      <c r="E49" s="22">
        <v>110770.79</v>
      </c>
      <c r="F49" s="23">
        <f>E49/D49*100</f>
        <v>17.113984752733341</v>
      </c>
      <c r="G49" s="6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/>
      <c r="FD49" s="8"/>
      <c r="FE49" s="8"/>
      <c r="FF49" s="8"/>
      <c r="FG49" s="8"/>
      <c r="FH49" s="8"/>
      <c r="FI49" s="8"/>
      <c r="FJ49" s="8"/>
      <c r="FK49" s="8"/>
      <c r="FL49" s="8"/>
      <c r="FM49" s="8"/>
      <c r="FN49" s="8"/>
      <c r="FO49" s="8"/>
      <c r="FP49" s="8"/>
      <c r="FQ49" s="8"/>
      <c r="FR49" s="8"/>
      <c r="FS49" s="8"/>
      <c r="FT49" s="8"/>
      <c r="FU49" s="8"/>
      <c r="FV49" s="8"/>
      <c r="FW49" s="8"/>
      <c r="FX49" s="8"/>
      <c r="FY49" s="8"/>
      <c r="FZ49" s="8"/>
      <c r="GA49" s="8"/>
      <c r="GB49" s="8"/>
      <c r="GC49" s="8"/>
      <c r="GD49" s="8"/>
      <c r="GE49" s="8"/>
      <c r="GF49" s="8"/>
      <c r="GG49" s="8"/>
      <c r="GH49" s="8"/>
      <c r="GI49" s="8"/>
      <c r="GJ49" s="8"/>
      <c r="GK49" s="8"/>
      <c r="GL49" s="8"/>
      <c r="GM49" s="8"/>
      <c r="GN49" s="8"/>
      <c r="GO49" s="8"/>
      <c r="GP49" s="8"/>
      <c r="GQ49" s="8"/>
      <c r="GR49" s="8"/>
      <c r="GS49" s="8"/>
      <c r="GT49" s="8"/>
      <c r="GU49" s="8"/>
      <c r="GV49" s="8"/>
      <c r="GW49" s="8"/>
      <c r="GX49" s="8"/>
      <c r="GY49" s="8"/>
      <c r="GZ49" s="8"/>
      <c r="HA49" s="8"/>
      <c r="HB49" s="8"/>
      <c r="HC49" s="8"/>
      <c r="HD49" s="8"/>
      <c r="HE49" s="8"/>
      <c r="HF49" s="8"/>
      <c r="HG49" s="8"/>
      <c r="HH49" s="8"/>
      <c r="HI49" s="8"/>
      <c r="HJ49" s="8"/>
      <c r="HK49" s="8"/>
      <c r="HL49" s="8"/>
      <c r="HM49" s="8"/>
      <c r="HN49" s="8"/>
      <c r="HO49" s="8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8"/>
      <c r="IA49" s="8"/>
      <c r="IB49" s="8"/>
      <c r="IC49" s="8"/>
      <c r="ID49" s="8"/>
      <c r="IE49" s="8"/>
      <c r="IF49" s="8"/>
      <c r="IG49" s="8"/>
      <c r="IH49" s="8"/>
      <c r="II49" s="8"/>
      <c r="IJ49" s="8"/>
      <c r="IK49" s="8"/>
      <c r="IL49" s="8"/>
      <c r="IM49" s="8"/>
      <c r="IN49" s="8"/>
      <c r="IO49" s="8"/>
      <c r="IP49" s="8"/>
      <c r="IQ49" s="8"/>
      <c r="IR49" s="8"/>
      <c r="IS49" s="8"/>
      <c r="IT49" s="8"/>
      <c r="IU49" s="8"/>
      <c r="IV49" s="8"/>
      <c r="IW49" s="8"/>
    </row>
    <row r="50" spans="1:257" ht="51">
      <c r="A50" s="24" t="s">
        <v>70</v>
      </c>
      <c r="B50" s="31" t="s">
        <v>56</v>
      </c>
      <c r="C50" s="22">
        <v>643400</v>
      </c>
      <c r="D50" s="22">
        <v>643400</v>
      </c>
      <c r="E50" s="22">
        <v>0</v>
      </c>
      <c r="F50" s="23"/>
      <c r="G50" s="6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  <c r="DV50" s="8"/>
      <c r="DW50" s="8"/>
      <c r="DX50" s="8"/>
      <c r="DY50" s="8"/>
      <c r="DZ50" s="8"/>
      <c r="EA50" s="8"/>
      <c r="EB50" s="8"/>
      <c r="EC50" s="8"/>
      <c r="ED50" s="8"/>
      <c r="EE50" s="8"/>
      <c r="EF50" s="8"/>
      <c r="EG50" s="8"/>
      <c r="EH50" s="8"/>
      <c r="EI50" s="8"/>
      <c r="EJ50" s="8"/>
      <c r="EK50" s="8"/>
      <c r="EL50" s="8"/>
      <c r="EM50" s="8"/>
      <c r="EN50" s="8"/>
      <c r="EO50" s="8"/>
      <c r="EP50" s="8"/>
      <c r="EQ50" s="8"/>
      <c r="ER50" s="8"/>
      <c r="ES50" s="8"/>
      <c r="ET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E50" s="8"/>
      <c r="FF50" s="8"/>
      <c r="FG50" s="8"/>
      <c r="FH50" s="8"/>
      <c r="FI50" s="8"/>
      <c r="FJ50" s="8"/>
      <c r="FK50" s="8"/>
      <c r="FL50" s="8"/>
      <c r="FM50" s="8"/>
      <c r="FN50" s="8"/>
      <c r="FO50" s="8"/>
      <c r="FP50" s="8"/>
      <c r="FQ50" s="8"/>
      <c r="FR50" s="8"/>
      <c r="FS50" s="8"/>
      <c r="FT50" s="8"/>
      <c r="FU50" s="8"/>
      <c r="FV50" s="8"/>
      <c r="FW50" s="8"/>
      <c r="FX50" s="8"/>
      <c r="FY50" s="8"/>
      <c r="FZ50" s="8"/>
      <c r="GA50" s="8"/>
      <c r="GB50" s="8"/>
      <c r="GC50" s="8"/>
      <c r="GD50" s="8"/>
      <c r="GE50" s="8"/>
      <c r="GF50" s="8"/>
      <c r="GG50" s="8"/>
      <c r="GH50" s="8"/>
      <c r="GI50" s="8"/>
      <c r="GJ50" s="8"/>
      <c r="GK50" s="8"/>
      <c r="GL50" s="8"/>
      <c r="GM50" s="8"/>
      <c r="GN50" s="8"/>
      <c r="GO50" s="8"/>
      <c r="GP50" s="8"/>
      <c r="GQ50" s="8"/>
      <c r="GR50" s="8"/>
      <c r="GS50" s="8"/>
      <c r="GT50" s="8"/>
      <c r="GU50" s="8"/>
      <c r="GV50" s="8"/>
      <c r="GW50" s="8"/>
      <c r="GX50" s="8"/>
      <c r="GY50" s="8"/>
      <c r="GZ50" s="8"/>
      <c r="HA50" s="8"/>
      <c r="HB50" s="8"/>
      <c r="HC50" s="8"/>
      <c r="HD50" s="8"/>
      <c r="HE50" s="8"/>
      <c r="HF50" s="8"/>
      <c r="HG50" s="8"/>
      <c r="HH50" s="8"/>
      <c r="HI50" s="8"/>
      <c r="HJ50" s="8"/>
      <c r="HK50" s="8"/>
      <c r="HL50" s="8"/>
      <c r="HM50" s="8"/>
      <c r="HN50" s="8"/>
      <c r="HO50" s="8"/>
      <c r="HP50" s="8"/>
      <c r="HQ50" s="8"/>
      <c r="HR50" s="8"/>
      <c r="HS50" s="8"/>
      <c r="HT50" s="8"/>
      <c r="HU50" s="8"/>
      <c r="HV50" s="8"/>
      <c r="HW50" s="8"/>
      <c r="HX50" s="8"/>
      <c r="HY50" s="8"/>
      <c r="HZ50" s="8"/>
      <c r="IA50" s="8"/>
      <c r="IB50" s="8"/>
      <c r="IC50" s="8"/>
      <c r="ID50" s="8"/>
      <c r="IE50" s="8"/>
      <c r="IF50" s="8"/>
      <c r="IG50" s="8"/>
      <c r="IH50" s="8"/>
      <c r="II50" s="8"/>
      <c r="IJ50" s="8"/>
      <c r="IK50" s="8"/>
      <c r="IL50" s="8"/>
      <c r="IM50" s="8"/>
      <c r="IN50" s="8"/>
      <c r="IO50" s="8"/>
      <c r="IP50" s="8"/>
      <c r="IQ50" s="8"/>
      <c r="IR50" s="8"/>
      <c r="IS50" s="8"/>
      <c r="IT50" s="8"/>
      <c r="IU50" s="8"/>
      <c r="IV50" s="8"/>
      <c r="IW50" s="8"/>
    </row>
    <row r="51" spans="1:257" ht="38.25">
      <c r="A51" s="24" t="s">
        <v>71</v>
      </c>
      <c r="B51" s="31" t="s">
        <v>82</v>
      </c>
      <c r="C51" s="22">
        <v>465343023.60000002</v>
      </c>
      <c r="D51" s="22">
        <v>302811223.60000002</v>
      </c>
      <c r="E51" s="22">
        <v>0</v>
      </c>
      <c r="F51" s="23"/>
      <c r="G51" s="6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  <c r="IS51" s="8"/>
      <c r="IT51" s="8"/>
      <c r="IU51" s="8"/>
      <c r="IV51" s="8"/>
      <c r="IW51" s="8"/>
    </row>
    <row r="52" spans="1:257" ht="38.25">
      <c r="A52" s="24" t="s">
        <v>72</v>
      </c>
      <c r="B52" s="31" t="s">
        <v>59</v>
      </c>
      <c r="C52" s="22">
        <f>C54+C55</f>
        <v>1806347000</v>
      </c>
      <c r="D52" s="22">
        <f>D54+D55</f>
        <v>1806347000</v>
      </c>
      <c r="E52" s="22">
        <f>E54+E55</f>
        <v>875779915.84000003</v>
      </c>
      <c r="F52" s="23">
        <f t="shared" si="1"/>
        <v>48.483481625623433</v>
      </c>
      <c r="G52" s="6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  <c r="IS52" s="8"/>
      <c r="IT52" s="8"/>
      <c r="IU52" s="8"/>
      <c r="IV52" s="8"/>
      <c r="IW52" s="8"/>
    </row>
    <row r="53" spans="1:257" ht="12.75">
      <c r="A53" s="24"/>
      <c r="B53" s="34" t="s">
        <v>28</v>
      </c>
      <c r="C53" s="22"/>
      <c r="D53" s="22"/>
      <c r="E53" s="22"/>
      <c r="F53" s="23"/>
      <c r="G53" s="6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  <c r="IS53" s="8"/>
      <c r="IT53" s="8"/>
      <c r="IU53" s="8"/>
      <c r="IV53" s="8"/>
      <c r="IW53" s="8"/>
    </row>
    <row r="54" spans="1:257" ht="25.5">
      <c r="A54" s="24"/>
      <c r="B54" s="34" t="s">
        <v>60</v>
      </c>
      <c r="C54" s="22">
        <v>1260000000</v>
      </c>
      <c r="D54" s="22">
        <v>1260000000</v>
      </c>
      <c r="E54" s="22">
        <v>469283640.68000001</v>
      </c>
      <c r="F54" s="23">
        <f t="shared" si="1"/>
        <v>37.244733387301586</v>
      </c>
      <c r="G54" s="6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  <c r="IS54" s="8"/>
      <c r="IT54" s="8"/>
      <c r="IU54" s="8"/>
      <c r="IV54" s="8"/>
      <c r="IW54" s="8"/>
    </row>
    <row r="55" spans="1:257" ht="25.5">
      <c r="A55" s="18"/>
      <c r="B55" s="34" t="s">
        <v>61</v>
      </c>
      <c r="C55" s="22">
        <v>546347000</v>
      </c>
      <c r="D55" s="22">
        <v>546347000</v>
      </c>
      <c r="E55" s="22">
        <v>406496275.16000003</v>
      </c>
      <c r="F55" s="23">
        <f t="shared" si="1"/>
        <v>74.402582087940445</v>
      </c>
      <c r="G55" s="6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  <c r="IS55" s="8"/>
      <c r="IT55" s="8"/>
      <c r="IU55" s="8"/>
      <c r="IV55" s="8"/>
      <c r="IW55" s="8"/>
    </row>
    <row r="56" spans="1:257" ht="25.5">
      <c r="A56" s="24" t="s">
        <v>85</v>
      </c>
      <c r="B56" s="35" t="s">
        <v>92</v>
      </c>
      <c r="C56" s="26">
        <v>0</v>
      </c>
      <c r="D56" s="22">
        <v>2714959900</v>
      </c>
      <c r="E56" s="26">
        <v>0</v>
      </c>
      <c r="F56" s="23">
        <f t="shared" si="1"/>
        <v>0</v>
      </c>
      <c r="G56" s="6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  <c r="IS56" s="8"/>
      <c r="IT56" s="8"/>
      <c r="IU56" s="8"/>
      <c r="IV56" s="8"/>
      <c r="IW56" s="8"/>
    </row>
    <row r="57" spans="1:257" ht="12.75">
      <c r="A57" s="24"/>
      <c r="B57" s="35" t="s">
        <v>28</v>
      </c>
      <c r="C57" s="26"/>
      <c r="D57" s="26"/>
      <c r="E57" s="26"/>
      <c r="F57" s="23"/>
      <c r="G57" s="6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  <c r="IS57" s="8"/>
      <c r="IT57" s="8"/>
      <c r="IU57" s="8"/>
      <c r="IV57" s="8"/>
      <c r="IW57" s="8"/>
    </row>
    <row r="58" spans="1:257" ht="25.5">
      <c r="A58" s="24"/>
      <c r="B58" s="35" t="s">
        <v>93</v>
      </c>
      <c r="C58" s="26">
        <v>0</v>
      </c>
      <c r="D58" s="26">
        <v>108000000</v>
      </c>
      <c r="E58" s="26">
        <v>0</v>
      </c>
      <c r="F58" s="23">
        <f t="shared" si="1"/>
        <v>0</v>
      </c>
      <c r="G58" s="6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  <c r="IS58" s="8"/>
      <c r="IT58" s="8"/>
      <c r="IU58" s="8"/>
      <c r="IV58" s="8"/>
      <c r="IW58" s="8"/>
    </row>
    <row r="59" spans="1:257" ht="25.5">
      <c r="A59" s="24"/>
      <c r="B59" s="35" t="s">
        <v>94</v>
      </c>
      <c r="C59" s="26">
        <v>0</v>
      </c>
      <c r="D59" s="26">
        <v>2606959900</v>
      </c>
      <c r="E59" s="26">
        <v>0</v>
      </c>
      <c r="F59" s="23">
        <f t="shared" si="1"/>
        <v>0</v>
      </c>
      <c r="G59" s="6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  <c r="IS59" s="8"/>
      <c r="IT59" s="8"/>
      <c r="IU59" s="8"/>
      <c r="IV59" s="8"/>
      <c r="IW59" s="8"/>
    </row>
    <row r="60" spans="1:257" ht="12.75">
      <c r="A60" s="24" t="s">
        <v>85</v>
      </c>
      <c r="B60" s="25" t="s">
        <v>63</v>
      </c>
      <c r="C60" s="26">
        <f>C62+C63+C64+C65+C67+C66+C68</f>
        <v>4921480700</v>
      </c>
      <c r="D60" s="26">
        <f t="shared" ref="D60:E60" si="5">D62+D63+D64+D65+D67+D66+D68</f>
        <v>5120009500</v>
      </c>
      <c r="E60" s="26">
        <f t="shared" si="5"/>
        <v>1443491069.0699999</v>
      </c>
      <c r="F60" s="23">
        <f t="shared" si="1"/>
        <v>28.193132631296873</v>
      </c>
      <c r="G60" s="6"/>
      <c r="H60" s="6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  <c r="IS60" s="8"/>
      <c r="IT60" s="8"/>
      <c r="IU60" s="8"/>
      <c r="IV60" s="8"/>
      <c r="IW60" s="8"/>
    </row>
    <row r="61" spans="1:257" ht="12.75">
      <c r="A61" s="18"/>
      <c r="B61" s="31" t="s">
        <v>28</v>
      </c>
      <c r="C61" s="22"/>
      <c r="D61" s="22"/>
      <c r="E61" s="22"/>
      <c r="F61" s="23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  <c r="IS61" s="8"/>
      <c r="IT61" s="8"/>
      <c r="IU61" s="8"/>
      <c r="IV61" s="8"/>
      <c r="IW61" s="8"/>
    </row>
    <row r="62" spans="1:257" ht="12.75">
      <c r="A62" s="36"/>
      <c r="B62" s="34"/>
      <c r="C62" s="22"/>
      <c r="D62" s="22"/>
      <c r="E62" s="22"/>
      <c r="F62" s="23"/>
      <c r="G62" s="6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  <c r="IS62" s="8"/>
      <c r="IT62" s="8"/>
      <c r="IU62" s="8"/>
      <c r="IV62" s="8"/>
      <c r="IW62" s="8"/>
    </row>
    <row r="63" spans="1:257" ht="38.25">
      <c r="A63" s="36"/>
      <c r="B63" s="34" t="s">
        <v>95</v>
      </c>
      <c r="C63" s="22">
        <f>D63</f>
        <v>834927000</v>
      </c>
      <c r="D63" s="37">
        <v>834927000</v>
      </c>
      <c r="E63" s="37">
        <v>260810600</v>
      </c>
      <c r="F63" s="23">
        <f t="shared" si="1"/>
        <v>31.237533341238215</v>
      </c>
      <c r="G63" s="6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  <c r="IS63" s="8"/>
      <c r="IT63" s="8"/>
      <c r="IU63" s="8"/>
      <c r="IV63" s="8"/>
      <c r="IW63" s="8"/>
    </row>
    <row r="64" spans="1:257" ht="38.25">
      <c r="A64" s="36"/>
      <c r="B64" s="34" t="s">
        <v>64</v>
      </c>
      <c r="C64" s="22">
        <f>D64</f>
        <v>1184531800</v>
      </c>
      <c r="D64" s="22">
        <v>1184531800</v>
      </c>
      <c r="E64" s="22">
        <v>650000000</v>
      </c>
      <c r="F64" s="23">
        <f t="shared" si="1"/>
        <v>54.874001694171483</v>
      </c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  <c r="IS64" s="8"/>
      <c r="IT64" s="8"/>
      <c r="IU64" s="8"/>
      <c r="IV64" s="8"/>
      <c r="IW64" s="8"/>
    </row>
    <row r="65" spans="1:257" ht="51">
      <c r="A65" s="36"/>
      <c r="B65" s="34" t="s">
        <v>91</v>
      </c>
      <c r="C65" s="22">
        <v>0</v>
      </c>
      <c r="D65" s="22">
        <v>198528800</v>
      </c>
      <c r="E65" s="22">
        <v>0</v>
      </c>
      <c r="F65" s="23">
        <f t="shared" ref="F65" si="6">E65/D65*100</f>
        <v>0</v>
      </c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  <c r="IS65" s="8"/>
      <c r="IT65" s="8"/>
      <c r="IU65" s="8"/>
      <c r="IV65" s="8"/>
      <c r="IW65" s="8"/>
    </row>
    <row r="66" spans="1:257" ht="38.25">
      <c r="A66" s="36"/>
      <c r="B66" s="38" t="s">
        <v>65</v>
      </c>
      <c r="C66" s="30">
        <f>D66</f>
        <v>2822661300</v>
      </c>
      <c r="D66" s="30">
        <f>381220000+2441441300</f>
        <v>2822661300</v>
      </c>
      <c r="E66" s="30">
        <v>527252700</v>
      </c>
      <c r="F66" s="23">
        <f t="shared" si="1"/>
        <v>18.679276185208618</v>
      </c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  <c r="IS66" s="8"/>
      <c r="IT66" s="8"/>
      <c r="IU66" s="8"/>
      <c r="IV66" s="8"/>
      <c r="IW66" s="8"/>
    </row>
    <row r="67" spans="1:257" ht="51">
      <c r="A67" s="24"/>
      <c r="B67" s="34" t="s">
        <v>56</v>
      </c>
      <c r="C67" s="22">
        <v>47645200</v>
      </c>
      <c r="D67" s="22">
        <v>47645200</v>
      </c>
      <c r="E67" s="22">
        <v>0</v>
      </c>
      <c r="F67" s="23">
        <f t="shared" si="1"/>
        <v>0</v>
      </c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  <c r="IS67" s="8"/>
      <c r="IT67" s="8"/>
      <c r="IU67" s="8"/>
      <c r="IV67" s="8"/>
      <c r="IW67" s="8"/>
    </row>
    <row r="68" spans="1:257" ht="51">
      <c r="A68" s="24"/>
      <c r="B68" s="34" t="s">
        <v>73</v>
      </c>
      <c r="C68" s="22">
        <f>D68</f>
        <v>31715400</v>
      </c>
      <c r="D68" s="22">
        <v>31715400</v>
      </c>
      <c r="E68" s="22">
        <v>5427769.0700000003</v>
      </c>
      <c r="F68" s="23">
        <f t="shared" si="1"/>
        <v>17.113985855451926</v>
      </c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  <c r="IS68" s="8"/>
      <c r="IT68" s="8"/>
      <c r="IU68" s="8"/>
      <c r="IV68" s="8"/>
      <c r="IW68" s="8"/>
    </row>
    <row r="69" spans="1:257" ht="51.6" customHeight="1">
      <c r="A69" s="8"/>
      <c r="B69" s="7"/>
      <c r="E69" s="39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  <c r="IS69" s="8"/>
      <c r="IT69" s="8"/>
      <c r="IU69" s="8"/>
      <c r="IV69" s="8"/>
      <c r="IW69" s="8"/>
    </row>
    <row r="70" spans="1:257" ht="12.75">
      <c r="B70" s="7"/>
    </row>
    <row r="71" spans="1:257" ht="12.75">
      <c r="B71" s="7"/>
      <c r="G71" s="6"/>
    </row>
    <row r="72" spans="1:257" ht="12.75">
      <c r="B72" s="7"/>
    </row>
    <row r="73" spans="1:257" ht="12.75">
      <c r="B73" s="7"/>
    </row>
    <row r="74" spans="1:257" ht="12.75">
      <c r="B74" s="7"/>
    </row>
    <row r="75" spans="1:257" ht="12.75">
      <c r="B75" s="7"/>
    </row>
    <row r="76" spans="1:257" ht="12.75">
      <c r="B76" s="7"/>
    </row>
    <row r="77" spans="1:257" ht="12.75">
      <c r="B77" s="7"/>
    </row>
    <row r="78" spans="1:257" ht="12.75">
      <c r="B78" s="7"/>
    </row>
    <row r="79" spans="1:257" ht="12.75">
      <c r="B79" s="7"/>
    </row>
    <row r="80" spans="1:257" ht="12.75">
      <c r="B80" s="7"/>
    </row>
    <row r="81" spans="2:2" ht="12.75">
      <c r="B81" s="7"/>
    </row>
    <row r="82" spans="2:2" ht="12.75">
      <c r="B82" s="7"/>
    </row>
    <row r="83" spans="2:2" ht="12.75">
      <c r="B83" s="7"/>
    </row>
    <row r="84" spans="2:2" ht="12.75">
      <c r="B84" s="7"/>
    </row>
    <row r="85" spans="2:2" ht="12.75">
      <c r="B85" s="7"/>
    </row>
    <row r="86" spans="2:2" ht="12.75">
      <c r="B86" s="7"/>
    </row>
    <row r="87" spans="2:2" ht="12.75">
      <c r="B87" s="7"/>
    </row>
    <row r="88" spans="2:2" ht="12.75">
      <c r="B88" s="7"/>
    </row>
    <row r="89" spans="2:2" ht="12.75">
      <c r="B89" s="7"/>
    </row>
    <row r="90" spans="2:2" ht="12.75">
      <c r="B90" s="7"/>
    </row>
    <row r="91" spans="2:2" ht="12.75">
      <c r="B91" s="7"/>
    </row>
    <row r="92" spans="2:2" ht="12.75">
      <c r="B92" s="7"/>
    </row>
    <row r="93" spans="2:2" ht="12.75">
      <c r="B93" s="7"/>
    </row>
    <row r="94" spans="2:2" ht="12.75">
      <c r="B94" s="7"/>
    </row>
    <row r="95" spans="2:2" ht="12.75">
      <c r="B95" s="7"/>
    </row>
    <row r="96" spans="2:2" ht="12.75">
      <c r="B96" s="7"/>
    </row>
    <row r="97" spans="2:2" ht="12.75">
      <c r="B97" s="7"/>
    </row>
    <row r="98" spans="2:2" ht="12.75">
      <c r="B98" s="7"/>
    </row>
    <row r="99" spans="2:2" ht="12.75">
      <c r="B99" s="7"/>
    </row>
    <row r="100" spans="2:2" ht="12.75">
      <c r="B100" s="7"/>
    </row>
    <row r="101" spans="2:2" ht="12.75">
      <c r="B101" s="7"/>
    </row>
    <row r="102" spans="2:2" ht="12.75">
      <c r="B102" s="7"/>
    </row>
    <row r="103" spans="2:2" ht="12.75">
      <c r="B103" s="7"/>
    </row>
    <row r="104" spans="2:2" ht="12.75">
      <c r="B104" s="7"/>
    </row>
    <row r="105" spans="2:2" ht="12.75">
      <c r="B105" s="7"/>
    </row>
    <row r="106" spans="2:2" ht="12.75">
      <c r="B106" s="7"/>
    </row>
    <row r="107" spans="2:2" ht="12.75">
      <c r="B107" s="7"/>
    </row>
    <row r="108" spans="2:2" ht="12.75">
      <c r="B108" s="7"/>
    </row>
    <row r="109" spans="2:2" ht="12.75">
      <c r="B109" s="7"/>
    </row>
    <row r="110" spans="2:2" ht="12.75">
      <c r="B110" s="7"/>
    </row>
    <row r="111" spans="2:2" ht="12.75">
      <c r="B111" s="7"/>
    </row>
    <row r="112" spans="2:2" ht="12.75">
      <c r="B112" s="7"/>
    </row>
    <row r="113" spans="2:2" ht="12.75">
      <c r="B113" s="7"/>
    </row>
    <row r="114" spans="2:2" ht="12.75">
      <c r="B114" s="7"/>
    </row>
    <row r="115" spans="2:2" ht="12.75">
      <c r="B115" s="7"/>
    </row>
    <row r="116" spans="2:2" ht="12.75">
      <c r="B116" s="7"/>
    </row>
    <row r="117" spans="2:2" ht="12.75">
      <c r="B117" s="7"/>
    </row>
    <row r="118" spans="2:2" ht="12.75">
      <c r="B118" s="7"/>
    </row>
    <row r="119" spans="2:2" ht="12.75">
      <c r="B119" s="7"/>
    </row>
    <row r="120" spans="2:2" ht="12.75">
      <c r="B120" s="7"/>
    </row>
    <row r="121" spans="2:2" ht="12.75">
      <c r="B121" s="7"/>
    </row>
    <row r="122" spans="2:2" ht="12.75">
      <c r="B122" s="7"/>
    </row>
    <row r="123" spans="2:2" ht="12.75">
      <c r="B123" s="7"/>
    </row>
    <row r="124" spans="2:2" ht="12.75">
      <c r="B124" s="7"/>
    </row>
    <row r="125" spans="2:2" ht="12.75">
      <c r="B125" s="7"/>
    </row>
    <row r="126" spans="2:2" ht="12.75">
      <c r="B126" s="7"/>
    </row>
    <row r="127" spans="2:2" ht="12.75">
      <c r="B127" s="7"/>
    </row>
    <row r="128" spans="2:2" ht="12.75">
      <c r="B128" s="7"/>
    </row>
    <row r="129" spans="2:2" ht="12.75">
      <c r="B129" s="7"/>
    </row>
    <row r="130" spans="2:2" ht="12.75">
      <c r="B130" s="7"/>
    </row>
    <row r="131" spans="2:2" ht="12.75">
      <c r="B131" s="7"/>
    </row>
    <row r="132" spans="2:2" ht="12.75">
      <c r="B132" s="7"/>
    </row>
    <row r="133" spans="2:2" ht="12.75">
      <c r="B133" s="7"/>
    </row>
    <row r="134" spans="2:2" ht="12.75">
      <c r="B134" s="7"/>
    </row>
    <row r="135" spans="2:2" ht="12.75">
      <c r="B135" s="7"/>
    </row>
    <row r="136" spans="2:2" ht="12.75">
      <c r="B136" s="7"/>
    </row>
    <row r="137" spans="2:2" ht="12.75">
      <c r="B137" s="7"/>
    </row>
    <row r="138" spans="2:2" ht="12.75">
      <c r="B138" s="7"/>
    </row>
    <row r="139" spans="2:2" ht="12.75">
      <c r="B139" s="7"/>
    </row>
    <row r="140" spans="2:2" ht="12.75">
      <c r="B140" s="7"/>
    </row>
    <row r="141" spans="2:2" ht="12.75">
      <c r="B141" s="7"/>
    </row>
    <row r="142" spans="2:2" ht="12.75">
      <c r="B142" s="7"/>
    </row>
    <row r="143" spans="2:2" ht="12.75">
      <c r="B143" s="7"/>
    </row>
    <row r="144" spans="2:2" ht="12.75">
      <c r="B144" s="7"/>
    </row>
    <row r="145" spans="2:2" ht="12.75">
      <c r="B145" s="7"/>
    </row>
    <row r="146" spans="2:2" ht="12.75">
      <c r="B146" s="7"/>
    </row>
    <row r="147" spans="2:2" ht="12.75">
      <c r="B147" s="7"/>
    </row>
    <row r="148" spans="2:2" ht="12.75">
      <c r="B148" s="7"/>
    </row>
    <row r="149" spans="2:2" ht="12.75">
      <c r="B149" s="7"/>
    </row>
    <row r="150" spans="2:2" ht="12.75">
      <c r="B150" s="7"/>
    </row>
    <row r="151" spans="2:2" ht="12.75">
      <c r="B151" s="7"/>
    </row>
    <row r="152" spans="2:2" ht="12.75">
      <c r="B152" s="7"/>
    </row>
    <row r="153" spans="2:2" ht="12.75">
      <c r="B153" s="7"/>
    </row>
    <row r="154" spans="2:2" ht="12.75">
      <c r="B154" s="7"/>
    </row>
    <row r="155" spans="2:2" ht="12.75">
      <c r="B155" s="7"/>
    </row>
    <row r="156" spans="2:2" ht="12.75">
      <c r="B156" s="7"/>
    </row>
    <row r="157" spans="2:2" ht="12.75">
      <c r="B157" s="7"/>
    </row>
    <row r="158" spans="2:2" ht="12.75">
      <c r="B158" s="7"/>
    </row>
    <row r="159" spans="2:2" ht="12.75">
      <c r="B159" s="7"/>
    </row>
    <row r="160" spans="2:2" ht="12.75">
      <c r="B160" s="7"/>
    </row>
    <row r="161" spans="2:2" ht="12.75">
      <c r="B161" s="7"/>
    </row>
    <row r="162" spans="2:2" ht="12.75">
      <c r="B162" s="7"/>
    </row>
    <row r="163" spans="2:2" ht="12.75">
      <c r="B163" s="7"/>
    </row>
    <row r="164" spans="2:2" ht="12.75">
      <c r="B164" s="7"/>
    </row>
    <row r="165" spans="2:2" ht="12.75">
      <c r="B165" s="7"/>
    </row>
    <row r="166" spans="2:2" ht="12.75">
      <c r="B166" s="7"/>
    </row>
    <row r="167" spans="2:2" ht="12.75">
      <c r="B167" s="7"/>
    </row>
    <row r="168" spans="2:2" ht="12.75">
      <c r="B168" s="7"/>
    </row>
    <row r="169" spans="2:2" ht="12.75">
      <c r="B169" s="7"/>
    </row>
    <row r="170" spans="2:2" ht="12.75">
      <c r="B170" s="7"/>
    </row>
    <row r="171" spans="2:2" ht="12.75">
      <c r="B171" s="7"/>
    </row>
    <row r="172" spans="2:2" ht="12.75">
      <c r="B172" s="7"/>
    </row>
    <row r="173" spans="2:2" ht="12.75">
      <c r="B173" s="7"/>
    </row>
    <row r="174" spans="2:2" ht="12.75">
      <c r="B174" s="7"/>
    </row>
    <row r="175" spans="2:2" ht="12.75">
      <c r="B175" s="7"/>
    </row>
    <row r="176" spans="2:2" ht="12.75">
      <c r="B176" s="7"/>
    </row>
    <row r="177" spans="2:2" ht="12.75">
      <c r="B177" s="7"/>
    </row>
    <row r="178" spans="2:2" ht="12.75">
      <c r="B178" s="7"/>
    </row>
    <row r="179" spans="2:2" ht="12.75">
      <c r="B179" s="7"/>
    </row>
    <row r="180" spans="2:2" ht="12.75">
      <c r="B180" s="7"/>
    </row>
    <row r="181" spans="2:2" ht="12.75">
      <c r="B181" s="7"/>
    </row>
    <row r="182" spans="2:2" ht="12.75">
      <c r="B182" s="7"/>
    </row>
    <row r="183" spans="2:2" ht="12.75">
      <c r="B183" s="7"/>
    </row>
    <row r="184" spans="2:2" ht="12.75">
      <c r="B184" s="7"/>
    </row>
    <row r="185" spans="2:2" ht="12.75">
      <c r="B185" s="7"/>
    </row>
    <row r="186" spans="2:2" ht="12.75">
      <c r="B186" s="7"/>
    </row>
    <row r="187" spans="2:2" ht="12.75">
      <c r="B187" s="7"/>
    </row>
    <row r="188" spans="2:2" ht="12.75">
      <c r="B188" s="7"/>
    </row>
    <row r="189" spans="2:2" ht="12.75">
      <c r="B189" s="7"/>
    </row>
    <row r="190" spans="2:2" ht="12.75">
      <c r="B190" s="7"/>
    </row>
    <row r="191" spans="2:2" ht="12.75">
      <c r="B191" s="7"/>
    </row>
    <row r="192" spans="2:2" ht="12.75">
      <c r="B192" s="7"/>
    </row>
    <row r="193" spans="2:2" ht="12.75">
      <c r="B193" s="7"/>
    </row>
    <row r="194" spans="2:2" ht="12.75">
      <c r="B194" s="7"/>
    </row>
    <row r="195" spans="2:2" ht="12.75">
      <c r="B195" s="7"/>
    </row>
    <row r="196" spans="2:2" ht="12.75">
      <c r="B196" s="7"/>
    </row>
    <row r="197" spans="2:2" ht="12.75">
      <c r="B197" s="7"/>
    </row>
    <row r="198" spans="2:2" ht="12.75">
      <c r="B198" s="7"/>
    </row>
    <row r="199" spans="2:2" ht="12.75">
      <c r="B199" s="7"/>
    </row>
    <row r="200" spans="2:2" ht="12.75">
      <c r="B200" s="7"/>
    </row>
    <row r="201" spans="2:2" ht="12.75">
      <c r="B201" s="7"/>
    </row>
    <row r="202" spans="2:2" ht="12.75">
      <c r="B202" s="7"/>
    </row>
    <row r="203" spans="2:2" ht="12.75">
      <c r="B203" s="7"/>
    </row>
    <row r="204" spans="2:2" ht="12.75">
      <c r="B204" s="7"/>
    </row>
    <row r="205" spans="2:2" ht="12.75">
      <c r="B205" s="7"/>
    </row>
    <row r="206" spans="2:2" ht="12.75">
      <c r="B206" s="7"/>
    </row>
    <row r="207" spans="2:2" ht="12.75">
      <c r="B207" s="7"/>
    </row>
    <row r="208" spans="2:2" ht="12.75">
      <c r="B208" s="7"/>
    </row>
    <row r="209" spans="2:2" ht="12.75">
      <c r="B209" s="7"/>
    </row>
    <row r="210" spans="2:2" ht="12.75">
      <c r="B210" s="7"/>
    </row>
    <row r="211" spans="2:2" ht="12.75">
      <c r="B211" s="7"/>
    </row>
    <row r="212" spans="2:2" ht="12.75">
      <c r="B212" s="7"/>
    </row>
    <row r="213" spans="2:2" ht="12.75">
      <c r="B213" s="7"/>
    </row>
    <row r="214" spans="2:2" ht="12.75">
      <c r="B214" s="7"/>
    </row>
    <row r="215" spans="2:2" ht="12.75">
      <c r="B215" s="7"/>
    </row>
    <row r="216" spans="2:2" ht="12.75">
      <c r="B216" s="7"/>
    </row>
    <row r="217" spans="2:2" ht="12.75">
      <c r="B217" s="7"/>
    </row>
    <row r="218" spans="2:2" ht="12.75">
      <c r="B218" s="7"/>
    </row>
    <row r="219" spans="2:2" ht="12.75">
      <c r="B219" s="7"/>
    </row>
    <row r="220" spans="2:2" ht="12.75">
      <c r="B220" s="7"/>
    </row>
    <row r="221" spans="2:2" ht="12.75">
      <c r="B221" s="7"/>
    </row>
    <row r="222" spans="2:2" ht="12.75">
      <c r="B222" s="7"/>
    </row>
    <row r="223" spans="2:2" ht="12.75">
      <c r="B223" s="7"/>
    </row>
    <row r="224" spans="2:2" ht="12.75">
      <c r="B224" s="7"/>
    </row>
    <row r="225" spans="2:2" ht="12.75">
      <c r="B225" s="7"/>
    </row>
    <row r="226" spans="2:2" ht="12.75">
      <c r="B226" s="7"/>
    </row>
    <row r="227" spans="2:2" ht="12.75">
      <c r="B227" s="7"/>
    </row>
    <row r="228" spans="2:2" ht="12.75">
      <c r="B228" s="7"/>
    </row>
    <row r="229" spans="2:2" ht="12.75">
      <c r="B229" s="7"/>
    </row>
    <row r="230" spans="2:2" ht="12.75">
      <c r="B230" s="7"/>
    </row>
    <row r="231" spans="2:2" ht="12.75">
      <c r="B231" s="7"/>
    </row>
    <row r="232" spans="2:2" ht="12.75">
      <c r="B232" s="7"/>
    </row>
    <row r="233" spans="2:2" ht="12.75">
      <c r="B233" s="7"/>
    </row>
    <row r="234" spans="2:2" ht="12.75">
      <c r="B234" s="7"/>
    </row>
    <row r="235" spans="2:2" ht="12.75">
      <c r="B235" s="7"/>
    </row>
    <row r="236" spans="2:2" ht="12.75">
      <c r="B236" s="7"/>
    </row>
    <row r="237" spans="2:2" ht="12.75">
      <c r="B237" s="7"/>
    </row>
    <row r="238" spans="2:2" ht="12.75">
      <c r="B238" s="7"/>
    </row>
    <row r="239" spans="2:2" ht="12.75">
      <c r="B239" s="7"/>
    </row>
    <row r="240" spans="2:2" ht="12.75">
      <c r="B240" s="7"/>
    </row>
    <row r="241" spans="2:2" ht="12.75">
      <c r="B241" s="7"/>
    </row>
    <row r="242" spans="2:2" ht="12.75">
      <c r="B242" s="7"/>
    </row>
    <row r="243" spans="2:2" ht="12.75">
      <c r="B243" s="7"/>
    </row>
    <row r="244" spans="2:2" ht="12.75">
      <c r="B244" s="7"/>
    </row>
    <row r="245" spans="2:2" ht="12.75">
      <c r="B245" s="7"/>
    </row>
    <row r="246" spans="2:2" ht="12.75">
      <c r="B246" s="7"/>
    </row>
    <row r="247" spans="2:2" ht="12.75">
      <c r="B247" s="7"/>
    </row>
    <row r="248" spans="2:2" ht="12.75">
      <c r="B248" s="7"/>
    </row>
    <row r="249" spans="2:2" ht="12.75">
      <c r="B249" s="7"/>
    </row>
    <row r="250" spans="2:2" ht="12.75">
      <c r="B250" s="7"/>
    </row>
    <row r="251" spans="2:2" ht="12.75">
      <c r="B251" s="7"/>
    </row>
    <row r="252" spans="2:2" ht="12.75">
      <c r="B252" s="7"/>
    </row>
    <row r="253" spans="2:2" ht="12.75">
      <c r="B253" s="7"/>
    </row>
    <row r="254" spans="2:2" ht="12.75">
      <c r="B254" s="7"/>
    </row>
    <row r="255" spans="2:2" ht="12.75">
      <c r="B255" s="7"/>
    </row>
    <row r="256" spans="2:2" ht="12.75">
      <c r="B256" s="7"/>
    </row>
    <row r="257" spans="2:2" ht="12.75">
      <c r="B257" s="7"/>
    </row>
    <row r="258" spans="2:2" ht="12.75">
      <c r="B258" s="7"/>
    </row>
    <row r="259" spans="2:2" ht="12.75">
      <c r="B259" s="7"/>
    </row>
    <row r="260" spans="2:2" ht="12.75">
      <c r="B260" s="7"/>
    </row>
    <row r="261" spans="2:2" ht="12.75">
      <c r="B261" s="7"/>
    </row>
    <row r="262" spans="2:2" ht="12.75">
      <c r="B262" s="7"/>
    </row>
    <row r="263" spans="2:2" ht="12.75">
      <c r="B263" s="7"/>
    </row>
    <row r="264" spans="2:2" ht="12.75">
      <c r="B264" s="7"/>
    </row>
    <row r="265" spans="2:2" ht="12.75">
      <c r="B265" s="7"/>
    </row>
    <row r="266" spans="2:2" ht="12.75">
      <c r="B266" s="7"/>
    </row>
    <row r="267" spans="2:2" ht="12.75">
      <c r="B267" s="7"/>
    </row>
    <row r="268" spans="2:2" ht="12.75">
      <c r="B268" s="7"/>
    </row>
    <row r="269" spans="2:2" ht="12.75">
      <c r="B269" s="7"/>
    </row>
    <row r="270" spans="2:2" ht="12.75">
      <c r="B270" s="7"/>
    </row>
    <row r="271" spans="2:2" ht="12.75">
      <c r="B271" s="7"/>
    </row>
    <row r="272" spans="2:2" ht="12.75">
      <c r="B272" s="7"/>
    </row>
    <row r="273" spans="2:2" ht="12.75">
      <c r="B273" s="7"/>
    </row>
    <row r="274" spans="2:2" ht="12.75">
      <c r="B274" s="7"/>
    </row>
    <row r="275" spans="2:2" ht="12.75">
      <c r="B275" s="7"/>
    </row>
    <row r="276" spans="2:2" ht="12.75">
      <c r="B276" s="7"/>
    </row>
    <row r="277" spans="2:2" ht="12.75">
      <c r="B277" s="7"/>
    </row>
    <row r="278" spans="2:2" ht="12.75">
      <c r="B278" s="7"/>
    </row>
    <row r="279" spans="2:2" ht="12.75">
      <c r="B279" s="7"/>
    </row>
    <row r="280" spans="2:2" ht="12.75">
      <c r="B280" s="7"/>
    </row>
    <row r="281" spans="2:2" ht="12.75">
      <c r="B281" s="7"/>
    </row>
    <row r="282" spans="2:2" ht="12.75">
      <c r="B282" s="7"/>
    </row>
    <row r="283" spans="2:2" ht="12.75">
      <c r="B283" s="7"/>
    </row>
    <row r="284" spans="2:2" ht="12.75">
      <c r="B284" s="7"/>
    </row>
    <row r="285" spans="2:2" ht="12.75">
      <c r="B285" s="7"/>
    </row>
    <row r="286" spans="2:2" ht="12.75">
      <c r="B286" s="7"/>
    </row>
    <row r="287" spans="2:2" ht="12.75">
      <c r="B287" s="7"/>
    </row>
    <row r="288" spans="2:2" ht="12.75">
      <c r="B288" s="7"/>
    </row>
    <row r="289" spans="2:2" ht="12.75">
      <c r="B289" s="7"/>
    </row>
    <row r="290" spans="2:2" ht="12.75">
      <c r="B290" s="7"/>
    </row>
    <row r="291" spans="2:2" ht="12.75">
      <c r="B291" s="7"/>
    </row>
    <row r="292" spans="2:2" ht="12.75">
      <c r="B292" s="7"/>
    </row>
    <row r="293" spans="2:2" ht="12.75">
      <c r="B293" s="7"/>
    </row>
    <row r="294" spans="2:2" ht="12.75">
      <c r="B294" s="7"/>
    </row>
    <row r="295" spans="2:2" ht="12.75">
      <c r="B295" s="7"/>
    </row>
    <row r="296" spans="2:2" ht="12.75">
      <c r="B296" s="7"/>
    </row>
    <row r="297" spans="2:2" ht="12.75">
      <c r="B297" s="7"/>
    </row>
    <row r="298" spans="2:2" ht="12.75">
      <c r="B298" s="7"/>
    </row>
    <row r="299" spans="2:2" ht="12.75">
      <c r="B299" s="7"/>
    </row>
    <row r="300" spans="2:2" ht="12.75">
      <c r="B300" s="7"/>
    </row>
    <row r="301" spans="2:2" ht="12.75">
      <c r="B301" s="7"/>
    </row>
    <row r="302" spans="2:2" ht="12.75">
      <c r="B302" s="7"/>
    </row>
    <row r="303" spans="2:2" ht="12.75">
      <c r="B303" s="7"/>
    </row>
    <row r="304" spans="2:2" ht="12.75">
      <c r="B304" s="7"/>
    </row>
    <row r="305" spans="2:2" ht="12.75">
      <c r="B305" s="7"/>
    </row>
    <row r="306" spans="2:2" ht="12.75">
      <c r="B306" s="7"/>
    </row>
    <row r="307" spans="2:2" ht="12.75">
      <c r="B307" s="7"/>
    </row>
  </sheetData>
  <mergeCells count="1">
    <mergeCell ref="A1:F1"/>
  </mergeCells>
  <pageMargins left="0.39370099999999991" right="0.39370099999999991" top="0.78740199999999982" bottom="0.78740199999999982" header="0" footer="0"/>
  <pageSetup paperSize="9" scale="77" firstPageNumber="83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дорожный фонд</vt:lpstr>
      <vt:lpstr>'дорожный фонд'!Print_Titles</vt:lpstr>
      <vt:lpstr>'дорожный фонд'!Область_печати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Карпова НН</cp:lastModifiedBy>
  <cp:revision>2</cp:revision>
  <cp:lastPrinted>2023-07-25T10:38:40Z</cp:lastPrinted>
  <dcterms:created xsi:type="dcterms:W3CDTF">2000-09-19T07:45:00Z</dcterms:created>
  <dcterms:modified xsi:type="dcterms:W3CDTF">2023-07-25T17:17:42Z</dcterms:modified>
  <cp:version>786432</cp:version>
</cp:coreProperties>
</file>