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00" windowHeight="12060"/>
  </bookViews>
  <sheets>
    <sheet name="СВОД-2023" sheetId="1" r:id="rId1"/>
  </sheets>
  <definedNames>
    <definedName name="_xlnm.Print_Titles" localSheetId="0">'СВОД-2023'!$A:$B</definedName>
    <definedName name="_xlnm.Print_Area" localSheetId="0">'СВОД-2023'!$A$1:$AC$34</definedName>
  </definedNames>
  <calcPr calcId="152511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9"/>
  <c r="W34" l="1"/>
  <c r="W10" l="1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9"/>
  <c r="C8" l="1"/>
  <c r="AC3" l="1"/>
  <c r="F9" l="1"/>
  <c r="G9"/>
  <c r="H9"/>
  <c r="I9"/>
  <c r="N9"/>
  <c r="H1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X8"/>
  <c r="Y8"/>
  <c r="Z8"/>
  <c r="AA8"/>
  <c r="AB8"/>
  <c r="AD8" l="1"/>
  <c r="S10" l="1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D28" l="1"/>
  <c r="D30"/>
  <c r="D26"/>
  <c r="D22"/>
  <c r="D18"/>
  <c r="D14"/>
  <c r="D10"/>
  <c r="D33"/>
  <c r="D29"/>
  <c r="D25"/>
  <c r="D21"/>
  <c r="D17"/>
  <c r="D13"/>
  <c r="D32"/>
  <c r="D24"/>
  <c r="D20"/>
  <c r="D16"/>
  <c r="D12"/>
  <c r="D31"/>
  <c r="D27"/>
  <c r="D23"/>
  <c r="D19"/>
  <c r="D15"/>
  <c r="D11"/>
  <c r="W8"/>
  <c r="AE16" l="1"/>
  <c r="AE21"/>
  <c r="AE29"/>
  <c r="AE25"/>
  <c r="AE20"/>
  <c r="AE33"/>
  <c r="AE28"/>
  <c r="AE17"/>
  <c r="AE26"/>
  <c r="AE19"/>
  <c r="AE18"/>
  <c r="AE13"/>
  <c r="AE10"/>
  <c r="AE27"/>
  <c r="AE11"/>
  <c r="AE12"/>
  <c r="AE15"/>
  <c r="AE31"/>
  <c r="AE14"/>
  <c r="AE30"/>
  <c r="AE32"/>
  <c r="AE23"/>
  <c r="AE24"/>
  <c r="AE22"/>
  <c r="V34"/>
  <c r="V8" s="1"/>
  <c r="U34"/>
  <c r="U8" s="1"/>
  <c r="T34"/>
  <c r="R34"/>
  <c r="R8" s="1"/>
  <c r="Q34"/>
  <c r="Q8" s="1"/>
  <c r="P34"/>
  <c r="P8" s="1"/>
  <c r="O34"/>
  <c r="K8"/>
  <c r="F31"/>
  <c r="H31"/>
  <c r="H29"/>
  <c r="F28"/>
  <c r="F27"/>
  <c r="G27"/>
  <c r="H27"/>
  <c r="G25"/>
  <c r="H25"/>
  <c r="F24"/>
  <c r="F23"/>
  <c r="H23"/>
  <c r="H21"/>
  <c r="F20"/>
  <c r="F19"/>
  <c r="G19"/>
  <c r="G17"/>
  <c r="H17"/>
  <c r="F16"/>
  <c r="H15"/>
  <c r="G13"/>
  <c r="H13"/>
  <c r="F12"/>
  <c r="G11"/>
  <c r="H11"/>
  <c r="G31"/>
  <c r="H30"/>
  <c r="G29"/>
  <c r="H26"/>
  <c r="G23"/>
  <c r="H22"/>
  <c r="G21"/>
  <c r="H18"/>
  <c r="G15"/>
  <c r="O8" l="1"/>
  <c r="E34"/>
  <c r="I34"/>
  <c r="D34" s="1"/>
  <c r="H34"/>
  <c r="M8"/>
  <c r="S34"/>
  <c r="S8" s="1"/>
  <c r="T8"/>
  <c r="N34"/>
  <c r="F32"/>
  <c r="H33"/>
  <c r="G33"/>
  <c r="H12"/>
  <c r="G14"/>
  <c r="G18"/>
  <c r="G22"/>
  <c r="G26"/>
  <c r="G30"/>
  <c r="AC19"/>
  <c r="AC23"/>
  <c r="G10"/>
  <c r="F14"/>
  <c r="F18"/>
  <c r="F22"/>
  <c r="F26"/>
  <c r="F30"/>
  <c r="AC11"/>
  <c r="AC15"/>
  <c r="AC27"/>
  <c r="AC31"/>
  <c r="AC12"/>
  <c r="F13"/>
  <c r="AC13"/>
  <c r="F15"/>
  <c r="F17"/>
  <c r="AC17"/>
  <c r="AC18"/>
  <c r="F21"/>
  <c r="AC21"/>
  <c r="AC22"/>
  <c r="AC24"/>
  <c r="F25"/>
  <c r="AC25"/>
  <c r="AC26"/>
  <c r="F29"/>
  <c r="AC29"/>
  <c r="AC30"/>
  <c r="F33"/>
  <c r="AC33"/>
  <c r="F11"/>
  <c r="AC10"/>
  <c r="H10"/>
  <c r="G12"/>
  <c r="AC14"/>
  <c r="H14"/>
  <c r="AC16"/>
  <c r="H16"/>
  <c r="G16"/>
  <c r="AC20"/>
  <c r="H20"/>
  <c r="G20"/>
  <c r="H24"/>
  <c r="G24"/>
  <c r="AC28"/>
  <c r="H28"/>
  <c r="G28"/>
  <c r="AC32"/>
  <c r="H32"/>
  <c r="G32"/>
  <c r="F10"/>
  <c r="AE34" l="1"/>
  <c r="AC34"/>
  <c r="L8" l="1"/>
  <c r="F8"/>
  <c r="I8"/>
  <c r="N8"/>
  <c r="H8"/>
  <c r="J8"/>
  <c r="G8"/>
  <c r="D9"/>
  <c r="E8"/>
  <c r="D8" l="1"/>
  <c r="AE9"/>
  <c r="AC9"/>
  <c r="AC8" l="1"/>
</calcChain>
</file>

<file path=xl/sharedStrings.xml><?xml version="1.0" encoding="utf-8"?>
<sst xmlns="http://schemas.openxmlformats.org/spreadsheetml/2006/main" count="114" uniqueCount="71">
  <si>
    <t>Наименование муниципального образования</t>
  </si>
  <si>
    <t>Корректировка</t>
  </si>
  <si>
    <t>всего</t>
  </si>
  <si>
    <t>ФОТ</t>
  </si>
  <si>
    <t>расходы на средства обучения</t>
  </si>
  <si>
    <t>расходы на проф обр. педработников</t>
  </si>
  <si>
    <t>расходы на учебники и учебные пособия</t>
  </si>
  <si>
    <t>2</t>
  </si>
  <si>
    <t>Сумма, рублей</t>
  </si>
  <si>
    <t>Сумма, тыс. рублей</t>
  </si>
  <si>
    <t>Всего: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</si>
  <si>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</si>
  <si>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</si>
  <si>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</si>
  <si>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</si>
  <si>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</si>
  <si>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</si>
  <si>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</si>
  <si>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</si>
  <si>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</si>
  <si>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</si>
  <si>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</si>
  <si>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</si>
  <si>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</si>
  <si>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</si>
  <si>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</si>
  <si>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</si>
  <si>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</si>
  <si>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</si>
  <si>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</si>
  <si>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</si>
  <si>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</si>
  <si>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</si>
  <si>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</si>
  <si>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</si>
  <si>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</si>
  <si>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</si>
  <si>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 xml:space="preserve">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</t>
  </si>
  <si>
    <t>Объем субвенций на реализацию образовательных программ (руб.)</t>
  </si>
  <si>
    <t>Объем субвенций на реализациию общеобразовательных  программ для детей-инвалидов (руб.)</t>
  </si>
  <si>
    <t>Объем субвенций на реализацию программ дополнительного образования детей (руб.)</t>
  </si>
  <si>
    <t>Объем субвенций на реализацию общеобразовательных программ в общеобразовательных учреждениях по дошкольным образовательным организациям (руб.)</t>
  </si>
  <si>
    <t>Объем субвенций на общее образование (руб.)</t>
  </si>
  <si>
    <t>Свод 2023 год</t>
  </si>
  <si>
    <t>Распределение субвенций бюджетам муниципальных образований Архангельской области на реализацию образовательных программ на 2023 год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</si>
  <si>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</si>
  <si>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</si>
  <si>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</si>
  <si>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</si>
  <si>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</si>
  <si>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</si>
  <si>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округ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</si>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</sst>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.0\ _₽_-;\-* #,##0.0\ _₽_-;_-* &quot;-&quot;?\ _₽_-;_-@_-"/>
    <numFmt numFmtId="166" formatCode="#,##0.0"/>
  </numFmts>
  <fonts count="10"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/>
    <xf numFmtId="164" fontId="0" fillId="0" borderId="2" xfId="1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0" fillId="0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ont="1" applyFill="1" applyBorder="1" applyAlignment="1">
      <alignment wrapText="1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/>
    <xf numFmtId="166" fontId="0" fillId="0" borderId="2" xfId="1" applyNumberFormat="1" applyFont="1" applyFill="1" applyBorder="1" applyAlignment="1">
      <alignment horizontal="center"/>
    </xf>
    <xf numFmtId="166" fontId="0" fillId="2" borderId="2" xfId="1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0" fontId="0" fillId="2" borderId="2" xfId="0" applyFill="1" applyBorder="1" applyAlignment="1">
      <alignment wrapText="1"/>
    </xf>
    <xf numFmtId="3" fontId="8" fillId="2" borderId="6" xfId="0" applyNumberFormat="1" applyFont="1" applyFill="1" applyBorder="1" applyAlignment="1" applyProtection="1">
      <alignment horizontal="center" vertical="center"/>
      <protection locked="0"/>
    </xf>
    <xf numFmtId="43" fontId="0" fillId="0" borderId="2" xfId="1" applyFont="1" applyFill="1" applyBorder="1"/>
    <xf numFmtId="43" fontId="0" fillId="2" borderId="2" xfId="1" applyFont="1" applyFill="1" applyBorder="1"/>
    <xf numFmtId="43" fontId="0" fillId="3" borderId="2" xfId="1" applyFont="1" applyFill="1" applyBorder="1"/>
    <xf numFmtId="166" fontId="8" fillId="2" borderId="6" xfId="0" applyNumberFormat="1" applyFont="1" applyFill="1" applyBorder="1" applyAlignment="1" applyProtection="1">
      <alignment horizontal="center" vertical="center"/>
      <protection locked="0"/>
    </xf>
    <xf numFmtId="4" fontId="8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4"/>
  <sheetViews>
    <sheetView tabSelected="1" zoomScaleNormal="100" zoomScaleSheetLayoutView="96" workbookViewId="0">
      <pane xSplit="4" ySplit="8" topLeftCell="E30" activePane="bottomRight" state="frozen"/>
      <selection pane="topRight" activeCell="E1" sqref="E1"/>
      <selection pane="bottomLeft" activeCell="A9" sqref="A9"/>
      <selection pane="bottomRight" activeCell="D8" sqref="D8"/>
    </sheetView>
  </sheetViews>
  <sheetFormatPr defaultRowHeight="15"/>
  <cols>
    <col min="1" max="1" width="7.42578125" style="2" customWidth="1"/>
    <col min="2" max="2" width="54" style="2" customWidth="1"/>
    <col min="3" max="3" width="20.140625" style="2" hidden="1" customWidth="1"/>
    <col min="4" max="4" width="19.42578125" style="2" customWidth="1"/>
    <col min="5" max="5" width="18.42578125" style="2" customWidth="1"/>
    <col min="6" max="7" width="16.85546875" style="2" customWidth="1"/>
    <col min="8" max="8" width="18" style="2" customWidth="1"/>
    <col min="9" max="9" width="18.42578125" style="2" customWidth="1"/>
    <col min="10" max="10" width="18.5703125" style="2" customWidth="1"/>
    <col min="11" max="11" width="17" style="2" customWidth="1"/>
    <col min="12" max="12" width="17.5703125" style="2" customWidth="1"/>
    <col min="13" max="22" width="18.7109375" style="2" customWidth="1"/>
    <col min="23" max="23" width="21.85546875" style="2" customWidth="1"/>
    <col min="24" max="24" width="21.140625" style="2" customWidth="1"/>
    <col min="25" max="26" width="18.7109375" style="2" customWidth="1"/>
    <col min="27" max="27" width="29.140625" style="2" customWidth="1"/>
    <col min="28" max="28" width="12.5703125" style="2" hidden="1" customWidth="1"/>
    <col min="29" max="29" width="18.7109375" style="2" customWidth="1"/>
    <col min="30" max="30" width="26.7109375" style="2" hidden="1" customWidth="1"/>
    <col min="31" max="32" width="14.28515625" style="2" hidden="1" customWidth="1"/>
    <col min="33" max="34" width="0" style="2" hidden="1" customWidth="1"/>
    <col min="35" max="16384" width="9.140625" style="2"/>
  </cols>
  <sheetData>
    <row r="1" spans="1:31" ht="36" customHeight="1">
      <c r="B1" s="9"/>
      <c r="C1" s="8"/>
      <c r="D1" s="29" t="s">
        <v>44</v>
      </c>
      <c r="E1" s="29"/>
      <c r="F1" s="29"/>
      <c r="G1" s="29"/>
      <c r="H1" s="29"/>
      <c r="I1" s="29"/>
      <c r="J1" s="29"/>
      <c r="K1" s="29"/>
      <c r="L1" s="29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31.5" customHeight="1">
      <c r="A2" s="1" t="s">
        <v>43</v>
      </c>
      <c r="B2" s="1"/>
      <c r="C2" s="1"/>
      <c r="D2" s="1"/>
      <c r="E2" s="1"/>
      <c r="F2" s="1"/>
      <c r="G2" s="1"/>
      <c r="H2" s="19"/>
      <c r="I2" s="20"/>
      <c r="J2" s="1"/>
      <c r="K2" s="1"/>
      <c r="L2" s="19"/>
      <c r="M2" s="1"/>
      <c r="N2" s="20"/>
      <c r="O2" s="19"/>
      <c r="P2" s="1"/>
      <c r="Q2" s="1"/>
      <c r="R2" s="1"/>
      <c r="S2" s="20"/>
      <c r="T2" s="1"/>
      <c r="U2" s="1"/>
      <c r="V2" s="1"/>
      <c r="W2" s="21"/>
    </row>
    <row r="3" spans="1:31" ht="78" customHeight="1">
      <c r="A3" s="30" t="s">
        <v>0</v>
      </c>
      <c r="B3" s="30"/>
      <c r="D3" s="34" t="s">
        <v>38</v>
      </c>
      <c r="E3" s="35"/>
      <c r="F3" s="35"/>
      <c r="G3" s="35"/>
      <c r="H3" s="36"/>
      <c r="I3" s="34" t="s">
        <v>42</v>
      </c>
      <c r="J3" s="35"/>
      <c r="K3" s="35"/>
      <c r="L3" s="35"/>
      <c r="M3" s="36"/>
      <c r="N3" s="41" t="s">
        <v>39</v>
      </c>
      <c r="O3" s="41"/>
      <c r="P3" s="41"/>
      <c r="Q3" s="41"/>
      <c r="R3" s="41"/>
      <c r="S3" s="41" t="s">
        <v>40</v>
      </c>
      <c r="T3" s="41"/>
      <c r="U3" s="41"/>
      <c r="V3" s="41"/>
      <c r="W3" s="40" t="s">
        <v>41</v>
      </c>
      <c r="X3" s="40"/>
      <c r="Y3" s="40"/>
      <c r="Z3" s="40"/>
      <c r="AA3" s="42" t="s">
        <v>37</v>
      </c>
      <c r="AB3" s="33" t="s">
        <v>1</v>
      </c>
      <c r="AC3" s="33" t="str">
        <f>CONCATENATE("Итого общий размер субвенции на ","2023"," год, тыс. рублей")</f>
        <v>Итого общий размер субвенции на 2023 год, тыс. рублей</v>
      </c>
    </row>
    <row r="4" spans="1:31">
      <c r="A4" s="30"/>
      <c r="B4" s="30"/>
      <c r="D4" s="37"/>
      <c r="E4" s="38"/>
      <c r="F4" s="38"/>
      <c r="G4" s="38"/>
      <c r="H4" s="39"/>
      <c r="I4" s="37"/>
      <c r="J4" s="38"/>
      <c r="K4" s="38"/>
      <c r="L4" s="38"/>
      <c r="M4" s="39"/>
      <c r="N4" s="41"/>
      <c r="O4" s="41"/>
      <c r="P4" s="41"/>
      <c r="Q4" s="41"/>
      <c r="R4" s="41"/>
      <c r="S4" s="41"/>
      <c r="T4" s="41"/>
      <c r="U4" s="41"/>
      <c r="V4" s="41"/>
      <c r="W4" s="40"/>
      <c r="X4" s="40"/>
      <c r="Y4" s="40"/>
      <c r="Z4" s="40"/>
      <c r="AA4" s="43"/>
      <c r="AB4" s="33"/>
      <c r="AC4" s="33"/>
    </row>
    <row r="5" spans="1:31" ht="32.25" customHeight="1">
      <c r="A5" s="30"/>
      <c r="B5" s="30"/>
      <c r="D5" s="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3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3" t="s">
        <v>2</v>
      </c>
      <c r="O5" s="4" t="s">
        <v>3</v>
      </c>
      <c r="P5" s="4" t="s">
        <v>4</v>
      </c>
      <c r="Q5" s="4" t="s">
        <v>5</v>
      </c>
      <c r="R5" s="4" t="s">
        <v>6</v>
      </c>
      <c r="S5" s="3" t="s">
        <v>2</v>
      </c>
      <c r="T5" s="4" t="s">
        <v>3</v>
      </c>
      <c r="U5" s="4" t="s">
        <v>4</v>
      </c>
      <c r="V5" s="4" t="s">
        <v>5</v>
      </c>
      <c r="W5" s="3" t="s">
        <v>2</v>
      </c>
      <c r="X5" s="4" t="s">
        <v>3</v>
      </c>
      <c r="Y5" s="4" t="s">
        <v>4</v>
      </c>
      <c r="Z5" s="4" t="s">
        <v>5</v>
      </c>
      <c r="AA5" s="4" t="s">
        <v>3</v>
      </c>
      <c r="AB5" s="33"/>
      <c r="AC5" s="33"/>
    </row>
    <row r="6" spans="1:31">
      <c r="A6" s="32">
        <v>1</v>
      </c>
      <c r="B6" s="32"/>
      <c r="D6" s="5" t="s">
        <v>7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  <c r="X6" s="5">
        <v>22</v>
      </c>
      <c r="Y6" s="5">
        <v>23</v>
      </c>
      <c r="Z6" s="5">
        <v>24</v>
      </c>
      <c r="AA6" s="5">
        <v>25</v>
      </c>
      <c r="AB6" s="5">
        <v>25</v>
      </c>
      <c r="AC6" s="5">
        <v>26</v>
      </c>
    </row>
    <row r="7" spans="1:31" ht="22.5">
      <c r="A7" s="32"/>
      <c r="B7" s="32"/>
      <c r="D7" s="5" t="s">
        <v>8</v>
      </c>
      <c r="E7" s="5" t="s">
        <v>8</v>
      </c>
      <c r="F7" s="5" t="s">
        <v>8</v>
      </c>
      <c r="G7" s="5" t="s">
        <v>8</v>
      </c>
      <c r="H7" s="5" t="s">
        <v>8</v>
      </c>
      <c r="I7" s="5" t="s">
        <v>8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  <c r="O7" s="5" t="s">
        <v>8</v>
      </c>
      <c r="P7" s="5" t="s">
        <v>8</v>
      </c>
      <c r="Q7" s="5" t="s">
        <v>8</v>
      </c>
      <c r="R7" s="5" t="s">
        <v>8</v>
      </c>
      <c r="S7" s="5" t="s">
        <v>8</v>
      </c>
      <c r="T7" s="5" t="s">
        <v>8</v>
      </c>
      <c r="U7" s="5" t="s">
        <v>8</v>
      </c>
      <c r="V7" s="5" t="s">
        <v>8</v>
      </c>
      <c r="W7" s="5" t="s">
        <v>8</v>
      </c>
      <c r="X7" s="5" t="s">
        <v>8</v>
      </c>
      <c r="Y7" s="5" t="s">
        <v>8</v>
      </c>
      <c r="Z7" s="5" t="s">
        <v>8</v>
      </c>
      <c r="AA7" s="5" t="s">
        <v>8</v>
      </c>
      <c r="AB7" s="5" t="s">
        <v>9</v>
      </c>
      <c r="AC7" s="5" t="s">
        <v>9</v>
      </c>
    </row>
    <row r="8" spans="1:31" s="15" customFormat="1">
      <c r="A8" s="31" t="s">
        <v>10</v>
      </c>
      <c r="B8" s="31"/>
      <c r="C8" s="23">
        <f>SUM(C9:C34)</f>
        <v>19056097900</v>
      </c>
      <c r="D8" s="23">
        <f>SUM(D9:D34)</f>
        <v>19593351800</v>
      </c>
      <c r="E8" s="23">
        <f t="shared" ref="E8:AC8" si="0">SUM(E9:E34)</f>
        <v>18954765859</v>
      </c>
      <c r="F8" s="23">
        <f t="shared" si="0"/>
        <v>265780255</v>
      </c>
      <c r="G8" s="23">
        <f t="shared" si="0"/>
        <v>17522306</v>
      </c>
      <c r="H8" s="23">
        <f t="shared" si="0"/>
        <v>355243218.30000001</v>
      </c>
      <c r="I8" s="23">
        <f>SUM(I9:I34)</f>
        <v>10937521706.900003</v>
      </c>
      <c r="J8" s="23">
        <f t="shared" si="0"/>
        <v>10395658975</v>
      </c>
      <c r="K8" s="23">
        <f t="shared" si="0"/>
        <v>179841534</v>
      </c>
      <c r="L8" s="23">
        <f t="shared" si="0"/>
        <v>10408078</v>
      </c>
      <c r="M8" s="23">
        <f t="shared" si="0"/>
        <v>351613119.89999998</v>
      </c>
      <c r="N8" s="23">
        <f t="shared" si="0"/>
        <v>309404273.4000001</v>
      </c>
      <c r="O8" s="23">
        <f>SUM(O9:O34)</f>
        <v>303626210</v>
      </c>
      <c r="P8" s="23">
        <f t="shared" si="0"/>
        <v>2048435</v>
      </c>
      <c r="Q8" s="23">
        <f t="shared" si="0"/>
        <v>99530</v>
      </c>
      <c r="R8" s="23">
        <f t="shared" si="0"/>
        <v>3630098.4000000004</v>
      </c>
      <c r="S8" s="23">
        <f t="shared" si="0"/>
        <v>489269295</v>
      </c>
      <c r="T8" s="23">
        <f t="shared" si="0"/>
        <v>452332823</v>
      </c>
      <c r="U8" s="23">
        <f t="shared" si="0"/>
        <v>34499948</v>
      </c>
      <c r="V8" s="23">
        <f t="shared" si="0"/>
        <v>2436524</v>
      </c>
      <c r="W8" s="23">
        <f t="shared" si="0"/>
        <v>7578097075</v>
      </c>
      <c r="X8" s="23">
        <f t="shared" si="0"/>
        <v>7524088451</v>
      </c>
      <c r="Y8" s="23">
        <f t="shared" si="0"/>
        <v>49427046</v>
      </c>
      <c r="Z8" s="23">
        <f t="shared" si="0"/>
        <v>4581578</v>
      </c>
      <c r="AA8" s="27">
        <f t="shared" si="0"/>
        <v>279059400</v>
      </c>
      <c r="AB8" s="23">
        <f t="shared" si="0"/>
        <v>0</v>
      </c>
      <c r="AC8" s="27">
        <f t="shared" si="0"/>
        <v>19593351.800000001</v>
      </c>
      <c r="AD8" s="28">
        <f t="shared" ref="AD8" si="1">SUM(AD9:AD48)</f>
        <v>15416591700</v>
      </c>
    </row>
    <row r="9" spans="1:31" ht="30">
      <c r="A9" s="6" t="s">
        <v>11</v>
      </c>
      <c r="B9" s="11" t="s">
        <v>45</v>
      </c>
      <c r="C9" s="24">
        <v>916311000</v>
      </c>
      <c r="D9" s="7">
        <f>ROUND(I9 + N9 + S9 + W9+AA9,-2)</f>
        <v>942934300</v>
      </c>
      <c r="E9" s="7">
        <f>J9 + O9 + T9 + X9+AA9</f>
        <v>913644965</v>
      </c>
      <c r="F9" s="7">
        <f t="shared" ref="F9:F33" si="2">K9 + P9 + U9 + Y9</f>
        <v>12147224</v>
      </c>
      <c r="G9" s="7">
        <f t="shared" ref="G9:G33" si="3">L9 + Q9 + V9 + Z9</f>
        <v>707016</v>
      </c>
      <c r="H9" s="7">
        <f t="shared" ref="H9:H34" si="4">M9 + R9</f>
        <v>16435139.640000001</v>
      </c>
      <c r="I9" s="7">
        <f>J9+K9+L9+M9</f>
        <v>537347553.65999997</v>
      </c>
      <c r="J9" s="7">
        <v>510866713</v>
      </c>
      <c r="K9" s="7">
        <v>9722590</v>
      </c>
      <c r="L9" s="7">
        <v>486412</v>
      </c>
      <c r="M9" s="7">
        <v>16271838.66</v>
      </c>
      <c r="N9" s="7">
        <f t="shared" ref="N9:N33" si="5">O9+P9+Q9+R9</f>
        <v>12651896.98</v>
      </c>
      <c r="O9" s="7">
        <v>12389582</v>
      </c>
      <c r="P9" s="7">
        <v>94426</v>
      </c>
      <c r="Q9" s="7">
        <v>4588</v>
      </c>
      <c r="R9" s="7">
        <v>163300.97999999998</v>
      </c>
      <c r="S9" s="7">
        <f>T9+U9+V9</f>
        <v>3355470</v>
      </c>
      <c r="T9" s="7">
        <v>3154910</v>
      </c>
      <c r="U9" s="7">
        <v>183540</v>
      </c>
      <c r="V9" s="7">
        <v>17020</v>
      </c>
      <c r="W9" s="7">
        <f>X9+Y9+Z9</f>
        <v>380632124</v>
      </c>
      <c r="X9" s="7">
        <v>378286460</v>
      </c>
      <c r="Y9" s="7">
        <v>2146668</v>
      </c>
      <c r="Z9" s="7">
        <v>198996</v>
      </c>
      <c r="AA9" s="7">
        <v>8947300</v>
      </c>
      <c r="AB9" s="7"/>
      <c r="AC9" s="17">
        <f t="shared" ref="AC9:AC34" si="6">ROUND(D9 / 1000,1) + AB9</f>
        <v>942934.3</v>
      </c>
      <c r="AD9" s="2">
        <v>755473700</v>
      </c>
      <c r="AE9" s="10">
        <f t="shared" ref="AE9:AE34" si="7">AD9-D9</f>
        <v>-187460600</v>
      </c>
    </row>
    <row r="10" spans="1:31" ht="27.75" customHeight="1">
      <c r="A10" s="6" t="s">
        <v>12</v>
      </c>
      <c r="B10" s="11" t="s">
        <v>46</v>
      </c>
      <c r="C10" s="24">
        <v>309177300</v>
      </c>
      <c r="D10" s="7">
        <f t="shared" ref="D10:D33" si="8">ROUND(I10 + N10 + S10 + W10+AA10,-2)</f>
        <v>317998400</v>
      </c>
      <c r="E10" s="7">
        <f t="shared" ref="E10:E33" si="9">J10 + O10 + T10 + X10+AA10</f>
        <v>309456502</v>
      </c>
      <c r="F10" s="7">
        <f t="shared" si="2"/>
        <v>4860533</v>
      </c>
      <c r="G10" s="7">
        <f t="shared" si="3"/>
        <v>196588</v>
      </c>
      <c r="H10" s="7">
        <f t="shared" si="4"/>
        <v>3484739.2199999997</v>
      </c>
      <c r="I10" s="7">
        <f t="shared" ref="I10:I34" si="10">J10+K10+L10+M10</f>
        <v>249736859</v>
      </c>
      <c r="J10" s="7">
        <v>241694116</v>
      </c>
      <c r="K10" s="7">
        <v>4423826</v>
      </c>
      <c r="L10" s="7">
        <v>156782</v>
      </c>
      <c r="M10" s="7">
        <v>3462134.9999999995</v>
      </c>
      <c r="N10" s="7">
        <f t="shared" si="5"/>
        <v>2588038.2200000002</v>
      </c>
      <c r="O10" s="7">
        <v>2551061</v>
      </c>
      <c r="P10" s="7">
        <v>13707</v>
      </c>
      <c r="Q10" s="7">
        <v>666</v>
      </c>
      <c r="R10" s="7">
        <v>22604.22</v>
      </c>
      <c r="S10" s="7">
        <f t="shared" ref="S10:S34" si="11">T10+U10+V10</f>
        <v>0</v>
      </c>
      <c r="T10" s="7">
        <v>0</v>
      </c>
      <c r="U10" s="7">
        <v>0</v>
      </c>
      <c r="V10" s="7">
        <v>0</v>
      </c>
      <c r="W10" s="7">
        <f t="shared" ref="W10:W34" si="12">X10+Y10+Z10</f>
        <v>59039765</v>
      </c>
      <c r="X10" s="7">
        <v>58577625</v>
      </c>
      <c r="Y10" s="7">
        <v>423000</v>
      </c>
      <c r="Z10" s="7">
        <v>39140</v>
      </c>
      <c r="AA10" s="7">
        <v>6633700</v>
      </c>
      <c r="AB10" s="7"/>
      <c r="AC10" s="17">
        <f t="shared" si="6"/>
        <v>317998.40000000002</v>
      </c>
      <c r="AD10" s="2">
        <v>268805500</v>
      </c>
      <c r="AE10" s="10">
        <f t="shared" si="7"/>
        <v>-49192900</v>
      </c>
    </row>
    <row r="11" spans="1:31" s="15" customFormat="1" ht="30" customHeight="1">
      <c r="A11" s="12" t="s">
        <v>13</v>
      </c>
      <c r="B11" s="22" t="s">
        <v>47</v>
      </c>
      <c r="C11" s="25">
        <v>228053700</v>
      </c>
      <c r="D11" s="14">
        <f t="shared" si="8"/>
        <v>234195600</v>
      </c>
      <c r="E11" s="7">
        <f t="shared" si="9"/>
        <v>226677290</v>
      </c>
      <c r="F11" s="14">
        <f t="shared" si="2"/>
        <v>4156006</v>
      </c>
      <c r="G11" s="14">
        <f t="shared" si="3"/>
        <v>204280</v>
      </c>
      <c r="H11" s="14">
        <f t="shared" si="4"/>
        <v>3158046.48</v>
      </c>
      <c r="I11" s="14">
        <f t="shared" si="10"/>
        <v>154199306.36000001</v>
      </c>
      <c r="J11" s="14">
        <v>148004747</v>
      </c>
      <c r="K11" s="14">
        <v>2962722</v>
      </c>
      <c r="L11" s="14">
        <v>94248</v>
      </c>
      <c r="M11" s="14">
        <v>3137589.36</v>
      </c>
      <c r="N11" s="14">
        <f t="shared" si="5"/>
        <v>2291549.12</v>
      </c>
      <c r="O11" s="14">
        <v>2258316</v>
      </c>
      <c r="P11" s="14">
        <v>12184</v>
      </c>
      <c r="Q11" s="14">
        <v>592</v>
      </c>
      <c r="R11" s="14">
        <v>20457.12</v>
      </c>
      <c r="S11" s="14">
        <f t="shared" si="11"/>
        <v>12076775</v>
      </c>
      <c r="T11" s="14">
        <v>11248375</v>
      </c>
      <c r="U11" s="14">
        <v>758100</v>
      </c>
      <c r="V11" s="14">
        <v>70300</v>
      </c>
      <c r="W11" s="7">
        <f t="shared" si="12"/>
        <v>61216092</v>
      </c>
      <c r="X11" s="14">
        <v>60753952</v>
      </c>
      <c r="Y11" s="14">
        <v>423000</v>
      </c>
      <c r="Z11" s="14">
        <v>39140</v>
      </c>
      <c r="AA11" s="14">
        <v>4411900</v>
      </c>
      <c r="AB11" s="14"/>
      <c r="AC11" s="18">
        <f t="shared" si="6"/>
        <v>234195.6</v>
      </c>
      <c r="AD11" s="15">
        <v>198452200</v>
      </c>
      <c r="AE11" s="16">
        <f t="shared" si="7"/>
        <v>-35743400</v>
      </c>
    </row>
    <row r="12" spans="1:31" ht="30">
      <c r="A12" s="6" t="s">
        <v>14</v>
      </c>
      <c r="B12" s="11" t="s">
        <v>48</v>
      </c>
      <c r="C12" s="24">
        <v>320708000</v>
      </c>
      <c r="D12" s="7">
        <f t="shared" si="8"/>
        <v>329973700</v>
      </c>
      <c r="E12" s="7">
        <f t="shared" si="9"/>
        <v>320699854</v>
      </c>
      <c r="F12" s="7">
        <f t="shared" si="2"/>
        <v>4572262</v>
      </c>
      <c r="G12" s="7">
        <f t="shared" si="3"/>
        <v>197816</v>
      </c>
      <c r="H12" s="7">
        <f t="shared" si="4"/>
        <v>4503741.66</v>
      </c>
      <c r="I12" s="7">
        <f t="shared" si="10"/>
        <v>225795914.88</v>
      </c>
      <c r="J12" s="7">
        <v>217270358</v>
      </c>
      <c r="K12" s="7">
        <v>3921210</v>
      </c>
      <c r="L12" s="7">
        <v>138538</v>
      </c>
      <c r="M12" s="7">
        <v>4465808.88</v>
      </c>
      <c r="N12" s="7">
        <f t="shared" si="5"/>
        <v>4033252.78</v>
      </c>
      <c r="O12" s="7">
        <v>3972962</v>
      </c>
      <c r="P12" s="7">
        <v>21322</v>
      </c>
      <c r="Q12" s="7">
        <v>1036</v>
      </c>
      <c r="R12" s="7">
        <v>37932.78</v>
      </c>
      <c r="S12" s="7">
        <f t="shared" si="11"/>
        <v>0</v>
      </c>
      <c r="T12" s="7">
        <v>0</v>
      </c>
      <c r="U12" s="7">
        <v>0</v>
      </c>
      <c r="V12" s="7">
        <v>0</v>
      </c>
      <c r="W12" s="7">
        <f t="shared" si="12"/>
        <v>97782306</v>
      </c>
      <c r="X12" s="7">
        <v>97094334</v>
      </c>
      <c r="Y12" s="7">
        <v>629730</v>
      </c>
      <c r="Z12" s="7">
        <v>58242</v>
      </c>
      <c r="AA12" s="7">
        <v>2362200</v>
      </c>
      <c r="AB12" s="7"/>
      <c r="AC12" s="17">
        <f t="shared" si="6"/>
        <v>329973.7</v>
      </c>
      <c r="AD12" s="2">
        <v>261237900</v>
      </c>
      <c r="AE12" s="10">
        <f t="shared" si="7"/>
        <v>-68735800</v>
      </c>
    </row>
    <row r="13" spans="1:31" ht="30">
      <c r="A13" s="6" t="s">
        <v>15</v>
      </c>
      <c r="B13" s="11" t="s">
        <v>49</v>
      </c>
      <c r="C13" s="24">
        <v>340911800</v>
      </c>
      <c r="D13" s="7">
        <f t="shared" si="8"/>
        <v>350837900</v>
      </c>
      <c r="E13" s="7">
        <f t="shared" si="9"/>
        <v>338609750</v>
      </c>
      <c r="F13" s="7">
        <f t="shared" si="2"/>
        <v>6058525</v>
      </c>
      <c r="G13" s="7">
        <f t="shared" si="3"/>
        <v>266018</v>
      </c>
      <c r="H13" s="7">
        <f t="shared" si="4"/>
        <v>5903632.4999999991</v>
      </c>
      <c r="I13" s="7">
        <f t="shared" si="10"/>
        <v>233617886.40000001</v>
      </c>
      <c r="J13" s="7">
        <v>222451162</v>
      </c>
      <c r="K13" s="7">
        <v>5190992</v>
      </c>
      <c r="L13" s="7">
        <v>188538</v>
      </c>
      <c r="M13" s="7">
        <v>5787194.3999999994</v>
      </c>
      <c r="N13" s="7">
        <f t="shared" si="5"/>
        <v>9808271.0999999996</v>
      </c>
      <c r="O13" s="7">
        <v>9623162</v>
      </c>
      <c r="P13" s="7">
        <v>65489</v>
      </c>
      <c r="Q13" s="7">
        <v>3182</v>
      </c>
      <c r="R13" s="7">
        <v>116438.09999999999</v>
      </c>
      <c r="S13" s="7">
        <f t="shared" si="11"/>
        <v>0</v>
      </c>
      <c r="T13" s="7">
        <v>0</v>
      </c>
      <c r="U13" s="7">
        <v>0</v>
      </c>
      <c r="V13" s="7">
        <v>0</v>
      </c>
      <c r="W13" s="7">
        <f t="shared" si="12"/>
        <v>98591568</v>
      </c>
      <c r="X13" s="7">
        <v>97715226</v>
      </c>
      <c r="Y13" s="7">
        <v>802044</v>
      </c>
      <c r="Z13" s="7">
        <v>74298</v>
      </c>
      <c r="AA13" s="7">
        <v>8820200</v>
      </c>
      <c r="AB13" s="7"/>
      <c r="AC13" s="17">
        <f t="shared" si="6"/>
        <v>350837.9</v>
      </c>
      <c r="AD13" s="2">
        <v>274608500</v>
      </c>
      <c r="AE13" s="10">
        <f t="shared" si="7"/>
        <v>-76229400</v>
      </c>
    </row>
    <row r="14" spans="1:31" ht="27" customHeight="1">
      <c r="A14" s="6" t="s">
        <v>16</v>
      </c>
      <c r="B14" s="11" t="s">
        <v>50</v>
      </c>
      <c r="C14" s="24">
        <v>428912100</v>
      </c>
      <c r="D14" s="7">
        <f t="shared" si="8"/>
        <v>442178100</v>
      </c>
      <c r="E14" s="7">
        <f t="shared" si="9"/>
        <v>428217257</v>
      </c>
      <c r="F14" s="7">
        <f t="shared" si="2"/>
        <v>6326644</v>
      </c>
      <c r="G14" s="7">
        <f t="shared" si="3"/>
        <v>323794</v>
      </c>
      <c r="H14" s="7">
        <f t="shared" si="4"/>
        <v>7310433.8400000008</v>
      </c>
      <c r="I14" s="7">
        <f t="shared" si="10"/>
        <v>256102392.52000001</v>
      </c>
      <c r="J14" s="7">
        <v>243392351</v>
      </c>
      <c r="K14" s="7">
        <v>5316463</v>
      </c>
      <c r="L14" s="7">
        <v>234070</v>
      </c>
      <c r="M14" s="7">
        <v>7159508.5200000005</v>
      </c>
      <c r="N14" s="7">
        <f t="shared" si="5"/>
        <v>13721943.32</v>
      </c>
      <c r="O14" s="7">
        <v>13479989</v>
      </c>
      <c r="P14" s="7">
        <v>86811</v>
      </c>
      <c r="Q14" s="7">
        <v>4218</v>
      </c>
      <c r="R14" s="7">
        <v>150925.31999999998</v>
      </c>
      <c r="S14" s="7">
        <f t="shared" si="11"/>
        <v>0</v>
      </c>
      <c r="T14" s="7">
        <v>0</v>
      </c>
      <c r="U14" s="7">
        <v>0</v>
      </c>
      <c r="V14" s="7">
        <v>0</v>
      </c>
      <c r="W14" s="7">
        <f t="shared" si="12"/>
        <v>167012793</v>
      </c>
      <c r="X14" s="7">
        <v>166003917</v>
      </c>
      <c r="Y14" s="7">
        <v>923370</v>
      </c>
      <c r="Z14" s="7">
        <v>85506</v>
      </c>
      <c r="AA14" s="7">
        <v>5341000</v>
      </c>
      <c r="AB14" s="7"/>
      <c r="AC14" s="17">
        <f t="shared" si="6"/>
        <v>442178.1</v>
      </c>
      <c r="AD14" s="2">
        <v>351380300</v>
      </c>
      <c r="AE14" s="10">
        <f t="shared" si="7"/>
        <v>-90797800</v>
      </c>
    </row>
    <row r="15" spans="1:31" ht="26.25" customHeight="1">
      <c r="A15" s="6" t="s">
        <v>17</v>
      </c>
      <c r="B15" s="11" t="s">
        <v>51</v>
      </c>
      <c r="C15" s="24">
        <v>291793300</v>
      </c>
      <c r="D15" s="7">
        <f t="shared" si="8"/>
        <v>299635500</v>
      </c>
      <c r="E15" s="7">
        <f t="shared" si="9"/>
        <v>288949672</v>
      </c>
      <c r="F15" s="7">
        <f t="shared" si="2"/>
        <v>5843553</v>
      </c>
      <c r="G15" s="7">
        <f t="shared" si="3"/>
        <v>339942</v>
      </c>
      <c r="H15" s="7">
        <f t="shared" si="4"/>
        <v>4502299.379999999</v>
      </c>
      <c r="I15" s="7">
        <f t="shared" si="10"/>
        <v>193326161.74000001</v>
      </c>
      <c r="J15" s="7">
        <v>184829147</v>
      </c>
      <c r="K15" s="7">
        <v>3889164</v>
      </c>
      <c r="L15" s="7">
        <v>160154</v>
      </c>
      <c r="M15" s="7">
        <v>4447696.7399999993</v>
      </c>
      <c r="N15" s="7">
        <f t="shared" si="5"/>
        <v>4555025.6399999997</v>
      </c>
      <c r="O15" s="7">
        <v>4466886</v>
      </c>
      <c r="P15" s="7">
        <v>31983</v>
      </c>
      <c r="Q15" s="7">
        <v>1554</v>
      </c>
      <c r="R15" s="7">
        <v>54602.64</v>
      </c>
      <c r="S15" s="7">
        <f t="shared" si="11"/>
        <v>25880205</v>
      </c>
      <c r="T15" s="7">
        <v>24400421</v>
      </c>
      <c r="U15" s="7">
        <v>1354206</v>
      </c>
      <c r="V15" s="7">
        <v>125578</v>
      </c>
      <c r="W15" s="7">
        <f t="shared" si="12"/>
        <v>71802574</v>
      </c>
      <c r="X15" s="7">
        <v>71181718</v>
      </c>
      <c r="Y15" s="7">
        <v>568200</v>
      </c>
      <c r="Z15" s="7">
        <v>52656</v>
      </c>
      <c r="AA15" s="7">
        <v>4071500</v>
      </c>
      <c r="AB15" s="7"/>
      <c r="AC15" s="17">
        <f t="shared" si="6"/>
        <v>299635.5</v>
      </c>
      <c r="AD15" s="2">
        <v>249015000</v>
      </c>
      <c r="AE15" s="10">
        <f t="shared" si="7"/>
        <v>-50620500</v>
      </c>
    </row>
    <row r="16" spans="1:31" ht="30">
      <c r="A16" s="6" t="s">
        <v>18</v>
      </c>
      <c r="B16" s="11" t="s">
        <v>52</v>
      </c>
      <c r="C16" s="24">
        <v>285910000</v>
      </c>
      <c r="D16" s="7">
        <f t="shared" si="8"/>
        <v>293613100</v>
      </c>
      <c r="E16" s="7">
        <f t="shared" si="9"/>
        <v>284869439</v>
      </c>
      <c r="F16" s="7">
        <f t="shared" si="2"/>
        <v>4932405</v>
      </c>
      <c r="G16" s="7">
        <f t="shared" si="3"/>
        <v>252182</v>
      </c>
      <c r="H16" s="7">
        <f t="shared" si="4"/>
        <v>3559090.08</v>
      </c>
      <c r="I16" s="7">
        <f t="shared" si="10"/>
        <v>200785745.96000001</v>
      </c>
      <c r="J16" s="7">
        <v>193606704</v>
      </c>
      <c r="K16" s="7">
        <v>3508140</v>
      </c>
      <c r="L16" s="7">
        <v>120386</v>
      </c>
      <c r="M16" s="7">
        <v>3550515.96</v>
      </c>
      <c r="N16" s="7">
        <f t="shared" si="5"/>
        <v>912509.12</v>
      </c>
      <c r="O16" s="7">
        <v>899144</v>
      </c>
      <c r="P16" s="7">
        <v>4569</v>
      </c>
      <c r="Q16" s="7">
        <v>222</v>
      </c>
      <c r="R16" s="7">
        <v>8574.119999999999</v>
      </c>
      <c r="S16" s="7">
        <f t="shared" si="11"/>
        <v>14929070</v>
      </c>
      <c r="T16" s="7">
        <v>13934990</v>
      </c>
      <c r="U16" s="7">
        <v>909720</v>
      </c>
      <c r="V16" s="7">
        <v>84360</v>
      </c>
      <c r="W16" s="7">
        <f t="shared" si="12"/>
        <v>69562991</v>
      </c>
      <c r="X16" s="7">
        <v>69005801</v>
      </c>
      <c r="Y16" s="7">
        <v>509976</v>
      </c>
      <c r="Z16" s="7">
        <v>47214</v>
      </c>
      <c r="AA16" s="7">
        <v>7422800</v>
      </c>
      <c r="AB16" s="7"/>
      <c r="AC16" s="17">
        <f t="shared" si="6"/>
        <v>293613.09999999998</v>
      </c>
      <c r="AD16" s="2">
        <v>234392100</v>
      </c>
      <c r="AE16" s="10">
        <f t="shared" si="7"/>
        <v>-59221000</v>
      </c>
    </row>
    <row r="17" spans="1:31" s="15" customFormat="1" ht="21.75" customHeight="1">
      <c r="A17" s="12" t="s">
        <v>19</v>
      </c>
      <c r="B17" s="13" t="s">
        <v>53</v>
      </c>
      <c r="C17" s="25">
        <v>315844500</v>
      </c>
      <c r="D17" s="7">
        <f t="shared" si="8"/>
        <v>325790800</v>
      </c>
      <c r="E17" s="7">
        <f t="shared" si="9"/>
        <v>315729647</v>
      </c>
      <c r="F17" s="14">
        <f t="shared" si="2"/>
        <v>5850339</v>
      </c>
      <c r="G17" s="14">
        <f t="shared" si="3"/>
        <v>312996</v>
      </c>
      <c r="H17" s="14">
        <f t="shared" si="4"/>
        <v>3897822.8999999994</v>
      </c>
      <c r="I17" s="14">
        <f t="shared" si="10"/>
        <v>199636684.12</v>
      </c>
      <c r="J17" s="14">
        <v>191847474</v>
      </c>
      <c r="K17" s="14">
        <v>3800386</v>
      </c>
      <c r="L17" s="14">
        <v>123834</v>
      </c>
      <c r="M17" s="14">
        <v>3864990.1199999996</v>
      </c>
      <c r="N17" s="14">
        <f t="shared" si="5"/>
        <v>3733812.78</v>
      </c>
      <c r="O17" s="14">
        <v>3680219</v>
      </c>
      <c r="P17" s="14">
        <v>19799</v>
      </c>
      <c r="Q17" s="14">
        <v>962</v>
      </c>
      <c r="R17" s="14">
        <v>32832.78</v>
      </c>
      <c r="S17" s="14">
        <f t="shared" si="11"/>
        <v>22714276</v>
      </c>
      <c r="T17" s="14">
        <v>21184788</v>
      </c>
      <c r="U17" s="14">
        <v>1399692</v>
      </c>
      <c r="V17" s="14">
        <v>129796</v>
      </c>
      <c r="W17" s="7">
        <f t="shared" si="12"/>
        <v>91462232</v>
      </c>
      <c r="X17" s="14">
        <v>90773366</v>
      </c>
      <c r="Y17" s="14">
        <v>630462</v>
      </c>
      <c r="Z17" s="14">
        <v>58404</v>
      </c>
      <c r="AA17" s="14">
        <v>8243800</v>
      </c>
      <c r="AB17" s="14"/>
      <c r="AC17" s="18">
        <f t="shared" si="6"/>
        <v>325790.8</v>
      </c>
      <c r="AD17" s="15">
        <v>294096200</v>
      </c>
      <c r="AE17" s="16">
        <f t="shared" si="7"/>
        <v>-31694600</v>
      </c>
    </row>
    <row r="18" spans="1:31" s="15" customFormat="1" ht="30">
      <c r="A18" s="12" t="s">
        <v>20</v>
      </c>
      <c r="B18" s="13" t="s">
        <v>54</v>
      </c>
      <c r="C18" s="25">
        <v>195140400</v>
      </c>
      <c r="D18" s="7">
        <f t="shared" si="8"/>
        <v>200441200</v>
      </c>
      <c r="E18" s="7">
        <f t="shared" si="9"/>
        <v>195725372</v>
      </c>
      <c r="F18" s="14">
        <f t="shared" si="2"/>
        <v>2792530</v>
      </c>
      <c r="G18" s="14">
        <f t="shared" si="3"/>
        <v>129664</v>
      </c>
      <c r="H18" s="14">
        <f t="shared" si="4"/>
        <v>1793642.46</v>
      </c>
      <c r="I18" s="14">
        <f t="shared" si="10"/>
        <v>153644504.46000001</v>
      </c>
      <c r="J18" s="14">
        <v>149607082</v>
      </c>
      <c r="K18" s="14">
        <v>2171680</v>
      </c>
      <c r="L18" s="14">
        <v>72100</v>
      </c>
      <c r="M18" s="14">
        <v>1793642.46</v>
      </c>
      <c r="N18" s="14">
        <f t="shared" si="5"/>
        <v>0</v>
      </c>
      <c r="O18" s="14">
        <v>0</v>
      </c>
      <c r="P18" s="14">
        <v>0</v>
      </c>
      <c r="Q18" s="14">
        <v>0</v>
      </c>
      <c r="R18" s="14">
        <v>0</v>
      </c>
      <c r="S18" s="14">
        <f t="shared" si="11"/>
        <v>9446095</v>
      </c>
      <c r="T18" s="14">
        <v>8953415</v>
      </c>
      <c r="U18" s="14">
        <v>450870</v>
      </c>
      <c r="V18" s="14">
        <v>41810</v>
      </c>
      <c r="W18" s="7">
        <f t="shared" si="12"/>
        <v>32794109</v>
      </c>
      <c r="X18" s="14">
        <v>32608375</v>
      </c>
      <c r="Y18" s="14">
        <v>169980</v>
      </c>
      <c r="Z18" s="14">
        <v>15754</v>
      </c>
      <c r="AA18" s="14">
        <v>4556500</v>
      </c>
      <c r="AB18" s="14"/>
      <c r="AC18" s="18">
        <f t="shared" si="6"/>
        <v>200441.2</v>
      </c>
      <c r="AD18" s="15">
        <v>167788100</v>
      </c>
      <c r="AE18" s="16">
        <f t="shared" si="7"/>
        <v>-32653100</v>
      </c>
    </row>
    <row r="19" spans="1:31" ht="24" customHeight="1">
      <c r="A19" s="6" t="s">
        <v>21</v>
      </c>
      <c r="B19" s="11" t="s">
        <v>55</v>
      </c>
      <c r="C19" s="24">
        <v>222908000</v>
      </c>
      <c r="D19" s="7">
        <f t="shared" si="8"/>
        <v>229085200</v>
      </c>
      <c r="E19" s="7">
        <f t="shared" si="9"/>
        <v>223330772</v>
      </c>
      <c r="F19" s="7">
        <f t="shared" si="2"/>
        <v>3200666</v>
      </c>
      <c r="G19" s="7">
        <f t="shared" si="3"/>
        <v>162464</v>
      </c>
      <c r="H19" s="7">
        <f>M19 + R19</f>
        <v>2391310.44</v>
      </c>
      <c r="I19" s="7">
        <f t="shared" si="10"/>
        <v>167048571.38</v>
      </c>
      <c r="J19" s="7">
        <v>162130076</v>
      </c>
      <c r="K19" s="7">
        <v>2474016</v>
      </c>
      <c r="L19" s="7">
        <v>96216</v>
      </c>
      <c r="M19" s="7">
        <v>2348263.38</v>
      </c>
      <c r="N19" s="7">
        <f t="shared" si="5"/>
        <v>5083839.0599999996</v>
      </c>
      <c r="O19" s="7">
        <v>5015240</v>
      </c>
      <c r="P19" s="7">
        <v>24368</v>
      </c>
      <c r="Q19" s="7">
        <v>1184</v>
      </c>
      <c r="R19" s="7">
        <v>43047.06</v>
      </c>
      <c r="S19" s="7">
        <f t="shared" si="11"/>
        <v>9730550</v>
      </c>
      <c r="T19" s="7">
        <v>9277110</v>
      </c>
      <c r="U19" s="7">
        <v>414960</v>
      </c>
      <c r="V19" s="7">
        <v>38480</v>
      </c>
      <c r="W19" s="7">
        <f t="shared" si="12"/>
        <v>43536452</v>
      </c>
      <c r="X19" s="7">
        <v>43222546</v>
      </c>
      <c r="Y19" s="7">
        <v>287322</v>
      </c>
      <c r="Z19" s="7">
        <v>26584</v>
      </c>
      <c r="AA19" s="7">
        <v>3685800</v>
      </c>
      <c r="AB19" s="7"/>
      <c r="AC19" s="17">
        <f t="shared" si="6"/>
        <v>229085.2</v>
      </c>
      <c r="AD19" s="2">
        <v>175171100</v>
      </c>
      <c r="AE19" s="10">
        <f t="shared" si="7"/>
        <v>-53914100</v>
      </c>
    </row>
    <row r="20" spans="1:31" ht="30">
      <c r="A20" s="6" t="s">
        <v>22</v>
      </c>
      <c r="B20" s="11" t="s">
        <v>56</v>
      </c>
      <c r="C20" s="24">
        <v>397784600</v>
      </c>
      <c r="D20" s="7">
        <f t="shared" si="8"/>
        <v>409127600</v>
      </c>
      <c r="E20" s="7">
        <f t="shared" si="9"/>
        <v>392712991</v>
      </c>
      <c r="F20" s="7">
        <f t="shared" si="2"/>
        <v>7352619</v>
      </c>
      <c r="G20" s="7">
        <f t="shared" si="3"/>
        <v>369440</v>
      </c>
      <c r="H20" s="7">
        <f t="shared" si="4"/>
        <v>8692534.8600000013</v>
      </c>
      <c r="I20" s="7">
        <f t="shared" si="10"/>
        <v>256077308.24000001</v>
      </c>
      <c r="J20" s="7">
        <v>240954574</v>
      </c>
      <c r="K20" s="7">
        <v>6228418</v>
      </c>
      <c r="L20" s="7">
        <v>266940</v>
      </c>
      <c r="M20" s="7">
        <v>8627376.2400000021</v>
      </c>
      <c r="N20" s="7">
        <f t="shared" si="5"/>
        <v>4196539.62</v>
      </c>
      <c r="O20" s="7">
        <v>4091456</v>
      </c>
      <c r="P20" s="7">
        <v>38075</v>
      </c>
      <c r="Q20" s="7">
        <v>1850</v>
      </c>
      <c r="R20" s="7">
        <v>65158.619999999995</v>
      </c>
      <c r="S20" s="7">
        <f t="shared" si="11"/>
        <v>0</v>
      </c>
      <c r="T20" s="7">
        <v>0</v>
      </c>
      <c r="U20" s="7">
        <v>0</v>
      </c>
      <c r="V20" s="7">
        <v>0</v>
      </c>
      <c r="W20" s="7">
        <f t="shared" si="12"/>
        <v>141734237</v>
      </c>
      <c r="X20" s="7">
        <v>140547461</v>
      </c>
      <c r="Y20" s="7">
        <v>1086126</v>
      </c>
      <c r="Z20" s="7">
        <v>100650</v>
      </c>
      <c r="AA20" s="7">
        <v>7119500</v>
      </c>
      <c r="AB20" s="7"/>
      <c r="AC20" s="17">
        <f t="shared" si="6"/>
        <v>409127.6</v>
      </c>
      <c r="AD20" s="2">
        <v>339310300</v>
      </c>
      <c r="AE20" s="10">
        <f t="shared" si="7"/>
        <v>-69817300</v>
      </c>
    </row>
    <row r="21" spans="1:31" ht="30">
      <c r="A21" s="6" t="s">
        <v>23</v>
      </c>
      <c r="B21" s="11" t="s">
        <v>57</v>
      </c>
      <c r="C21" s="24">
        <v>452647200</v>
      </c>
      <c r="D21" s="7">
        <f t="shared" si="8"/>
        <v>463646500</v>
      </c>
      <c r="E21" s="7">
        <f t="shared" si="9"/>
        <v>444121232</v>
      </c>
      <c r="F21" s="7">
        <f t="shared" si="2"/>
        <v>11031076</v>
      </c>
      <c r="G21" s="7">
        <f t="shared" si="3"/>
        <v>675596</v>
      </c>
      <c r="H21" s="7">
        <f t="shared" si="4"/>
        <v>7818576.4199999999</v>
      </c>
      <c r="I21" s="7">
        <f t="shared" si="10"/>
        <v>277694358.42000002</v>
      </c>
      <c r="J21" s="7">
        <v>263053246</v>
      </c>
      <c r="K21" s="7">
        <v>6646813</v>
      </c>
      <c r="L21" s="7">
        <v>271348</v>
      </c>
      <c r="M21" s="7">
        <v>7722951.4199999999</v>
      </c>
      <c r="N21" s="7">
        <f t="shared" si="5"/>
        <v>6662539</v>
      </c>
      <c r="O21" s="7">
        <v>6514213</v>
      </c>
      <c r="P21" s="7">
        <v>50259</v>
      </c>
      <c r="Q21" s="7">
        <v>2442</v>
      </c>
      <c r="R21" s="7">
        <v>95625</v>
      </c>
      <c r="S21" s="7">
        <f t="shared" si="11"/>
        <v>64485420</v>
      </c>
      <c r="T21" s="7">
        <v>60753260</v>
      </c>
      <c r="U21" s="7">
        <v>3415440</v>
      </c>
      <c r="V21" s="7">
        <v>316720</v>
      </c>
      <c r="W21" s="7">
        <f t="shared" si="12"/>
        <v>107560563</v>
      </c>
      <c r="X21" s="7">
        <v>106556913</v>
      </c>
      <c r="Y21" s="7">
        <v>918564</v>
      </c>
      <c r="Z21" s="7">
        <v>85086</v>
      </c>
      <c r="AA21" s="7">
        <v>7243600</v>
      </c>
      <c r="AB21" s="7"/>
      <c r="AC21" s="17">
        <f t="shared" si="6"/>
        <v>463646.5</v>
      </c>
      <c r="AD21" s="2">
        <v>384960000</v>
      </c>
      <c r="AE21" s="10">
        <f t="shared" si="7"/>
        <v>-78686500</v>
      </c>
    </row>
    <row r="22" spans="1:31" ht="30">
      <c r="A22" s="6" t="s">
        <v>24</v>
      </c>
      <c r="B22" s="11" t="s">
        <v>58</v>
      </c>
      <c r="C22" s="24">
        <v>618280900</v>
      </c>
      <c r="D22" s="7">
        <f t="shared" si="8"/>
        <v>636194800</v>
      </c>
      <c r="E22" s="7">
        <f t="shared" si="9"/>
        <v>623201367</v>
      </c>
      <c r="F22" s="7">
        <f t="shared" si="2"/>
        <v>6461716</v>
      </c>
      <c r="G22" s="7">
        <f t="shared" si="3"/>
        <v>298018</v>
      </c>
      <c r="H22" s="7">
        <f t="shared" si="4"/>
        <v>6233651.459999999</v>
      </c>
      <c r="I22" s="7">
        <f t="shared" si="10"/>
        <v>442528821.88</v>
      </c>
      <c r="J22" s="7">
        <v>430566755</v>
      </c>
      <c r="K22" s="7">
        <v>5537177</v>
      </c>
      <c r="L22" s="7">
        <v>212994</v>
      </c>
      <c r="M22" s="7">
        <v>6211895.879999999</v>
      </c>
      <c r="N22" s="7">
        <f t="shared" si="5"/>
        <v>2657798.58</v>
      </c>
      <c r="O22" s="7">
        <v>2624864</v>
      </c>
      <c r="P22" s="7">
        <v>10661</v>
      </c>
      <c r="Q22" s="7">
        <v>518</v>
      </c>
      <c r="R22" s="7">
        <v>21755.58</v>
      </c>
      <c r="S22" s="7">
        <f t="shared" si="11"/>
        <v>0</v>
      </c>
      <c r="T22" s="7">
        <v>0</v>
      </c>
      <c r="U22" s="7">
        <v>0</v>
      </c>
      <c r="V22" s="7">
        <v>0</v>
      </c>
      <c r="W22" s="7">
        <f t="shared" si="12"/>
        <v>183978732</v>
      </c>
      <c r="X22" s="7">
        <v>182980348</v>
      </c>
      <c r="Y22" s="7">
        <v>913878</v>
      </c>
      <c r="Z22" s="7">
        <v>84506</v>
      </c>
      <c r="AA22" s="7">
        <v>7029400</v>
      </c>
      <c r="AB22" s="7"/>
      <c r="AC22" s="17">
        <f t="shared" si="6"/>
        <v>636194.80000000005</v>
      </c>
      <c r="AD22" s="2">
        <v>497496400</v>
      </c>
      <c r="AE22" s="10">
        <f t="shared" si="7"/>
        <v>-138698400</v>
      </c>
    </row>
    <row r="23" spans="1:31" ht="24.75" customHeight="1">
      <c r="A23" s="6" t="s">
        <v>25</v>
      </c>
      <c r="B23" s="11" t="s">
        <v>59</v>
      </c>
      <c r="C23" s="24">
        <v>719272800</v>
      </c>
      <c r="D23" s="7">
        <f t="shared" si="8"/>
        <v>736805600</v>
      </c>
      <c r="E23" s="7">
        <f t="shared" si="9"/>
        <v>705739747</v>
      </c>
      <c r="F23" s="7">
        <f t="shared" si="2"/>
        <v>17696678</v>
      </c>
      <c r="G23" s="7">
        <f t="shared" si="3"/>
        <v>1103770</v>
      </c>
      <c r="H23" s="7">
        <f t="shared" si="4"/>
        <v>12265413.299999999</v>
      </c>
      <c r="I23" s="7">
        <f t="shared" si="10"/>
        <v>425954819.10000002</v>
      </c>
      <c r="J23" s="7">
        <v>403514165</v>
      </c>
      <c r="K23" s="7">
        <v>9997701</v>
      </c>
      <c r="L23" s="7">
        <v>395218</v>
      </c>
      <c r="M23" s="7">
        <v>12047735.1</v>
      </c>
      <c r="N23" s="7">
        <f t="shared" si="5"/>
        <v>16095574.199999999</v>
      </c>
      <c r="O23" s="7">
        <v>15751733</v>
      </c>
      <c r="P23" s="7">
        <v>120317</v>
      </c>
      <c r="Q23" s="7">
        <v>5846</v>
      </c>
      <c r="R23" s="7">
        <v>217678.19999999998</v>
      </c>
      <c r="S23" s="7">
        <f t="shared" si="11"/>
        <v>114565021</v>
      </c>
      <c r="T23" s="7">
        <v>107795685</v>
      </c>
      <c r="U23" s="7">
        <v>6194874</v>
      </c>
      <c r="V23" s="7">
        <v>574462</v>
      </c>
      <c r="W23" s="7">
        <f t="shared" si="12"/>
        <v>165266094</v>
      </c>
      <c r="X23" s="7">
        <v>163754064</v>
      </c>
      <c r="Y23" s="7">
        <v>1383786</v>
      </c>
      <c r="Z23" s="7">
        <v>128244</v>
      </c>
      <c r="AA23" s="7">
        <v>14924100</v>
      </c>
      <c r="AB23" s="7"/>
      <c r="AC23" s="17">
        <f t="shared" si="6"/>
        <v>736805.6</v>
      </c>
      <c r="AD23" s="2">
        <v>570906400</v>
      </c>
      <c r="AE23" s="10">
        <f t="shared" si="7"/>
        <v>-165899200</v>
      </c>
    </row>
    <row r="24" spans="1:31" ht="30">
      <c r="A24" s="6" t="s">
        <v>26</v>
      </c>
      <c r="B24" s="11" t="s">
        <v>60</v>
      </c>
      <c r="C24" s="26">
        <v>508934400</v>
      </c>
      <c r="D24" s="7">
        <f t="shared" si="8"/>
        <v>523004200</v>
      </c>
      <c r="E24" s="7">
        <f t="shared" si="9"/>
        <v>507508656</v>
      </c>
      <c r="F24" s="7">
        <f t="shared" si="2"/>
        <v>8114380</v>
      </c>
      <c r="G24" s="7">
        <f t="shared" si="3"/>
        <v>421070</v>
      </c>
      <c r="H24" s="7">
        <f t="shared" si="4"/>
        <v>6960087.2999999989</v>
      </c>
      <c r="I24" s="7">
        <f t="shared" si="10"/>
        <v>327494865.42000002</v>
      </c>
      <c r="J24" s="7">
        <v>314556267</v>
      </c>
      <c r="K24" s="7">
        <v>5790336</v>
      </c>
      <c r="L24" s="7">
        <v>206172</v>
      </c>
      <c r="M24" s="7">
        <v>6942090.419999999</v>
      </c>
      <c r="N24" s="7">
        <f t="shared" si="5"/>
        <v>2351821.88</v>
      </c>
      <c r="O24" s="7">
        <v>2321049</v>
      </c>
      <c r="P24" s="7">
        <v>12184</v>
      </c>
      <c r="Q24" s="7">
        <v>592</v>
      </c>
      <c r="R24" s="7">
        <v>17996.879999999997</v>
      </c>
      <c r="S24" s="7">
        <f t="shared" si="11"/>
        <v>21088462</v>
      </c>
      <c r="T24" s="7">
        <v>19721166</v>
      </c>
      <c r="U24" s="7">
        <v>1251264</v>
      </c>
      <c r="V24" s="7">
        <v>116032</v>
      </c>
      <c r="W24" s="7">
        <f t="shared" si="12"/>
        <v>167187744</v>
      </c>
      <c r="X24" s="7">
        <v>166028874</v>
      </c>
      <c r="Y24" s="7">
        <v>1060596</v>
      </c>
      <c r="Z24" s="7">
        <v>98274</v>
      </c>
      <c r="AA24" s="7">
        <v>4881300</v>
      </c>
      <c r="AB24" s="7"/>
      <c r="AC24" s="17">
        <f t="shared" si="6"/>
        <v>523004.2</v>
      </c>
      <c r="AD24" s="2">
        <v>408062600</v>
      </c>
      <c r="AE24" s="10">
        <f t="shared" si="7"/>
        <v>-114941600</v>
      </c>
    </row>
    <row r="25" spans="1:31" ht="24" customHeight="1">
      <c r="A25" s="6" t="s">
        <v>27</v>
      </c>
      <c r="B25" s="11" t="s">
        <v>61</v>
      </c>
      <c r="C25" s="24">
        <v>690642900</v>
      </c>
      <c r="D25" s="7">
        <f t="shared" si="8"/>
        <v>708596100</v>
      </c>
      <c r="E25" s="7">
        <f t="shared" si="9"/>
        <v>685406395</v>
      </c>
      <c r="F25" s="7">
        <f t="shared" si="2"/>
        <v>13590204</v>
      </c>
      <c r="G25" s="7">
        <f t="shared" si="3"/>
        <v>848994</v>
      </c>
      <c r="H25" s="7">
        <f t="shared" si="4"/>
        <v>8750464.7400000002</v>
      </c>
      <c r="I25" s="7">
        <f t="shared" si="10"/>
        <v>407034900.68000001</v>
      </c>
      <c r="J25" s="7">
        <v>390530197</v>
      </c>
      <c r="K25" s="7">
        <v>7567360</v>
      </c>
      <c r="L25" s="7">
        <v>293268</v>
      </c>
      <c r="M25" s="7">
        <v>8644075.6799999997</v>
      </c>
      <c r="N25" s="7">
        <f t="shared" si="5"/>
        <v>8981206.0600000005</v>
      </c>
      <c r="O25" s="7">
        <v>8810937</v>
      </c>
      <c r="P25" s="7">
        <v>60920</v>
      </c>
      <c r="Q25" s="7">
        <v>2960</v>
      </c>
      <c r="R25" s="7">
        <v>106389.05999999998</v>
      </c>
      <c r="S25" s="7">
        <f t="shared" si="11"/>
        <v>82214945</v>
      </c>
      <c r="T25" s="7">
        <v>77046601</v>
      </c>
      <c r="U25" s="7">
        <v>4729746</v>
      </c>
      <c r="V25" s="7">
        <v>438598</v>
      </c>
      <c r="W25" s="7">
        <f t="shared" si="12"/>
        <v>199359806</v>
      </c>
      <c r="X25" s="7">
        <v>198013460</v>
      </c>
      <c r="Y25" s="7">
        <v>1232178</v>
      </c>
      <c r="Z25" s="7">
        <v>114168</v>
      </c>
      <c r="AA25" s="7">
        <v>11005200</v>
      </c>
      <c r="AB25" s="7"/>
      <c r="AC25" s="17">
        <f t="shared" si="6"/>
        <v>708596.1</v>
      </c>
      <c r="AD25" s="2">
        <v>603434500</v>
      </c>
      <c r="AE25" s="10">
        <f t="shared" si="7"/>
        <v>-105161600</v>
      </c>
    </row>
    <row r="26" spans="1:31" ht="30">
      <c r="A26" s="6" t="s">
        <v>28</v>
      </c>
      <c r="B26" s="11" t="s">
        <v>62</v>
      </c>
      <c r="C26" s="24">
        <v>535076800</v>
      </c>
      <c r="D26" s="7">
        <f t="shared" si="8"/>
        <v>549788900</v>
      </c>
      <c r="E26" s="7">
        <f t="shared" si="9"/>
        <v>535265947</v>
      </c>
      <c r="F26" s="7">
        <f t="shared" si="2"/>
        <v>8681125</v>
      </c>
      <c r="G26" s="7">
        <f t="shared" si="3"/>
        <v>435760</v>
      </c>
      <c r="H26" s="7">
        <f t="shared" si="4"/>
        <v>5406075.4799999995</v>
      </c>
      <c r="I26" s="7">
        <f t="shared" si="10"/>
        <v>408845107.10000002</v>
      </c>
      <c r="J26" s="7">
        <v>396454416</v>
      </c>
      <c r="K26" s="7">
        <v>6751360</v>
      </c>
      <c r="L26" s="7">
        <v>257500</v>
      </c>
      <c r="M26" s="7">
        <v>5381831.0999999996</v>
      </c>
      <c r="N26" s="7">
        <f t="shared" si="5"/>
        <v>2547856.38</v>
      </c>
      <c r="O26" s="7">
        <v>2509239</v>
      </c>
      <c r="P26" s="7">
        <v>13707</v>
      </c>
      <c r="Q26" s="7">
        <v>666</v>
      </c>
      <c r="R26" s="7">
        <v>24244.379999999997</v>
      </c>
      <c r="S26" s="7">
        <f t="shared" si="11"/>
        <v>21601422</v>
      </c>
      <c r="T26" s="7">
        <v>20357078</v>
      </c>
      <c r="U26" s="7">
        <v>1138746</v>
      </c>
      <c r="V26" s="7">
        <v>105598</v>
      </c>
      <c r="W26" s="7">
        <f t="shared" si="12"/>
        <v>107646422</v>
      </c>
      <c r="X26" s="7">
        <v>106797114</v>
      </c>
      <c r="Y26" s="7">
        <v>777312</v>
      </c>
      <c r="Z26" s="7">
        <v>71996</v>
      </c>
      <c r="AA26" s="7">
        <v>9148100</v>
      </c>
      <c r="AB26" s="7"/>
      <c r="AC26" s="17">
        <f t="shared" si="6"/>
        <v>549788.9</v>
      </c>
      <c r="AD26" s="2">
        <v>448927000</v>
      </c>
      <c r="AE26" s="10">
        <f t="shared" si="7"/>
        <v>-100861900</v>
      </c>
    </row>
    <row r="27" spans="1:31" ht="30">
      <c r="A27" s="6" t="s">
        <v>29</v>
      </c>
      <c r="B27" s="11" t="s">
        <v>63</v>
      </c>
      <c r="C27" s="24">
        <v>257762600</v>
      </c>
      <c r="D27" s="7">
        <f t="shared" si="8"/>
        <v>264700200</v>
      </c>
      <c r="E27" s="7">
        <f t="shared" si="9"/>
        <v>256020062</v>
      </c>
      <c r="F27" s="7">
        <f t="shared" si="2"/>
        <v>4524070</v>
      </c>
      <c r="G27" s="7">
        <f t="shared" si="3"/>
        <v>249800</v>
      </c>
      <c r="H27" s="7">
        <f t="shared" si="4"/>
        <v>3906246.0600000005</v>
      </c>
      <c r="I27" s="7">
        <f t="shared" si="10"/>
        <v>145711905.5</v>
      </c>
      <c r="J27" s="7">
        <v>138667061</v>
      </c>
      <c r="K27" s="7">
        <v>3064790</v>
      </c>
      <c r="L27" s="7">
        <v>115708</v>
      </c>
      <c r="M27" s="7">
        <v>3864346.5000000005</v>
      </c>
      <c r="N27" s="7">
        <f t="shared" si="5"/>
        <v>3404809.56</v>
      </c>
      <c r="O27" s="7">
        <v>3337358</v>
      </c>
      <c r="P27" s="7">
        <v>24368</v>
      </c>
      <c r="Q27" s="7">
        <v>1184</v>
      </c>
      <c r="R27" s="7">
        <v>41899.56</v>
      </c>
      <c r="S27" s="7">
        <f t="shared" si="11"/>
        <v>15751342</v>
      </c>
      <c r="T27" s="7">
        <v>14768598</v>
      </c>
      <c r="U27" s="7">
        <v>899346</v>
      </c>
      <c r="V27" s="7">
        <v>83398</v>
      </c>
      <c r="W27" s="7">
        <f t="shared" si="12"/>
        <v>95475621</v>
      </c>
      <c r="X27" s="7">
        <v>94890545</v>
      </c>
      <c r="Y27" s="7">
        <v>535566</v>
      </c>
      <c r="Z27" s="7">
        <v>49510</v>
      </c>
      <c r="AA27" s="7">
        <v>4356500</v>
      </c>
      <c r="AB27" s="7"/>
      <c r="AC27" s="17">
        <f t="shared" si="6"/>
        <v>264700.2</v>
      </c>
      <c r="AD27" s="2">
        <v>208831700</v>
      </c>
      <c r="AE27" s="10">
        <f t="shared" si="7"/>
        <v>-55868500</v>
      </c>
    </row>
    <row r="28" spans="1:31" ht="18.75" customHeight="1">
      <c r="A28" s="6" t="s">
        <v>30</v>
      </c>
      <c r="B28" s="11" t="s">
        <v>64</v>
      </c>
      <c r="C28" s="24">
        <v>4727515000</v>
      </c>
      <c r="D28" s="7">
        <f>ROUND(I28 + N28 + S28 + W28+AA28,-2)</f>
        <v>4863574000</v>
      </c>
      <c r="E28" s="7">
        <f t="shared" si="9"/>
        <v>4686501139</v>
      </c>
      <c r="F28" s="7">
        <f t="shared" si="2"/>
        <v>55893734</v>
      </c>
      <c r="G28" s="7">
        <f t="shared" si="3"/>
        <v>4709898</v>
      </c>
      <c r="H28" s="7">
        <f t="shared" si="4"/>
        <v>116469276.3</v>
      </c>
      <c r="I28" s="7">
        <f t="shared" si="10"/>
        <v>2522912640.0599999</v>
      </c>
      <c r="J28" s="7">
        <v>2369018509</v>
      </c>
      <c r="K28" s="7">
        <v>35215317</v>
      </c>
      <c r="L28" s="7">
        <v>3159578</v>
      </c>
      <c r="M28" s="7">
        <v>115519236.06</v>
      </c>
      <c r="N28" s="7">
        <f t="shared" si="5"/>
        <v>77612740.239999995</v>
      </c>
      <c r="O28" s="7">
        <v>76095765</v>
      </c>
      <c r="P28" s="7">
        <v>540665</v>
      </c>
      <c r="Q28" s="7">
        <v>26270</v>
      </c>
      <c r="R28" s="7">
        <v>950040.24</v>
      </c>
      <c r="S28" s="7">
        <f t="shared" si="11"/>
        <v>11928150</v>
      </c>
      <c r="T28" s="7">
        <v>7834500</v>
      </c>
      <c r="U28" s="7">
        <v>4060350</v>
      </c>
      <c r="V28" s="7">
        <v>33300</v>
      </c>
      <c r="W28" s="7">
        <f t="shared" si="12"/>
        <v>2233712017</v>
      </c>
      <c r="X28" s="7">
        <v>2216143865</v>
      </c>
      <c r="Y28" s="7">
        <v>16077402</v>
      </c>
      <c r="Z28" s="7">
        <v>1490750</v>
      </c>
      <c r="AA28" s="7">
        <v>17408500</v>
      </c>
      <c r="AB28" s="7"/>
      <c r="AC28" s="17">
        <f t="shared" si="6"/>
        <v>4863574</v>
      </c>
      <c r="AD28" s="2">
        <v>3718475700</v>
      </c>
      <c r="AE28" s="10">
        <f t="shared" si="7"/>
        <v>-1145098300</v>
      </c>
    </row>
    <row r="29" spans="1:31" ht="18.75" customHeight="1">
      <c r="A29" s="6" t="s">
        <v>31</v>
      </c>
      <c r="B29" s="11" t="s">
        <v>65</v>
      </c>
      <c r="C29" s="24">
        <v>3538119800</v>
      </c>
      <c r="D29" s="7">
        <f t="shared" si="8"/>
        <v>3640595200</v>
      </c>
      <c r="E29" s="7">
        <f t="shared" si="9"/>
        <v>3552229788</v>
      </c>
      <c r="F29" s="7">
        <f t="shared" si="2"/>
        <v>27439831</v>
      </c>
      <c r="G29" s="7">
        <f t="shared" si="3"/>
        <v>2495580</v>
      </c>
      <c r="H29" s="7">
        <f t="shared" si="4"/>
        <v>58430028.839999996</v>
      </c>
      <c r="I29" s="7">
        <f t="shared" si="10"/>
        <v>1743730583.0999999</v>
      </c>
      <c r="J29" s="7">
        <v>1666546506</v>
      </c>
      <c r="K29" s="7">
        <v>17845360</v>
      </c>
      <c r="L29" s="7">
        <v>1623440</v>
      </c>
      <c r="M29" s="7">
        <v>57715277.099999994</v>
      </c>
      <c r="N29" s="7">
        <f t="shared" si="5"/>
        <v>69279009.739999995</v>
      </c>
      <c r="O29" s="7">
        <v>68147441</v>
      </c>
      <c r="P29" s="7">
        <v>397503</v>
      </c>
      <c r="Q29" s="7">
        <v>19314</v>
      </c>
      <c r="R29" s="7">
        <v>714751.74</v>
      </c>
      <c r="S29" s="7">
        <f t="shared" si="11"/>
        <v>0</v>
      </c>
      <c r="T29" s="7">
        <v>0</v>
      </c>
      <c r="U29" s="7">
        <v>0</v>
      </c>
      <c r="V29" s="7">
        <v>0</v>
      </c>
      <c r="W29" s="7">
        <f t="shared" si="12"/>
        <v>1768398935</v>
      </c>
      <c r="X29" s="7">
        <v>1758349141</v>
      </c>
      <c r="Y29" s="7">
        <v>9196968</v>
      </c>
      <c r="Z29" s="7">
        <v>852826</v>
      </c>
      <c r="AA29" s="7">
        <v>59186700</v>
      </c>
      <c r="AB29" s="7"/>
      <c r="AC29" s="17">
        <f t="shared" si="6"/>
        <v>3640595.2</v>
      </c>
      <c r="AD29" s="2">
        <v>2793052200</v>
      </c>
      <c r="AE29" s="10">
        <f t="shared" si="7"/>
        <v>-847543000</v>
      </c>
    </row>
    <row r="30" spans="1:31" ht="18.75" customHeight="1">
      <c r="A30" s="6" t="s">
        <v>32</v>
      </c>
      <c r="B30" s="11" t="s">
        <v>66</v>
      </c>
      <c r="C30" s="24">
        <v>1133816000</v>
      </c>
      <c r="D30" s="7">
        <f t="shared" si="8"/>
        <v>1165683300</v>
      </c>
      <c r="E30" s="7">
        <f t="shared" si="9"/>
        <v>1117402127</v>
      </c>
      <c r="F30" s="7">
        <f t="shared" si="2"/>
        <v>18518367</v>
      </c>
      <c r="G30" s="7">
        <f t="shared" si="3"/>
        <v>1195174</v>
      </c>
      <c r="H30" s="7">
        <f t="shared" si="4"/>
        <v>28567592.880000003</v>
      </c>
      <c r="I30" s="7">
        <f t="shared" si="10"/>
        <v>604378318.27999997</v>
      </c>
      <c r="J30" s="7">
        <v>565887769</v>
      </c>
      <c r="K30" s="7">
        <v>9470304</v>
      </c>
      <c r="L30" s="7">
        <v>784030</v>
      </c>
      <c r="M30" s="7">
        <v>28236215.280000001</v>
      </c>
      <c r="N30" s="7">
        <f t="shared" si="5"/>
        <v>24627533.600000001</v>
      </c>
      <c r="O30" s="7">
        <v>24096531</v>
      </c>
      <c r="P30" s="7">
        <v>190375</v>
      </c>
      <c r="Q30" s="7">
        <v>9250</v>
      </c>
      <c r="R30" s="7">
        <v>331377.59999999998</v>
      </c>
      <c r="S30" s="7">
        <f t="shared" si="11"/>
        <v>17496650</v>
      </c>
      <c r="T30" s="7">
        <v>12318900</v>
      </c>
      <c r="U30" s="7">
        <v>5122250</v>
      </c>
      <c r="V30" s="7">
        <v>55500</v>
      </c>
      <c r="W30" s="7">
        <f t="shared" si="12"/>
        <v>491705659</v>
      </c>
      <c r="X30" s="7">
        <v>487623827</v>
      </c>
      <c r="Y30" s="7">
        <v>3735438</v>
      </c>
      <c r="Z30" s="7">
        <v>346394</v>
      </c>
      <c r="AA30" s="7">
        <v>27475100</v>
      </c>
      <c r="AB30" s="7"/>
      <c r="AC30" s="17">
        <f t="shared" si="6"/>
        <v>1165683.3</v>
      </c>
      <c r="AD30" s="2">
        <v>893588800</v>
      </c>
      <c r="AE30" s="10">
        <f t="shared" si="7"/>
        <v>-272094500</v>
      </c>
    </row>
    <row r="31" spans="1:31" ht="29.25" customHeight="1">
      <c r="A31" s="6" t="s">
        <v>33</v>
      </c>
      <c r="B31" s="11" t="s">
        <v>67</v>
      </c>
      <c r="C31" s="24">
        <v>577722300</v>
      </c>
      <c r="D31" s="7">
        <f t="shared" si="8"/>
        <v>594141100</v>
      </c>
      <c r="E31" s="7">
        <f t="shared" si="9"/>
        <v>573494485</v>
      </c>
      <c r="F31" s="7">
        <f t="shared" si="2"/>
        <v>8065341</v>
      </c>
      <c r="G31" s="7">
        <f t="shared" si="3"/>
        <v>528508</v>
      </c>
      <c r="H31" s="7">
        <f t="shared" si="4"/>
        <v>12052740.24</v>
      </c>
      <c r="I31" s="7">
        <f t="shared" si="10"/>
        <v>295764576.51999998</v>
      </c>
      <c r="J31" s="7">
        <v>277688794</v>
      </c>
      <c r="K31" s="7">
        <v>5851062</v>
      </c>
      <c r="L31" s="7">
        <v>327006</v>
      </c>
      <c r="M31" s="7">
        <v>11897714.52</v>
      </c>
      <c r="N31" s="7">
        <f t="shared" si="5"/>
        <v>12849511.720000001</v>
      </c>
      <c r="O31" s="7">
        <v>12603457</v>
      </c>
      <c r="P31" s="7">
        <v>86811</v>
      </c>
      <c r="Q31" s="7">
        <v>4218</v>
      </c>
      <c r="R31" s="7">
        <v>155025.71999999997</v>
      </c>
      <c r="S31" s="7">
        <f t="shared" si="11"/>
        <v>9497007</v>
      </c>
      <c r="T31" s="7">
        <v>8962471</v>
      </c>
      <c r="U31" s="7">
        <v>489174</v>
      </c>
      <c r="V31" s="7">
        <v>45362</v>
      </c>
      <c r="W31" s="7">
        <f t="shared" si="12"/>
        <v>269425679</v>
      </c>
      <c r="X31" s="7">
        <v>267635463</v>
      </c>
      <c r="Y31" s="7">
        <v>1638294</v>
      </c>
      <c r="Z31" s="7">
        <v>151922</v>
      </c>
      <c r="AA31" s="7">
        <v>6604300</v>
      </c>
      <c r="AB31" s="7"/>
      <c r="AC31" s="17">
        <f t="shared" si="6"/>
        <v>594141.1</v>
      </c>
      <c r="AD31" s="2">
        <v>468439200</v>
      </c>
      <c r="AE31" s="10">
        <f t="shared" si="7"/>
        <v>-125701900</v>
      </c>
    </row>
    <row r="32" spans="1:31" ht="18.75" customHeight="1">
      <c r="A32" s="6" t="s">
        <v>34</v>
      </c>
      <c r="B32" s="11" t="s">
        <v>68</v>
      </c>
      <c r="C32" s="24">
        <v>577006400</v>
      </c>
      <c r="D32" s="7">
        <f t="shared" si="8"/>
        <v>592450300</v>
      </c>
      <c r="E32" s="7">
        <f t="shared" si="9"/>
        <v>569485398</v>
      </c>
      <c r="F32" s="7">
        <f t="shared" si="2"/>
        <v>9847867</v>
      </c>
      <c r="G32" s="7">
        <f t="shared" si="3"/>
        <v>656158</v>
      </c>
      <c r="H32" s="7">
        <f t="shared" si="4"/>
        <v>12460835.1</v>
      </c>
      <c r="I32" s="7">
        <f t="shared" si="10"/>
        <v>301013990.62</v>
      </c>
      <c r="J32" s="7">
        <v>281934845</v>
      </c>
      <c r="K32" s="7">
        <v>6413587</v>
      </c>
      <c r="L32" s="7">
        <v>340918</v>
      </c>
      <c r="M32" s="7">
        <v>12324640.619999999</v>
      </c>
      <c r="N32" s="7">
        <f t="shared" si="5"/>
        <v>9646317.4800000004</v>
      </c>
      <c r="O32" s="7">
        <v>9433467</v>
      </c>
      <c r="P32" s="7">
        <v>73104</v>
      </c>
      <c r="Q32" s="7">
        <v>3552</v>
      </c>
      <c r="R32" s="7">
        <v>136194.47999999998</v>
      </c>
      <c r="S32" s="7">
        <f t="shared" si="11"/>
        <v>32508435</v>
      </c>
      <c r="T32" s="7">
        <v>30620555</v>
      </c>
      <c r="U32" s="7">
        <v>1727670</v>
      </c>
      <c r="V32" s="7">
        <v>160210</v>
      </c>
      <c r="W32" s="7">
        <f t="shared" si="12"/>
        <v>235166215</v>
      </c>
      <c r="X32" s="7">
        <v>233381231</v>
      </c>
      <c r="Y32" s="7">
        <v>1633506</v>
      </c>
      <c r="Z32" s="7">
        <v>151478</v>
      </c>
      <c r="AA32" s="7">
        <v>14115300</v>
      </c>
      <c r="AB32" s="7"/>
      <c r="AC32" s="17">
        <f t="shared" si="6"/>
        <v>592450.30000000005</v>
      </c>
      <c r="AD32" s="2">
        <v>480240700</v>
      </c>
      <c r="AE32" s="10">
        <f t="shared" si="7"/>
        <v>-112209600</v>
      </c>
    </row>
    <row r="33" spans="1:31" ht="18.75" customHeight="1">
      <c r="A33" s="6" t="s">
        <v>35</v>
      </c>
      <c r="B33" s="11" t="s">
        <v>69</v>
      </c>
      <c r="C33" s="24">
        <v>456164300</v>
      </c>
      <c r="D33" s="7">
        <f t="shared" si="8"/>
        <v>468678400</v>
      </c>
      <c r="E33" s="7">
        <f t="shared" si="9"/>
        <v>450124289</v>
      </c>
      <c r="F33" s="7">
        <f t="shared" si="2"/>
        <v>7822560</v>
      </c>
      <c r="G33" s="7">
        <f t="shared" si="3"/>
        <v>441780</v>
      </c>
      <c r="H33" s="7">
        <f t="shared" si="4"/>
        <v>10289796.720000001</v>
      </c>
      <c r="I33" s="7">
        <f t="shared" si="10"/>
        <v>207137931.5</v>
      </c>
      <c r="J33" s="7">
        <v>190585941</v>
      </c>
      <c r="K33" s="7">
        <v>6080760</v>
      </c>
      <c r="L33" s="7">
        <v>282680</v>
      </c>
      <c r="M33" s="7">
        <v>10188550.5</v>
      </c>
      <c r="N33" s="7">
        <f t="shared" si="5"/>
        <v>9110877.2200000007</v>
      </c>
      <c r="O33" s="7">
        <v>8952139</v>
      </c>
      <c r="P33" s="7">
        <v>54828</v>
      </c>
      <c r="Q33" s="7">
        <v>2664</v>
      </c>
      <c r="R33" s="7">
        <v>101246.22</v>
      </c>
      <c r="S33" s="7">
        <f t="shared" si="11"/>
        <v>0</v>
      </c>
      <c r="T33" s="7">
        <v>0</v>
      </c>
      <c r="U33" s="7">
        <v>0</v>
      </c>
      <c r="V33" s="7">
        <v>0</v>
      </c>
      <c r="W33" s="7">
        <f t="shared" si="12"/>
        <v>230980417</v>
      </c>
      <c r="X33" s="7">
        <v>229137009</v>
      </c>
      <c r="Y33" s="7">
        <v>1686972</v>
      </c>
      <c r="Z33" s="7">
        <v>156436</v>
      </c>
      <c r="AA33" s="7">
        <v>21449200</v>
      </c>
      <c r="AB33" s="7"/>
      <c r="AC33" s="17">
        <f t="shared" si="6"/>
        <v>468678.40000000002</v>
      </c>
      <c r="AD33" s="2">
        <v>365283100</v>
      </c>
      <c r="AE33" s="10">
        <f t="shared" si="7"/>
        <v>-103395300</v>
      </c>
    </row>
    <row r="34" spans="1:31" ht="18.75" customHeight="1">
      <c r="A34" s="6" t="s">
        <v>36</v>
      </c>
      <c r="B34" s="11" t="s">
        <v>70</v>
      </c>
      <c r="C34" s="24">
        <v>9681800</v>
      </c>
      <c r="D34" s="7">
        <f t="shared" ref="D34" si="13">ROUND(I34 + N34 + S34 + W34+AA34,-2)</f>
        <v>9681800</v>
      </c>
      <c r="E34" s="7">
        <f t="shared" ref="E34" si="14">J34 + O34 + T34 + X34+AA34</f>
        <v>9641716</v>
      </c>
      <c r="F34" s="7"/>
      <c r="G34" s="7"/>
      <c r="H34" s="7">
        <f t="shared" si="4"/>
        <v>0</v>
      </c>
      <c r="I34" s="7">
        <f t="shared" si="10"/>
        <v>0</v>
      </c>
      <c r="J34" s="7">
        <v>0</v>
      </c>
      <c r="K34" s="7">
        <v>0</v>
      </c>
      <c r="L34" s="7">
        <v>0</v>
      </c>
      <c r="M34" s="7">
        <v>0</v>
      </c>
      <c r="N34" s="7">
        <f t="shared" ref="N34" si="15">O34+P34+Q34+R34</f>
        <v>0</v>
      </c>
      <c r="O34" s="7">
        <f>{0}</f>
        <v>0</v>
      </c>
      <c r="P34" s="7">
        <f>{0}</f>
        <v>0</v>
      </c>
      <c r="Q34" s="7">
        <f>{0}</f>
        <v>0</v>
      </c>
      <c r="R34" s="7">
        <f>{0}</f>
        <v>0</v>
      </c>
      <c r="S34" s="7">
        <f t="shared" si="11"/>
        <v>0</v>
      </c>
      <c r="T34" s="7">
        <f>{0}</f>
        <v>0</v>
      </c>
      <c r="U34" s="7">
        <f>{0}</f>
        <v>0</v>
      </c>
      <c r="V34" s="7">
        <f>{0}</f>
        <v>0</v>
      </c>
      <c r="W34" s="7">
        <f t="shared" si="12"/>
        <v>7065928</v>
      </c>
      <c r="X34" s="7">
        <v>7025816</v>
      </c>
      <c r="Y34" s="7">
        <v>36708</v>
      </c>
      <c r="Z34" s="7">
        <v>3404</v>
      </c>
      <c r="AA34" s="7">
        <v>2615900</v>
      </c>
      <c r="AB34" s="7"/>
      <c r="AC34" s="17">
        <f t="shared" si="6"/>
        <v>9681.7999999999993</v>
      </c>
      <c r="AD34" s="2">
        <v>5162500</v>
      </c>
      <c r="AE34" s="10">
        <f t="shared" si="7"/>
        <v>-4519300</v>
      </c>
    </row>
  </sheetData>
  <mergeCells count="13">
    <mergeCell ref="D1:L1"/>
    <mergeCell ref="A3:B5"/>
    <mergeCell ref="A8:B8"/>
    <mergeCell ref="A7:B7"/>
    <mergeCell ref="AC3:AC5"/>
    <mergeCell ref="D3:H4"/>
    <mergeCell ref="W3:Z4"/>
    <mergeCell ref="I3:M4"/>
    <mergeCell ref="N3:R4"/>
    <mergeCell ref="S3:V4"/>
    <mergeCell ref="AB3:AB5"/>
    <mergeCell ref="A6:B6"/>
    <mergeCell ref="AA3:AA4"/>
  </mergeCells>
  <conditionalFormatting sqref="N3:AA3 N4:Z4 A3 B4:B5 A6:A8 D6:AC7 D5:AA5 D3:M4">
    <cfRule type="expression" dxfId="5" priority="13">
      <formula>Locked()</formula>
    </cfRule>
    <cfRule type="expression" dxfId="4" priority="16">
      <formula>LockedByCondition()</formula>
    </cfRule>
    <cfRule type="expression" dxfId="3" priority="19">
      <formula>HasError()</formula>
    </cfRule>
  </conditionalFormatting>
  <conditionalFormatting sqref="C8:AD8">
    <cfRule type="expression" dxfId="2" priority="15">
      <formula>LockedByCondition()</formula>
    </cfRule>
    <cfRule type="expression" dxfId="1" priority="18">
      <formula>HasError()</formula>
    </cfRule>
  </conditionalFormatting>
  <conditionalFormatting sqref="D5:G5">
    <cfRule type="expression" dxfId="0" priority="24">
      <formula>Locked()</formula>
    </cfRule>
  </conditionalFormatting>
  <dataValidations count="1">
    <dataValidation allowBlank="1" showInputMessage="1" showErrorMessage="1" sqref="D1 C8 D6:D8 J7:O8 W3 A6:A8 H6:U6 P8:AD8 P7:AC7 E7:I7 E8:J8"/>
  </dataValidations>
  <pageMargins left="0.82677165354330717" right="0.43307086614173229" top="0.59055118110236227" bottom="0" header="0.31496062992125984" footer="0.31496062992125984"/>
  <pageSetup paperSize="9" scale="50" fitToWidth="0" fitToHeight="0" orientation="landscape" r:id="rId1"/>
  <headerFooter>
    <oddFooter>&amp;C&amp;P</oddFooter>
  </headerFooter>
  <colBreaks count="2" manualBreakCount="2">
    <brk id="13" max="33" man="1"/>
    <brk id="2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СВОД-2023</vt:lpstr>
      <vt:lpstr>'СВОД-2023'!Заголовки_для_печати</vt:lpstr>
      <vt:lpstr>'СВОД-2023'!Область_печати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Силантьева МА</cp:lastModifiedBy>
  <cp:lastPrinted>2023-08-31T07:50:12Z</cp:lastPrinted>
  <dcterms:created xsi:type="dcterms:W3CDTF">2019-10-07T06:13:11Z</dcterms:created>
  <dcterms:modified xsi:type="dcterms:W3CDTF">2023-08-31T07:50:29Z</dcterms:modified>
</cp:coreProperties>
</file>