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2024" sheetId="1" r:id="rId1"/>
    <sheet name="2025" sheetId="5" r:id="rId2"/>
    <sheet name="2026" sheetId="6" r:id="rId3"/>
  </sheets>
  <definedNames>
    <definedName name="_xlnm._FilterDatabase" localSheetId="0" hidden="1">'2024'!$A$5:$X$377</definedName>
    <definedName name="_xlnm._FilterDatabase" localSheetId="1" hidden="1">'2025'!$A$5:$X$377</definedName>
    <definedName name="_xlnm._FilterDatabase" localSheetId="2" hidden="1">'2026'!$A$5:$V$377</definedName>
    <definedName name="_xlnm.Print_Titles" localSheetId="0">'2024'!$A:$E,'2024'!$3:$4</definedName>
    <definedName name="_xlnm.Print_Titles" localSheetId="1">'2025'!$A:$E,'2025'!$3:$5</definedName>
    <definedName name="_xlnm.Print_Titles" localSheetId="2">'2026'!$A:$E,'2026'!$3:$5</definedName>
    <definedName name="_xlnm.Print_Area" localSheetId="0">'2024'!$A$1:$V$390</definedName>
    <definedName name="_xlnm.Print_Area" localSheetId="1">'2025'!$A$1:$V$396</definedName>
    <definedName name="_xlnm.Print_Area" localSheetId="2">'2026'!$A$1:$V$391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0" i="5"/>
  <c r="R200"/>
  <c r="Q34"/>
  <c r="R34"/>
  <c r="F354" i="6" l="1"/>
  <c r="F333"/>
  <c r="F328"/>
  <c r="F296"/>
  <c r="F200"/>
  <c r="F115"/>
  <c r="F34"/>
  <c r="O112" i="1"/>
  <c r="O113"/>
  <c r="P115" i="6" l="1"/>
  <c r="O115"/>
  <c r="O34"/>
  <c r="P34"/>
  <c r="O333"/>
  <c r="O328"/>
  <c r="P328"/>
  <c r="P296"/>
  <c r="O296"/>
  <c r="P200"/>
  <c r="O200"/>
  <c r="J311"/>
  <c r="K319"/>
  <c r="P319" s="1"/>
  <c r="O319"/>
  <c r="K318"/>
  <c r="L318" s="1"/>
  <c r="M318" s="1"/>
  <c r="N318" s="1"/>
  <c r="O318"/>
  <c r="K319" i="5"/>
  <c r="O319"/>
  <c r="K318"/>
  <c r="P318" s="1"/>
  <c r="O318"/>
  <c r="J311"/>
  <c r="J311" i="1"/>
  <c r="O319"/>
  <c r="K319"/>
  <c r="O318"/>
  <c r="K318"/>
  <c r="J372" i="6"/>
  <c r="K368"/>
  <c r="J367"/>
  <c r="N366"/>
  <c r="N365"/>
  <c r="N364"/>
  <c r="N363"/>
  <c r="N362"/>
  <c r="N361"/>
  <c r="N360"/>
  <c r="N359"/>
  <c r="N358"/>
  <c r="N357"/>
  <c r="N356"/>
  <c r="N355"/>
  <c r="J354"/>
  <c r="J345" s="1"/>
  <c r="M353"/>
  <c r="L353"/>
  <c r="K353"/>
  <c r="M352"/>
  <c r="M372" s="1"/>
  <c r="L352"/>
  <c r="L372" s="1"/>
  <c r="K352"/>
  <c r="N351"/>
  <c r="N350"/>
  <c r="N349"/>
  <c r="N348"/>
  <c r="N347"/>
  <c r="N346"/>
  <c r="N344"/>
  <c r="M343"/>
  <c r="L343"/>
  <c r="K343"/>
  <c r="J343"/>
  <c r="M341"/>
  <c r="M377" s="1"/>
  <c r="L341"/>
  <c r="L377" s="1"/>
  <c r="M340"/>
  <c r="L340"/>
  <c r="J336"/>
  <c r="K336" s="1"/>
  <c r="L336" s="1"/>
  <c r="M336" s="1"/>
  <c r="J335"/>
  <c r="K335" s="1"/>
  <c r="L335" s="1"/>
  <c r="K333"/>
  <c r="L333" s="1"/>
  <c r="M333" s="1"/>
  <c r="J332"/>
  <c r="J330"/>
  <c r="K330" s="1"/>
  <c r="J328"/>
  <c r="K328" s="1"/>
  <c r="L328" s="1"/>
  <c r="L327" s="1"/>
  <c r="K326"/>
  <c r="J325"/>
  <c r="J324"/>
  <c r="J323" s="1"/>
  <c r="K322"/>
  <c r="K321"/>
  <c r="L321" s="1"/>
  <c r="M321" s="1"/>
  <c r="J320"/>
  <c r="N317"/>
  <c r="N316"/>
  <c r="N315"/>
  <c r="N314"/>
  <c r="N313"/>
  <c r="N312"/>
  <c r="N310"/>
  <c r="N309"/>
  <c r="M308"/>
  <c r="L308"/>
  <c r="K308"/>
  <c r="J308"/>
  <c r="N307"/>
  <c r="N306"/>
  <c r="M305"/>
  <c r="L305"/>
  <c r="K305"/>
  <c r="J305"/>
  <c r="N304"/>
  <c r="M303"/>
  <c r="L303"/>
  <c r="K303"/>
  <c r="J303"/>
  <c r="K302"/>
  <c r="K299" s="1"/>
  <c r="J301"/>
  <c r="N301" s="1"/>
  <c r="J300"/>
  <c r="N300" s="1"/>
  <c r="N298"/>
  <c r="M297"/>
  <c r="L297"/>
  <c r="K297"/>
  <c r="J297"/>
  <c r="K296"/>
  <c r="L296" s="1"/>
  <c r="N295"/>
  <c r="N294"/>
  <c r="J293"/>
  <c r="N292"/>
  <c r="M291"/>
  <c r="L291"/>
  <c r="K291"/>
  <c r="J291"/>
  <c r="N290"/>
  <c r="M289"/>
  <c r="L289"/>
  <c r="K289"/>
  <c r="J289"/>
  <c r="N288"/>
  <c r="N287"/>
  <c r="M286"/>
  <c r="L286"/>
  <c r="K286"/>
  <c r="J286"/>
  <c r="N285"/>
  <c r="M284"/>
  <c r="L284"/>
  <c r="K284"/>
  <c r="J284"/>
  <c r="N283"/>
  <c r="N282"/>
  <c r="M281"/>
  <c r="L281"/>
  <c r="K281"/>
  <c r="J281"/>
  <c r="N280"/>
  <c r="N279"/>
  <c r="M278"/>
  <c r="L278"/>
  <c r="K278"/>
  <c r="J278"/>
  <c r="N277"/>
  <c r="N276"/>
  <c r="M275"/>
  <c r="L275"/>
  <c r="K275"/>
  <c r="J275"/>
  <c r="N274"/>
  <c r="N273"/>
  <c r="M272"/>
  <c r="L272"/>
  <c r="K272"/>
  <c r="J272"/>
  <c r="N271"/>
  <c r="N270"/>
  <c r="M269"/>
  <c r="L269"/>
  <c r="K269"/>
  <c r="J269"/>
  <c r="N268"/>
  <c r="N267"/>
  <c r="N266"/>
  <c r="N265"/>
  <c r="N264"/>
  <c r="N263"/>
  <c r="N262"/>
  <c r="N261"/>
  <c r="N260"/>
  <c r="M259"/>
  <c r="L259"/>
  <c r="K259"/>
  <c r="J259"/>
  <c r="N258"/>
  <c r="N257"/>
  <c r="M256"/>
  <c r="L256"/>
  <c r="K256"/>
  <c r="J256"/>
  <c r="N255"/>
  <c r="N254"/>
  <c r="M253"/>
  <c r="L253"/>
  <c r="K253"/>
  <c r="J253"/>
  <c r="N252"/>
  <c r="M251"/>
  <c r="L251"/>
  <c r="K251"/>
  <c r="J251"/>
  <c r="N250"/>
  <c r="M249"/>
  <c r="L249"/>
  <c r="K249"/>
  <c r="J249"/>
  <c r="N248"/>
  <c r="N247"/>
  <c r="N246"/>
  <c r="N245"/>
  <c r="M244"/>
  <c r="L244"/>
  <c r="K244"/>
  <c r="J244"/>
  <c r="N243"/>
  <c r="N242"/>
  <c r="N241"/>
  <c r="N240"/>
  <c r="N239"/>
  <c r="N238"/>
  <c r="N237"/>
  <c r="N236"/>
  <c r="M235"/>
  <c r="L235"/>
  <c r="K235"/>
  <c r="J235"/>
  <c r="N234"/>
  <c r="N233"/>
  <c r="M232"/>
  <c r="L232"/>
  <c r="K232"/>
  <c r="J232"/>
  <c r="N231"/>
  <c r="N230"/>
  <c r="M229"/>
  <c r="L229"/>
  <c r="K229"/>
  <c r="J229"/>
  <c r="N228"/>
  <c r="M227"/>
  <c r="L227"/>
  <c r="K227"/>
  <c r="J227"/>
  <c r="N226"/>
  <c r="M225"/>
  <c r="L225"/>
  <c r="K225"/>
  <c r="J225"/>
  <c r="N224"/>
  <c r="N223"/>
  <c r="N222"/>
  <c r="N221"/>
  <c r="M220"/>
  <c r="L220"/>
  <c r="K220"/>
  <c r="J220"/>
  <c r="N219"/>
  <c r="N218"/>
  <c r="N217"/>
  <c r="N216"/>
  <c r="M215"/>
  <c r="L215"/>
  <c r="K215"/>
  <c r="J215"/>
  <c r="N214"/>
  <c r="N213"/>
  <c r="N212"/>
  <c r="M211"/>
  <c r="L211"/>
  <c r="K211"/>
  <c r="J211"/>
  <c r="N210"/>
  <c r="N209"/>
  <c r="M208"/>
  <c r="L208"/>
  <c r="K208"/>
  <c r="J208"/>
  <c r="N207"/>
  <c r="M206"/>
  <c r="L206"/>
  <c r="K206"/>
  <c r="J206"/>
  <c r="N205"/>
  <c r="N204"/>
  <c r="N203"/>
  <c r="M202"/>
  <c r="L202"/>
  <c r="K202"/>
  <c r="J202"/>
  <c r="J201"/>
  <c r="N200"/>
  <c r="N198"/>
  <c r="M197"/>
  <c r="L197"/>
  <c r="K197"/>
  <c r="J197"/>
  <c r="N196"/>
  <c r="M195"/>
  <c r="L195"/>
  <c r="K195"/>
  <c r="J195"/>
  <c r="N194"/>
  <c r="M193"/>
  <c r="L193"/>
  <c r="K193"/>
  <c r="J193"/>
  <c r="N192"/>
  <c r="N191"/>
  <c r="M190"/>
  <c r="L190"/>
  <c r="K190"/>
  <c r="J190"/>
  <c r="K189"/>
  <c r="N189" s="1"/>
  <c r="K188"/>
  <c r="M187"/>
  <c r="L187"/>
  <c r="J187"/>
  <c r="K186"/>
  <c r="M185"/>
  <c r="L185"/>
  <c r="J185"/>
  <c r="N184"/>
  <c r="N183"/>
  <c r="M182"/>
  <c r="L182"/>
  <c r="K182"/>
  <c r="J182"/>
  <c r="N181"/>
  <c r="N180"/>
  <c r="N179"/>
  <c r="N178"/>
  <c r="N177"/>
  <c r="N176"/>
  <c r="M175"/>
  <c r="L175"/>
  <c r="K175"/>
  <c r="J175"/>
  <c r="N174"/>
  <c r="N173"/>
  <c r="N172"/>
  <c r="M171"/>
  <c r="L171"/>
  <c r="K171"/>
  <c r="J171"/>
  <c r="N170"/>
  <c r="M169"/>
  <c r="L169"/>
  <c r="K169"/>
  <c r="J169"/>
  <c r="N168"/>
  <c r="N167"/>
  <c r="M166"/>
  <c r="L166"/>
  <c r="K166"/>
  <c r="J166"/>
  <c r="N165"/>
  <c r="N164"/>
  <c r="N163"/>
  <c r="N162"/>
  <c r="M161"/>
  <c r="L161"/>
  <c r="K161"/>
  <c r="J161"/>
  <c r="N160"/>
  <c r="M159"/>
  <c r="L159"/>
  <c r="K159"/>
  <c r="J159"/>
  <c r="N158"/>
  <c r="N157"/>
  <c r="M156"/>
  <c r="L156"/>
  <c r="K156"/>
  <c r="J156"/>
  <c r="N155"/>
  <c r="N154"/>
  <c r="N153"/>
  <c r="M152"/>
  <c r="L152"/>
  <c r="K152"/>
  <c r="J152"/>
  <c r="N151"/>
  <c r="N150"/>
  <c r="M149"/>
  <c r="L149"/>
  <c r="K149"/>
  <c r="J149"/>
  <c r="N148"/>
  <c r="N147"/>
  <c r="N146"/>
  <c r="M145"/>
  <c r="L145"/>
  <c r="K145"/>
  <c r="J145"/>
  <c r="N144"/>
  <c r="M143"/>
  <c r="L143"/>
  <c r="K143"/>
  <c r="J143"/>
  <c r="N142"/>
  <c r="M141"/>
  <c r="L141"/>
  <c r="K141"/>
  <c r="J141"/>
  <c r="N140"/>
  <c r="N139"/>
  <c r="K138"/>
  <c r="L138" s="1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J117"/>
  <c r="N116"/>
  <c r="K115"/>
  <c r="L115" s="1"/>
  <c r="M115" s="1"/>
  <c r="N115" s="1"/>
  <c r="J114"/>
  <c r="K113"/>
  <c r="L113" s="1"/>
  <c r="M113" s="1"/>
  <c r="K112"/>
  <c r="L112" s="1"/>
  <c r="N111"/>
  <c r="N110"/>
  <c r="J109"/>
  <c r="N108"/>
  <c r="M107"/>
  <c r="L107"/>
  <c r="K107"/>
  <c r="J107"/>
  <c r="K106"/>
  <c r="J106"/>
  <c r="K105"/>
  <c r="J105"/>
  <c r="K104"/>
  <c r="J104"/>
  <c r="K103"/>
  <c r="J103"/>
  <c r="M102"/>
  <c r="L102"/>
  <c r="N101"/>
  <c r="N100"/>
  <c r="N99"/>
  <c r="M98"/>
  <c r="L98"/>
  <c r="K98"/>
  <c r="J98"/>
  <c r="N97"/>
  <c r="N96"/>
  <c r="N95"/>
  <c r="N94"/>
  <c r="N93"/>
  <c r="N92"/>
  <c r="N91"/>
  <c r="N90"/>
  <c r="N89"/>
  <c r="N88"/>
  <c r="N87"/>
  <c r="N86"/>
  <c r="N85"/>
  <c r="M84"/>
  <c r="L84"/>
  <c r="K84"/>
  <c r="J84"/>
  <c r="N83"/>
  <c r="M82"/>
  <c r="L82"/>
  <c r="K82"/>
  <c r="J82"/>
  <c r="N81"/>
  <c r="M80"/>
  <c r="L80"/>
  <c r="K80"/>
  <c r="J80"/>
  <c r="N79"/>
  <c r="M78"/>
  <c r="L78"/>
  <c r="K78"/>
  <c r="J78"/>
  <c r="N77"/>
  <c r="M76"/>
  <c r="L76"/>
  <c r="K76"/>
  <c r="J76"/>
  <c r="N75"/>
  <c r="M74"/>
  <c r="L74"/>
  <c r="K74"/>
  <c r="J74"/>
  <c r="N73"/>
  <c r="N72"/>
  <c r="N71"/>
  <c r="N70"/>
  <c r="M69"/>
  <c r="L69"/>
  <c r="K69"/>
  <c r="J69"/>
  <c r="N68"/>
  <c r="N67"/>
  <c r="M66"/>
  <c r="L66"/>
  <c r="K66"/>
  <c r="J66"/>
  <c r="N65"/>
  <c r="N64"/>
  <c r="N63"/>
  <c r="N62"/>
  <c r="M61"/>
  <c r="L61"/>
  <c r="K61"/>
  <c r="J61"/>
  <c r="N60"/>
  <c r="M59"/>
  <c r="L59"/>
  <c r="K59"/>
  <c r="J59"/>
  <c r="N58"/>
  <c r="N57"/>
  <c r="N56"/>
  <c r="N55"/>
  <c r="M54"/>
  <c r="L54"/>
  <c r="K54"/>
  <c r="J54"/>
  <c r="N53"/>
  <c r="N52"/>
  <c r="M51"/>
  <c r="L51"/>
  <c r="K51"/>
  <c r="J51"/>
  <c r="N50"/>
  <c r="N49"/>
  <c r="M48"/>
  <c r="L48"/>
  <c r="K48"/>
  <c r="J48"/>
  <c r="N47"/>
  <c r="N46"/>
  <c r="N45"/>
  <c r="N44"/>
  <c r="M43"/>
  <c r="L43"/>
  <c r="K43"/>
  <c r="J43"/>
  <c r="N42"/>
  <c r="N41"/>
  <c r="N40"/>
  <c r="N39"/>
  <c r="M38"/>
  <c r="L38"/>
  <c r="K38"/>
  <c r="J38"/>
  <c r="N37"/>
  <c r="N36"/>
  <c r="M35"/>
  <c r="L35"/>
  <c r="K35"/>
  <c r="J35"/>
  <c r="N34"/>
  <c r="N33"/>
  <c r="M32"/>
  <c r="L32"/>
  <c r="K32"/>
  <c r="J32"/>
  <c r="N31"/>
  <c r="N30"/>
  <c r="M29"/>
  <c r="L29"/>
  <c r="K29"/>
  <c r="J29"/>
  <c r="N28"/>
  <c r="N27"/>
  <c r="N26"/>
  <c r="N25"/>
  <c r="N24"/>
  <c r="N23"/>
  <c r="N22"/>
  <c r="N21"/>
  <c r="M20"/>
  <c r="L20"/>
  <c r="K20"/>
  <c r="J20"/>
  <c r="N19"/>
  <c r="M18"/>
  <c r="L18"/>
  <c r="K18"/>
  <c r="J18"/>
  <c r="N17"/>
  <c r="N16"/>
  <c r="M15"/>
  <c r="L15"/>
  <c r="K15"/>
  <c r="J15"/>
  <c r="N14"/>
  <c r="N13"/>
  <c r="M12"/>
  <c r="L12"/>
  <c r="K12"/>
  <c r="J12"/>
  <c r="N11"/>
  <c r="N10"/>
  <c r="M9"/>
  <c r="L9"/>
  <c r="K9"/>
  <c r="J9"/>
  <c r="N8"/>
  <c r="N7"/>
  <c r="M6"/>
  <c r="L6"/>
  <c r="K6"/>
  <c r="J6"/>
  <c r="J372" i="5"/>
  <c r="J370"/>
  <c r="K368"/>
  <c r="J367"/>
  <c r="N366"/>
  <c r="N365"/>
  <c r="N364"/>
  <c r="N363"/>
  <c r="N362"/>
  <c r="N361"/>
  <c r="N360"/>
  <c r="N359"/>
  <c r="N358"/>
  <c r="N357"/>
  <c r="N356"/>
  <c r="N355"/>
  <c r="J354"/>
  <c r="J371" s="1"/>
  <c r="M353"/>
  <c r="L353"/>
  <c r="K353"/>
  <c r="M352"/>
  <c r="L352"/>
  <c r="K352"/>
  <c r="N351"/>
  <c r="N350"/>
  <c r="N349"/>
  <c r="N348"/>
  <c r="N347"/>
  <c r="N346"/>
  <c r="N344"/>
  <c r="M343"/>
  <c r="L343"/>
  <c r="K343"/>
  <c r="J343"/>
  <c r="M341"/>
  <c r="M377" s="1"/>
  <c r="L341"/>
  <c r="L377" s="1"/>
  <c r="M340"/>
  <c r="L340"/>
  <c r="J336"/>
  <c r="J335"/>
  <c r="K335" s="1"/>
  <c r="K333"/>
  <c r="L333" s="1"/>
  <c r="J332"/>
  <c r="J330"/>
  <c r="K330" s="1"/>
  <c r="K329" s="1"/>
  <c r="J328"/>
  <c r="J327" s="1"/>
  <c r="K326"/>
  <c r="L326" s="1"/>
  <c r="L325" s="1"/>
  <c r="J325"/>
  <c r="J324"/>
  <c r="J323" s="1"/>
  <c r="K322"/>
  <c r="K321"/>
  <c r="J320"/>
  <c r="N317"/>
  <c r="N316"/>
  <c r="N315"/>
  <c r="N314"/>
  <c r="N313"/>
  <c r="N312"/>
  <c r="N310"/>
  <c r="N309"/>
  <c r="M308"/>
  <c r="L308"/>
  <c r="K308"/>
  <c r="J308"/>
  <c r="N307"/>
  <c r="N306"/>
  <c r="M305"/>
  <c r="L305"/>
  <c r="K305"/>
  <c r="J305"/>
  <c r="N304"/>
  <c r="M303"/>
  <c r="L303"/>
  <c r="K303"/>
  <c r="J303"/>
  <c r="K302"/>
  <c r="K299" s="1"/>
  <c r="J301"/>
  <c r="N301" s="1"/>
  <c r="J300"/>
  <c r="N300" s="1"/>
  <c r="N298"/>
  <c r="M297"/>
  <c r="L297"/>
  <c r="K297"/>
  <c r="J297"/>
  <c r="K296"/>
  <c r="K293" s="1"/>
  <c r="N295"/>
  <c r="N294"/>
  <c r="J293"/>
  <c r="N292"/>
  <c r="M291"/>
  <c r="L291"/>
  <c r="K291"/>
  <c r="J291"/>
  <c r="N290"/>
  <c r="M289"/>
  <c r="L289"/>
  <c r="K289"/>
  <c r="J289"/>
  <c r="N288"/>
  <c r="N287"/>
  <c r="M286"/>
  <c r="L286"/>
  <c r="K286"/>
  <c r="J286"/>
  <c r="N285"/>
  <c r="M284"/>
  <c r="L284"/>
  <c r="K284"/>
  <c r="J284"/>
  <c r="N283"/>
  <c r="N282"/>
  <c r="M281"/>
  <c r="L281"/>
  <c r="K281"/>
  <c r="J281"/>
  <c r="N280"/>
  <c r="N279"/>
  <c r="M278"/>
  <c r="L278"/>
  <c r="K278"/>
  <c r="J278"/>
  <c r="N277"/>
  <c r="N276"/>
  <c r="M275"/>
  <c r="L275"/>
  <c r="K275"/>
  <c r="J275"/>
  <c r="N274"/>
  <c r="N273"/>
  <c r="M272"/>
  <c r="L272"/>
  <c r="K272"/>
  <c r="J272"/>
  <c r="N271"/>
  <c r="N270"/>
  <c r="M269"/>
  <c r="L269"/>
  <c r="K269"/>
  <c r="J269"/>
  <c r="N268"/>
  <c r="N267"/>
  <c r="N266"/>
  <c r="N265"/>
  <c r="N264"/>
  <c r="N263"/>
  <c r="N262"/>
  <c r="N261"/>
  <c r="N260"/>
  <c r="M259"/>
  <c r="L259"/>
  <c r="K259"/>
  <c r="J259"/>
  <c r="N258"/>
  <c r="N257"/>
  <c r="M256"/>
  <c r="L256"/>
  <c r="K256"/>
  <c r="J256"/>
  <c r="N255"/>
  <c r="N254"/>
  <c r="M253"/>
  <c r="L253"/>
  <c r="K253"/>
  <c r="J253"/>
  <c r="N252"/>
  <c r="M251"/>
  <c r="L251"/>
  <c r="K251"/>
  <c r="J251"/>
  <c r="N250"/>
  <c r="M249"/>
  <c r="L249"/>
  <c r="K249"/>
  <c r="J249"/>
  <c r="N248"/>
  <c r="N247"/>
  <c r="N246"/>
  <c r="N245"/>
  <c r="M244"/>
  <c r="L244"/>
  <c r="K244"/>
  <c r="J244"/>
  <c r="N243"/>
  <c r="N242"/>
  <c r="N241"/>
  <c r="N240"/>
  <c r="N239"/>
  <c r="N238"/>
  <c r="N237"/>
  <c r="N236"/>
  <c r="M235"/>
  <c r="L235"/>
  <c r="K235"/>
  <c r="J235"/>
  <c r="N234"/>
  <c r="N233"/>
  <c r="M232"/>
  <c r="L232"/>
  <c r="K232"/>
  <c r="J232"/>
  <c r="N231"/>
  <c r="N230"/>
  <c r="M229"/>
  <c r="L229"/>
  <c r="K229"/>
  <c r="J229"/>
  <c r="N228"/>
  <c r="M227"/>
  <c r="L227"/>
  <c r="K227"/>
  <c r="J227"/>
  <c r="N226"/>
  <c r="M225"/>
  <c r="L225"/>
  <c r="K225"/>
  <c r="J225"/>
  <c r="N224"/>
  <c r="N223"/>
  <c r="N222"/>
  <c r="N221"/>
  <c r="M220"/>
  <c r="L220"/>
  <c r="K220"/>
  <c r="J220"/>
  <c r="N219"/>
  <c r="N218"/>
  <c r="N217"/>
  <c r="N216"/>
  <c r="M215"/>
  <c r="L215"/>
  <c r="K215"/>
  <c r="J215"/>
  <c r="N214"/>
  <c r="N213"/>
  <c r="N212"/>
  <c r="M211"/>
  <c r="L211"/>
  <c r="K211"/>
  <c r="J211"/>
  <c r="N210"/>
  <c r="N209"/>
  <c r="M208"/>
  <c r="L208"/>
  <c r="K208"/>
  <c r="J208"/>
  <c r="N207"/>
  <c r="M206"/>
  <c r="L206"/>
  <c r="K206"/>
  <c r="J206"/>
  <c r="N205"/>
  <c r="N204"/>
  <c r="N203"/>
  <c r="M202"/>
  <c r="L202"/>
  <c r="K202"/>
  <c r="J202"/>
  <c r="J201"/>
  <c r="N200"/>
  <c r="N198"/>
  <c r="M197"/>
  <c r="L197"/>
  <c r="K197"/>
  <c r="J197"/>
  <c r="N196"/>
  <c r="M195"/>
  <c r="L195"/>
  <c r="K195"/>
  <c r="J195"/>
  <c r="N194"/>
  <c r="M193"/>
  <c r="L193"/>
  <c r="K193"/>
  <c r="J193"/>
  <c r="N192"/>
  <c r="N191"/>
  <c r="M190"/>
  <c r="L190"/>
  <c r="K190"/>
  <c r="J190"/>
  <c r="K189"/>
  <c r="K188"/>
  <c r="N188" s="1"/>
  <c r="M187"/>
  <c r="L187"/>
  <c r="J187"/>
  <c r="K186"/>
  <c r="N186" s="1"/>
  <c r="M185"/>
  <c r="L185"/>
  <c r="J185"/>
  <c r="N184"/>
  <c r="N183"/>
  <c r="M182"/>
  <c r="L182"/>
  <c r="K182"/>
  <c r="J182"/>
  <c r="N181"/>
  <c r="N180"/>
  <c r="N179"/>
  <c r="N178"/>
  <c r="N177"/>
  <c r="N176"/>
  <c r="M175"/>
  <c r="L175"/>
  <c r="K175"/>
  <c r="J175"/>
  <c r="N174"/>
  <c r="N173"/>
  <c r="N172"/>
  <c r="M171"/>
  <c r="L171"/>
  <c r="K171"/>
  <c r="J171"/>
  <c r="N170"/>
  <c r="M169"/>
  <c r="L169"/>
  <c r="K169"/>
  <c r="J169"/>
  <c r="N168"/>
  <c r="N167"/>
  <c r="M166"/>
  <c r="L166"/>
  <c r="K166"/>
  <c r="J166"/>
  <c r="N165"/>
  <c r="N164"/>
  <c r="N163"/>
  <c r="N162"/>
  <c r="M161"/>
  <c r="L161"/>
  <c r="K161"/>
  <c r="J161"/>
  <c r="N160"/>
  <c r="M159"/>
  <c r="L159"/>
  <c r="K159"/>
  <c r="J159"/>
  <c r="N158"/>
  <c r="N157"/>
  <c r="M156"/>
  <c r="L156"/>
  <c r="K156"/>
  <c r="J156"/>
  <c r="N155"/>
  <c r="N154"/>
  <c r="N153"/>
  <c r="M152"/>
  <c r="L152"/>
  <c r="K152"/>
  <c r="J152"/>
  <c r="N151"/>
  <c r="N150"/>
  <c r="M149"/>
  <c r="L149"/>
  <c r="K149"/>
  <c r="J149"/>
  <c r="N148"/>
  <c r="N147"/>
  <c r="N146"/>
  <c r="M145"/>
  <c r="L145"/>
  <c r="K145"/>
  <c r="J145"/>
  <c r="N144"/>
  <c r="M143"/>
  <c r="L143"/>
  <c r="K143"/>
  <c r="J143"/>
  <c r="N142"/>
  <c r="M141"/>
  <c r="L141"/>
  <c r="K141"/>
  <c r="J141"/>
  <c r="N140"/>
  <c r="N139"/>
  <c r="K138"/>
  <c r="L138" s="1"/>
  <c r="M138" s="1"/>
  <c r="M117" s="1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J117"/>
  <c r="N116"/>
  <c r="K115"/>
  <c r="L115" s="1"/>
  <c r="J114"/>
  <c r="K113"/>
  <c r="K112"/>
  <c r="L112" s="1"/>
  <c r="N111"/>
  <c r="N110"/>
  <c r="J109"/>
  <c r="N108"/>
  <c r="M107"/>
  <c r="L107"/>
  <c r="K107"/>
  <c r="J107"/>
  <c r="K106"/>
  <c r="J106"/>
  <c r="K105"/>
  <c r="J105"/>
  <c r="K104"/>
  <c r="J104"/>
  <c r="K103"/>
  <c r="J103"/>
  <c r="M102"/>
  <c r="L102"/>
  <c r="N101"/>
  <c r="N100"/>
  <c r="N99"/>
  <c r="M98"/>
  <c r="L98"/>
  <c r="K98"/>
  <c r="J98"/>
  <c r="N97"/>
  <c r="N96"/>
  <c r="N95"/>
  <c r="N94"/>
  <c r="N93"/>
  <c r="N92"/>
  <c r="N91"/>
  <c r="N90"/>
  <c r="N89"/>
  <c r="N88"/>
  <c r="N87"/>
  <c r="N86"/>
  <c r="N85"/>
  <c r="M84"/>
  <c r="L84"/>
  <c r="K84"/>
  <c r="J84"/>
  <c r="N83"/>
  <c r="M82"/>
  <c r="L82"/>
  <c r="K82"/>
  <c r="J82"/>
  <c r="N81"/>
  <c r="M80"/>
  <c r="L80"/>
  <c r="K80"/>
  <c r="J80"/>
  <c r="N79"/>
  <c r="M78"/>
  <c r="L78"/>
  <c r="K78"/>
  <c r="J78"/>
  <c r="N77"/>
  <c r="M76"/>
  <c r="L76"/>
  <c r="K76"/>
  <c r="J76"/>
  <c r="N75"/>
  <c r="M74"/>
  <c r="L74"/>
  <c r="K74"/>
  <c r="J74"/>
  <c r="N73"/>
  <c r="N72"/>
  <c r="N71"/>
  <c r="N70"/>
  <c r="M69"/>
  <c r="L69"/>
  <c r="K69"/>
  <c r="J69"/>
  <c r="N68"/>
  <c r="N67"/>
  <c r="M66"/>
  <c r="L66"/>
  <c r="K66"/>
  <c r="J66"/>
  <c r="N65"/>
  <c r="N64"/>
  <c r="N63"/>
  <c r="N62"/>
  <c r="M61"/>
  <c r="L61"/>
  <c r="K61"/>
  <c r="J61"/>
  <c r="N60"/>
  <c r="M59"/>
  <c r="L59"/>
  <c r="K59"/>
  <c r="J59"/>
  <c r="N58"/>
  <c r="N57"/>
  <c r="N56"/>
  <c r="N55"/>
  <c r="M54"/>
  <c r="L54"/>
  <c r="K54"/>
  <c r="J54"/>
  <c r="N53"/>
  <c r="N52"/>
  <c r="M51"/>
  <c r="L51"/>
  <c r="K51"/>
  <c r="J51"/>
  <c r="N50"/>
  <c r="N49"/>
  <c r="M48"/>
  <c r="L48"/>
  <c r="K48"/>
  <c r="J48"/>
  <c r="N47"/>
  <c r="N46"/>
  <c r="N45"/>
  <c r="N44"/>
  <c r="M43"/>
  <c r="L43"/>
  <c r="K43"/>
  <c r="J43"/>
  <c r="N42"/>
  <c r="N41"/>
  <c r="N40"/>
  <c r="N39"/>
  <c r="M38"/>
  <c r="L38"/>
  <c r="K38"/>
  <c r="J38"/>
  <c r="N37"/>
  <c r="N36"/>
  <c r="M35"/>
  <c r="L35"/>
  <c r="K35"/>
  <c r="J35"/>
  <c r="N34"/>
  <c r="N33"/>
  <c r="M32"/>
  <c r="L32"/>
  <c r="K32"/>
  <c r="J32"/>
  <c r="N31"/>
  <c r="N30"/>
  <c r="M29"/>
  <c r="L29"/>
  <c r="K29"/>
  <c r="J29"/>
  <c r="N28"/>
  <c r="N27"/>
  <c r="N26"/>
  <c r="N25"/>
  <c r="N24"/>
  <c r="N23"/>
  <c r="N22"/>
  <c r="N21"/>
  <c r="M20"/>
  <c r="L20"/>
  <c r="K20"/>
  <c r="J20"/>
  <c r="N19"/>
  <c r="M18"/>
  <c r="L18"/>
  <c r="K18"/>
  <c r="J18"/>
  <c r="N17"/>
  <c r="N16"/>
  <c r="M15"/>
  <c r="L15"/>
  <c r="K15"/>
  <c r="J15"/>
  <c r="N14"/>
  <c r="N13"/>
  <c r="M12"/>
  <c r="L12"/>
  <c r="K12"/>
  <c r="J12"/>
  <c r="N11"/>
  <c r="N10"/>
  <c r="M9"/>
  <c r="L9"/>
  <c r="K9"/>
  <c r="J9"/>
  <c r="N8"/>
  <c r="N7"/>
  <c r="M6"/>
  <c r="L6"/>
  <c r="K6"/>
  <c r="J6"/>
  <c r="J372" i="1"/>
  <c r="L340"/>
  <c r="M340"/>
  <c r="L341"/>
  <c r="M341"/>
  <c r="J325"/>
  <c r="J320"/>
  <c r="J308"/>
  <c r="J305"/>
  <c r="J303"/>
  <c r="J297"/>
  <c r="J293"/>
  <c r="J291"/>
  <c r="J289"/>
  <c r="J286"/>
  <c r="J284"/>
  <c r="J281"/>
  <c r="J278"/>
  <c r="J275"/>
  <c r="J272"/>
  <c r="J269"/>
  <c r="J259"/>
  <c r="J256"/>
  <c r="J253"/>
  <c r="J251"/>
  <c r="J249"/>
  <c r="J244"/>
  <c r="J235"/>
  <c r="J232"/>
  <c r="J229"/>
  <c r="J227"/>
  <c r="J225"/>
  <c r="J220"/>
  <c r="J215"/>
  <c r="J211"/>
  <c r="J208"/>
  <c r="J206"/>
  <c r="J202"/>
  <c r="J197"/>
  <c r="J195"/>
  <c r="J193"/>
  <c r="J190"/>
  <c r="J187"/>
  <c r="J185"/>
  <c r="J182"/>
  <c r="J175"/>
  <c r="J171"/>
  <c r="J169"/>
  <c r="J166"/>
  <c r="J161"/>
  <c r="J159"/>
  <c r="J156"/>
  <c r="J152"/>
  <c r="J149"/>
  <c r="J145"/>
  <c r="J143"/>
  <c r="J141"/>
  <c r="J117"/>
  <c r="J114"/>
  <c r="J109"/>
  <c r="J107"/>
  <c r="J98"/>
  <c r="J84"/>
  <c r="J82"/>
  <c r="J80"/>
  <c r="J78"/>
  <c r="J76"/>
  <c r="J74"/>
  <c r="J69"/>
  <c r="J66"/>
  <c r="J61"/>
  <c r="J59"/>
  <c r="J54"/>
  <c r="J51"/>
  <c r="J48"/>
  <c r="J43"/>
  <c r="J38"/>
  <c r="J35"/>
  <c r="J32"/>
  <c r="J29"/>
  <c r="J20"/>
  <c r="J18"/>
  <c r="J15"/>
  <c r="J12"/>
  <c r="J9"/>
  <c r="J6"/>
  <c r="O354" i="6" l="1"/>
  <c r="P333"/>
  <c r="L114" i="5"/>
  <c r="Q115"/>
  <c r="M333"/>
  <c r="R333" s="1"/>
  <c r="Q333"/>
  <c r="N104" i="6"/>
  <c r="N106"/>
  <c r="J329"/>
  <c r="J102"/>
  <c r="K311"/>
  <c r="K293"/>
  <c r="P318"/>
  <c r="K354"/>
  <c r="L319"/>
  <c r="L311" s="1"/>
  <c r="J102" i="5"/>
  <c r="N278"/>
  <c r="N284"/>
  <c r="N54"/>
  <c r="N103"/>
  <c r="P319" i="1"/>
  <c r="L319"/>
  <c r="Q319" s="1"/>
  <c r="K311"/>
  <c r="N208" i="5"/>
  <c r="K354"/>
  <c r="K345" s="1"/>
  <c r="N104"/>
  <c r="N106"/>
  <c r="N143"/>
  <c r="N149"/>
  <c r="N161"/>
  <c r="N182"/>
  <c r="K187"/>
  <c r="N187" s="1"/>
  <c r="N193"/>
  <c r="N352"/>
  <c r="L318"/>
  <c r="N105"/>
  <c r="R318" i="6"/>
  <c r="Q318"/>
  <c r="M319"/>
  <c r="N319" s="1"/>
  <c r="L319" i="5"/>
  <c r="M319" s="1"/>
  <c r="R319" s="1"/>
  <c r="P319"/>
  <c r="K311"/>
  <c r="L318" i="1"/>
  <c r="P318"/>
  <c r="M296" i="6"/>
  <c r="M293" s="1"/>
  <c r="L293"/>
  <c r="N98" i="5"/>
  <c r="J340"/>
  <c r="J376" s="1"/>
  <c r="N305"/>
  <c r="K328"/>
  <c r="L330"/>
  <c r="M330" s="1"/>
  <c r="M329" s="1"/>
  <c r="J345"/>
  <c r="K370"/>
  <c r="K109" i="6"/>
  <c r="K320"/>
  <c r="N51" i="5"/>
  <c r="N152"/>
  <c r="N175"/>
  <c r="N190"/>
  <c r="J338"/>
  <c r="J374" s="1"/>
  <c r="N211"/>
  <c r="N251"/>
  <c r="N281"/>
  <c r="J341"/>
  <c r="J377" s="1"/>
  <c r="K117"/>
  <c r="K185"/>
  <c r="N185" s="1"/>
  <c r="J199"/>
  <c r="K201"/>
  <c r="N333"/>
  <c r="N353"/>
  <c r="K372"/>
  <c r="N107" i="6"/>
  <c r="J338"/>
  <c r="N20" i="5"/>
  <c r="N61"/>
  <c r="N74"/>
  <c r="N76"/>
  <c r="M115"/>
  <c r="N141"/>
  <c r="N159"/>
  <c r="N171"/>
  <c r="N206"/>
  <c r="N215"/>
  <c r="N229"/>
  <c r="N232"/>
  <c r="N235"/>
  <c r="N249"/>
  <c r="N303"/>
  <c r="M326"/>
  <c r="M325" s="1"/>
  <c r="L368"/>
  <c r="N9"/>
  <c r="N12"/>
  <c r="N15"/>
  <c r="N18"/>
  <c r="N59"/>
  <c r="N82"/>
  <c r="N107"/>
  <c r="K114"/>
  <c r="N166"/>
  <c r="N169"/>
  <c r="N197"/>
  <c r="N227"/>
  <c r="N269"/>
  <c r="N272"/>
  <c r="N275"/>
  <c r="N297"/>
  <c r="K325"/>
  <c r="N29"/>
  <c r="N32"/>
  <c r="N66"/>
  <c r="N69"/>
  <c r="N80"/>
  <c r="N145"/>
  <c r="N220"/>
  <c r="N225"/>
  <c r="N244"/>
  <c r="N256"/>
  <c r="N259"/>
  <c r="N289"/>
  <c r="K367"/>
  <c r="N74" i="6"/>
  <c r="L302"/>
  <c r="N352"/>
  <c r="J371"/>
  <c r="N61"/>
  <c r="L330"/>
  <c r="K329"/>
  <c r="N20"/>
  <c r="N43"/>
  <c r="N59"/>
  <c r="N80"/>
  <c r="K341"/>
  <c r="K377" s="1"/>
  <c r="K340"/>
  <c r="L114"/>
  <c r="N141"/>
  <c r="N156"/>
  <c r="N159"/>
  <c r="N171"/>
  <c r="K201"/>
  <c r="L201" s="1"/>
  <c r="J299"/>
  <c r="J327"/>
  <c r="J370"/>
  <c r="K372"/>
  <c r="N372" s="1"/>
  <c r="J199"/>
  <c r="N232"/>
  <c r="N249"/>
  <c r="L334"/>
  <c r="M328"/>
  <c r="M327" s="1"/>
  <c r="L322"/>
  <c r="N305"/>
  <c r="N303"/>
  <c r="N289"/>
  <c r="N286"/>
  <c r="N284"/>
  <c r="N278"/>
  <c r="N275"/>
  <c r="N256"/>
  <c r="N253"/>
  <c r="N251"/>
  <c r="N244"/>
  <c r="N225"/>
  <c r="N220"/>
  <c r="N215"/>
  <c r="N211"/>
  <c r="N208"/>
  <c r="N206"/>
  <c r="N202"/>
  <c r="N190"/>
  <c r="N169"/>
  <c r="N166"/>
  <c r="N161"/>
  <c r="N152"/>
  <c r="N149"/>
  <c r="N145"/>
  <c r="N143"/>
  <c r="K117"/>
  <c r="N98"/>
  <c r="N84"/>
  <c r="N82"/>
  <c r="N78"/>
  <c r="N76"/>
  <c r="N69"/>
  <c r="N66"/>
  <c r="N54"/>
  <c r="N51"/>
  <c r="N48"/>
  <c r="N38"/>
  <c r="N35"/>
  <c r="N32"/>
  <c r="N29"/>
  <c r="N18"/>
  <c r="N15"/>
  <c r="N12"/>
  <c r="N9"/>
  <c r="N113"/>
  <c r="M114"/>
  <c r="M138"/>
  <c r="M117" s="1"/>
  <c r="L117"/>
  <c r="N6"/>
  <c r="J341"/>
  <c r="N103"/>
  <c r="J340"/>
  <c r="N105"/>
  <c r="M112"/>
  <c r="N112" s="1"/>
  <c r="L109"/>
  <c r="K102"/>
  <c r="K114"/>
  <c r="N175"/>
  <c r="N182"/>
  <c r="N186"/>
  <c r="K185"/>
  <c r="N185" s="1"/>
  <c r="N193"/>
  <c r="N195"/>
  <c r="N197"/>
  <c r="N229"/>
  <c r="N188"/>
  <c r="K187"/>
  <c r="N187" s="1"/>
  <c r="N227"/>
  <c r="N272"/>
  <c r="N281"/>
  <c r="J331"/>
  <c r="K332"/>
  <c r="N235"/>
  <c r="N259"/>
  <c r="N269"/>
  <c r="L326"/>
  <c r="K325"/>
  <c r="N291"/>
  <c r="N308"/>
  <c r="N296"/>
  <c r="N321"/>
  <c r="K327"/>
  <c r="N333"/>
  <c r="J334"/>
  <c r="M335"/>
  <c r="M334" s="1"/>
  <c r="N297"/>
  <c r="K334"/>
  <c r="N336"/>
  <c r="J339"/>
  <c r="K324"/>
  <c r="K370"/>
  <c r="N353"/>
  <c r="K345"/>
  <c r="K367"/>
  <c r="L368"/>
  <c r="N343"/>
  <c r="L376"/>
  <c r="M376"/>
  <c r="N38" i="5"/>
  <c r="N43"/>
  <c r="N48"/>
  <c r="N84"/>
  <c r="K341"/>
  <c r="K377" s="1"/>
  <c r="K102"/>
  <c r="K340"/>
  <c r="N6"/>
  <c r="N35"/>
  <c r="N78"/>
  <c r="M112"/>
  <c r="N112" s="1"/>
  <c r="L113"/>
  <c r="K109"/>
  <c r="L117"/>
  <c r="N156"/>
  <c r="N138"/>
  <c r="N253"/>
  <c r="N195"/>
  <c r="N189"/>
  <c r="N202"/>
  <c r="N286"/>
  <c r="L296"/>
  <c r="Q296" s="1"/>
  <c r="J299"/>
  <c r="K320"/>
  <c r="L321"/>
  <c r="N291"/>
  <c r="L322"/>
  <c r="J339"/>
  <c r="K324"/>
  <c r="J331"/>
  <c r="K332"/>
  <c r="L302"/>
  <c r="N308"/>
  <c r="K336"/>
  <c r="J334"/>
  <c r="J329"/>
  <c r="L335"/>
  <c r="N343"/>
  <c r="M372"/>
  <c r="M376" s="1"/>
  <c r="L372"/>
  <c r="L376" s="1"/>
  <c r="L354" i="6" l="1"/>
  <c r="P354"/>
  <c r="N293"/>
  <c r="K371" i="5"/>
  <c r="M114"/>
  <c r="N114" s="1"/>
  <c r="R115"/>
  <c r="L354"/>
  <c r="N102"/>
  <c r="N102" i="6"/>
  <c r="N117" i="5"/>
  <c r="M319" i="1"/>
  <c r="R319" s="1"/>
  <c r="S319" s="1"/>
  <c r="K371" i="6"/>
  <c r="Q319"/>
  <c r="K199"/>
  <c r="N335"/>
  <c r="J374"/>
  <c r="J369"/>
  <c r="K339" i="5"/>
  <c r="K375" s="1"/>
  <c r="L329"/>
  <c r="N329" s="1"/>
  <c r="N325"/>
  <c r="L311"/>
  <c r="M318" i="1"/>
  <c r="L311"/>
  <c r="L370" i="5"/>
  <c r="Q318"/>
  <c r="M318"/>
  <c r="M311" s="1"/>
  <c r="L345"/>
  <c r="K338"/>
  <c r="K374" s="1"/>
  <c r="L371"/>
  <c r="M311" i="6"/>
  <c r="N311" s="1"/>
  <c r="S318"/>
  <c r="R319"/>
  <c r="N319" i="5"/>
  <c r="Q319"/>
  <c r="S319" s="1"/>
  <c r="Q318" i="1"/>
  <c r="J369" i="5"/>
  <c r="N330"/>
  <c r="N341"/>
  <c r="N115"/>
  <c r="K327"/>
  <c r="L328"/>
  <c r="Q328" s="1"/>
  <c r="N340"/>
  <c r="K369"/>
  <c r="N138" i="6"/>
  <c r="L201" i="5"/>
  <c r="K199"/>
  <c r="K376"/>
  <c r="N376" s="1"/>
  <c r="J337"/>
  <c r="N326"/>
  <c r="M368"/>
  <c r="M367" s="1"/>
  <c r="L367"/>
  <c r="N114" i="6"/>
  <c r="N117"/>
  <c r="M302"/>
  <c r="L299"/>
  <c r="K376"/>
  <c r="M201"/>
  <c r="L199"/>
  <c r="N327"/>
  <c r="N328"/>
  <c r="L329"/>
  <c r="M330"/>
  <c r="L320"/>
  <c r="M322"/>
  <c r="M320" s="1"/>
  <c r="M368"/>
  <c r="L367"/>
  <c r="K323"/>
  <c r="L324"/>
  <c r="N334"/>
  <c r="M326"/>
  <c r="L325"/>
  <c r="J376"/>
  <c r="N340"/>
  <c r="K338"/>
  <c r="K374" s="1"/>
  <c r="J375"/>
  <c r="K339"/>
  <c r="K375" s="1"/>
  <c r="M109"/>
  <c r="N109" s="1"/>
  <c r="K369"/>
  <c r="L370"/>
  <c r="J337"/>
  <c r="L332"/>
  <c r="K331"/>
  <c r="J377"/>
  <c r="N377" s="1"/>
  <c r="N341"/>
  <c r="M335" i="5"/>
  <c r="N335" s="1"/>
  <c r="K334"/>
  <c r="L336"/>
  <c r="L324"/>
  <c r="K323"/>
  <c r="M321"/>
  <c r="L320"/>
  <c r="M296"/>
  <c r="L293"/>
  <c r="N377"/>
  <c r="M113"/>
  <c r="M109" s="1"/>
  <c r="L109"/>
  <c r="M302"/>
  <c r="M299" s="1"/>
  <c r="L299"/>
  <c r="J375"/>
  <c r="M322"/>
  <c r="N322" s="1"/>
  <c r="K331"/>
  <c r="L332"/>
  <c r="N372"/>
  <c r="L371" i="6" l="1"/>
  <c r="L345"/>
  <c r="M354"/>
  <c r="M354" i="5"/>
  <c r="Q354"/>
  <c r="N296"/>
  <c r="R296"/>
  <c r="S319" i="6"/>
  <c r="N319" i="1"/>
  <c r="N368" i="5"/>
  <c r="L338"/>
  <c r="L374" s="1"/>
  <c r="N311"/>
  <c r="N320" i="6"/>
  <c r="K337"/>
  <c r="K373" s="1"/>
  <c r="L339" i="5"/>
  <c r="L375" s="1"/>
  <c r="N367"/>
  <c r="N299"/>
  <c r="N318" i="1"/>
  <c r="R318"/>
  <c r="S318" s="1"/>
  <c r="M311"/>
  <c r="J373" i="5"/>
  <c r="K337"/>
  <c r="K373" s="1"/>
  <c r="N318"/>
  <c r="R318"/>
  <c r="S318" s="1"/>
  <c r="N302"/>
  <c r="L199"/>
  <c r="M201"/>
  <c r="M199" s="1"/>
  <c r="L327"/>
  <c r="M328"/>
  <c r="N109"/>
  <c r="L369"/>
  <c r="N376" i="6"/>
  <c r="M299"/>
  <c r="N299" s="1"/>
  <c r="N302"/>
  <c r="M199"/>
  <c r="N199" s="1"/>
  <c r="N201"/>
  <c r="M329"/>
  <c r="N329" s="1"/>
  <c r="N330"/>
  <c r="N322"/>
  <c r="L331"/>
  <c r="M332"/>
  <c r="N332" s="1"/>
  <c r="L338"/>
  <c r="L374" s="1"/>
  <c r="M367"/>
  <c r="M370"/>
  <c r="M325"/>
  <c r="N325" s="1"/>
  <c r="N326"/>
  <c r="M324"/>
  <c r="N324" s="1"/>
  <c r="L323"/>
  <c r="L337" s="1"/>
  <c r="L339"/>
  <c r="L375" s="1"/>
  <c r="N368"/>
  <c r="L369"/>
  <c r="J373"/>
  <c r="M332" i="5"/>
  <c r="N332" s="1"/>
  <c r="L331"/>
  <c r="M320"/>
  <c r="N321"/>
  <c r="L323"/>
  <c r="M324"/>
  <c r="N324" s="1"/>
  <c r="M336"/>
  <c r="N336" s="1"/>
  <c r="M370"/>
  <c r="N113"/>
  <c r="M293"/>
  <c r="N293" s="1"/>
  <c r="L334"/>
  <c r="N371" i="6" l="1"/>
  <c r="M371"/>
  <c r="M345"/>
  <c r="N345" s="1"/>
  <c r="N354"/>
  <c r="M369"/>
  <c r="M327" i="5"/>
  <c r="N327" s="1"/>
  <c r="R328"/>
  <c r="M345"/>
  <c r="N345" s="1"/>
  <c r="R354"/>
  <c r="N354"/>
  <c r="N369" s="1"/>
  <c r="M371"/>
  <c r="N371" s="1"/>
  <c r="M339"/>
  <c r="N339" s="1"/>
  <c r="N199"/>
  <c r="N201"/>
  <c r="N328"/>
  <c r="M334"/>
  <c r="N334" s="1"/>
  <c r="M369"/>
  <c r="L373" i="6"/>
  <c r="N370"/>
  <c r="M323"/>
  <c r="M339"/>
  <c r="M375" s="1"/>
  <c r="N375" s="1"/>
  <c r="N367"/>
  <c r="N369" s="1"/>
  <c r="M331"/>
  <c r="N331" s="1"/>
  <c r="M338"/>
  <c r="N338" s="1"/>
  <c r="M323" i="5"/>
  <c r="N323" s="1"/>
  <c r="N320"/>
  <c r="N370"/>
  <c r="L337"/>
  <c r="M331"/>
  <c r="M338"/>
  <c r="N338" s="1"/>
  <c r="M375" l="1"/>
  <c r="N375" s="1"/>
  <c r="M337"/>
  <c r="M373" s="1"/>
  <c r="M374" i="6"/>
  <c r="N374" s="1"/>
  <c r="N323"/>
  <c r="N337" s="1"/>
  <c r="M337"/>
  <c r="N339"/>
  <c r="L373" i="5"/>
  <c r="N331"/>
  <c r="N337" s="1"/>
  <c r="M374"/>
  <c r="N374" s="1"/>
  <c r="N373" i="6" l="1"/>
  <c r="M373"/>
  <c r="N373" i="5"/>
  <c r="M308" i="1" l="1"/>
  <c r="L308"/>
  <c r="K308"/>
  <c r="K305"/>
  <c r="L305"/>
  <c r="M305"/>
  <c r="M286"/>
  <c r="L286"/>
  <c r="K286"/>
  <c r="M281"/>
  <c r="L281"/>
  <c r="K281"/>
  <c r="M278"/>
  <c r="L278"/>
  <c r="K278"/>
  <c r="M275"/>
  <c r="L275"/>
  <c r="K275"/>
  <c r="M272"/>
  <c r="L272"/>
  <c r="K272"/>
  <c r="M269"/>
  <c r="L269"/>
  <c r="K269"/>
  <c r="K256"/>
  <c r="L256"/>
  <c r="M256"/>
  <c r="K253"/>
  <c r="L253"/>
  <c r="M253"/>
  <c r="M232"/>
  <c r="L232"/>
  <c r="K232"/>
  <c r="K229"/>
  <c r="L229"/>
  <c r="M229"/>
  <c r="K211"/>
  <c r="L211"/>
  <c r="M211"/>
  <c r="M208"/>
  <c r="L208"/>
  <c r="K208"/>
  <c r="K202"/>
  <c r="L202"/>
  <c r="M202"/>
  <c r="M190"/>
  <c r="L190"/>
  <c r="K190"/>
  <c r="M187"/>
  <c r="L187"/>
  <c r="K182"/>
  <c r="L182"/>
  <c r="M182"/>
  <c r="M166"/>
  <c r="L166"/>
  <c r="K166"/>
  <c r="K156"/>
  <c r="L156"/>
  <c r="M156"/>
  <c r="K152"/>
  <c r="L152"/>
  <c r="M152"/>
  <c r="M149"/>
  <c r="L149"/>
  <c r="K149"/>
  <c r="K145"/>
  <c r="L145"/>
  <c r="M145"/>
  <c r="J336"/>
  <c r="J335"/>
  <c r="O333"/>
  <c r="K333"/>
  <c r="J332"/>
  <c r="J330"/>
  <c r="O302"/>
  <c r="K302"/>
  <c r="O296"/>
  <c r="K296"/>
  <c r="K115"/>
  <c r="P115" s="1"/>
  <c r="O115"/>
  <c r="J354"/>
  <c r="J328"/>
  <c r="O326"/>
  <c r="O325" s="1"/>
  <c r="K326"/>
  <c r="J367"/>
  <c r="J201"/>
  <c r="J324"/>
  <c r="K368"/>
  <c r="O368"/>
  <c r="O367" s="1"/>
  <c r="K138"/>
  <c r="O138"/>
  <c r="L302" l="1"/>
  <c r="M302" s="1"/>
  <c r="M299" s="1"/>
  <c r="P333"/>
  <c r="P326"/>
  <c r="P325" s="1"/>
  <c r="L138"/>
  <c r="L296"/>
  <c r="M296" s="1"/>
  <c r="M293" s="1"/>
  <c r="J331"/>
  <c r="O354"/>
  <c r="J371"/>
  <c r="O324"/>
  <c r="O323" s="1"/>
  <c r="J323"/>
  <c r="J339"/>
  <c r="J370"/>
  <c r="K201"/>
  <c r="K199" s="1"/>
  <c r="J199"/>
  <c r="K328"/>
  <c r="P328" s="1"/>
  <c r="P327" s="1"/>
  <c r="J327"/>
  <c r="O330"/>
  <c r="O329" s="1"/>
  <c r="J329"/>
  <c r="J334"/>
  <c r="P368"/>
  <c r="P367" s="1"/>
  <c r="N256"/>
  <c r="K293"/>
  <c r="K114"/>
  <c r="N232"/>
  <c r="N269"/>
  <c r="N272"/>
  <c r="N275"/>
  <c r="N278"/>
  <c r="N281"/>
  <c r="N286"/>
  <c r="K299"/>
  <c r="N308"/>
  <c r="P296"/>
  <c r="L333"/>
  <c r="M333" s="1"/>
  <c r="R333" s="1"/>
  <c r="K336"/>
  <c r="P336" s="1"/>
  <c r="O336"/>
  <c r="K332"/>
  <c r="K331" s="1"/>
  <c r="O332"/>
  <c r="O331" s="1"/>
  <c r="K330"/>
  <c r="K329" s="1"/>
  <c r="P302"/>
  <c r="O328"/>
  <c r="O327" s="1"/>
  <c r="L115"/>
  <c r="K354"/>
  <c r="K371" s="1"/>
  <c r="K325"/>
  <c r="L326"/>
  <c r="Q326" s="1"/>
  <c r="Q325" s="1"/>
  <c r="K367"/>
  <c r="O201"/>
  <c r="P138"/>
  <c r="K324"/>
  <c r="L368"/>
  <c r="K335"/>
  <c r="K322"/>
  <c r="K321"/>
  <c r="O322"/>
  <c r="O321"/>
  <c r="O335"/>
  <c r="Q302" l="1"/>
  <c r="N302"/>
  <c r="L299"/>
  <c r="R302"/>
  <c r="P201"/>
  <c r="K327"/>
  <c r="R296"/>
  <c r="Q296"/>
  <c r="M138"/>
  <c r="R138" s="1"/>
  <c r="N296"/>
  <c r="L293"/>
  <c r="N293" s="1"/>
  <c r="Q138"/>
  <c r="L322"/>
  <c r="M322" s="1"/>
  <c r="N322" s="1"/>
  <c r="L328"/>
  <c r="M328" s="1"/>
  <c r="L201"/>
  <c r="L199" s="1"/>
  <c r="K334"/>
  <c r="O336" i="5"/>
  <c r="P336"/>
  <c r="P328"/>
  <c r="P327" s="1"/>
  <c r="O328"/>
  <c r="O302"/>
  <c r="P302"/>
  <c r="P296"/>
  <c r="O296"/>
  <c r="Q302"/>
  <c r="R302"/>
  <c r="P354"/>
  <c r="O354"/>
  <c r="O333"/>
  <c r="P333"/>
  <c r="P201"/>
  <c r="O201"/>
  <c r="O332"/>
  <c r="P332"/>
  <c r="O330"/>
  <c r="P330"/>
  <c r="P329" s="1"/>
  <c r="O326"/>
  <c r="P326"/>
  <c r="P325" s="1"/>
  <c r="O138"/>
  <c r="P138"/>
  <c r="O368"/>
  <c r="P368"/>
  <c r="P367" s="1"/>
  <c r="O324"/>
  <c r="P324"/>
  <c r="P323" s="1"/>
  <c r="P335" i="1"/>
  <c r="P334" s="1"/>
  <c r="O320"/>
  <c r="M115"/>
  <c r="M114" s="1"/>
  <c r="L114"/>
  <c r="N333"/>
  <c r="P321"/>
  <c r="K320"/>
  <c r="O334"/>
  <c r="Q333"/>
  <c r="S333" s="1"/>
  <c r="L336"/>
  <c r="M336" s="1"/>
  <c r="R336" s="1"/>
  <c r="P332"/>
  <c r="P331" s="1"/>
  <c r="L332"/>
  <c r="L331" s="1"/>
  <c r="S302"/>
  <c r="P330"/>
  <c r="P329" s="1"/>
  <c r="L330"/>
  <c r="L329" s="1"/>
  <c r="P354"/>
  <c r="L354"/>
  <c r="L371" s="1"/>
  <c r="L325"/>
  <c r="M326"/>
  <c r="Q368"/>
  <c r="Q367" s="1"/>
  <c r="L367"/>
  <c r="P324"/>
  <c r="L324"/>
  <c r="K323"/>
  <c r="M368"/>
  <c r="L335"/>
  <c r="P322"/>
  <c r="L321"/>
  <c r="S296" l="1"/>
  <c r="S138"/>
  <c r="Q201"/>
  <c r="L327"/>
  <c r="L320"/>
  <c r="N138"/>
  <c r="M201"/>
  <c r="M199" s="1"/>
  <c r="Q328"/>
  <c r="Q327" s="1"/>
  <c r="P331" i="5"/>
  <c r="Q324"/>
  <c r="Q323" s="1"/>
  <c r="R324"/>
  <c r="R323" s="1"/>
  <c r="Q138"/>
  <c r="R138"/>
  <c r="Q326"/>
  <c r="Q325" s="1"/>
  <c r="R326"/>
  <c r="R325" s="1"/>
  <c r="O329"/>
  <c r="R201"/>
  <c r="Q201"/>
  <c r="S333"/>
  <c r="Q332"/>
  <c r="Q331" s="1"/>
  <c r="R332"/>
  <c r="R331" s="1"/>
  <c r="P302" i="6"/>
  <c r="O302"/>
  <c r="O327" i="5"/>
  <c r="O367"/>
  <c r="O325"/>
  <c r="Q330"/>
  <c r="Q329" s="1"/>
  <c r="R330"/>
  <c r="R329" s="1"/>
  <c r="S302"/>
  <c r="Q336"/>
  <c r="R336"/>
  <c r="O323"/>
  <c r="Q368"/>
  <c r="Q367" s="1"/>
  <c r="R368"/>
  <c r="R367" s="1"/>
  <c r="O331"/>
  <c r="O335"/>
  <c r="O334" s="1"/>
  <c r="P335"/>
  <c r="P334" s="1"/>
  <c r="Q327"/>
  <c r="R327"/>
  <c r="N115" i="1"/>
  <c r="L334"/>
  <c r="P320"/>
  <c r="Q336"/>
  <c r="S336" s="1"/>
  <c r="N336"/>
  <c r="M332"/>
  <c r="M331" s="1"/>
  <c r="N331" s="1"/>
  <c r="Q332"/>
  <c r="Q331" s="1"/>
  <c r="M330"/>
  <c r="M329" s="1"/>
  <c r="Q330"/>
  <c r="Q329" s="1"/>
  <c r="M354"/>
  <c r="Q354"/>
  <c r="M327"/>
  <c r="R328"/>
  <c r="R327" s="1"/>
  <c r="N328"/>
  <c r="M325"/>
  <c r="N325" s="1"/>
  <c r="R326"/>
  <c r="N326"/>
  <c r="R368"/>
  <c r="M367"/>
  <c r="N367" s="1"/>
  <c r="M321"/>
  <c r="M324"/>
  <c r="L323"/>
  <c r="Q324"/>
  <c r="Q323" s="1"/>
  <c r="P323"/>
  <c r="N368"/>
  <c r="M335"/>
  <c r="M334" s="1"/>
  <c r="N327" l="1"/>
  <c r="S326" i="5"/>
  <c r="N201" i="1"/>
  <c r="S327"/>
  <c r="R201"/>
  <c r="S201" s="1"/>
  <c r="S201" i="5"/>
  <c r="S331"/>
  <c r="S354"/>
  <c r="S138"/>
  <c r="S296"/>
  <c r="S324"/>
  <c r="S332"/>
  <c r="S323"/>
  <c r="P327" i="6"/>
  <c r="S368" i="5"/>
  <c r="O332" i="6"/>
  <c r="P332"/>
  <c r="P331" s="1"/>
  <c r="O201"/>
  <c r="P201"/>
  <c r="S330" i="5"/>
  <c r="P326" i="6"/>
  <c r="P325" s="1"/>
  <c r="O326"/>
  <c r="Q302"/>
  <c r="R302"/>
  <c r="O336"/>
  <c r="P336"/>
  <c r="O330"/>
  <c r="P330"/>
  <c r="P329" s="1"/>
  <c r="S367" i="5"/>
  <c r="S328"/>
  <c r="S329"/>
  <c r="R354" i="1"/>
  <c r="S354" s="1"/>
  <c r="M371"/>
  <c r="O368" i="6"/>
  <c r="P368"/>
  <c r="P367" s="1"/>
  <c r="S327" i="5"/>
  <c r="Q335"/>
  <c r="Q334" s="1"/>
  <c r="R335"/>
  <c r="R334" s="1"/>
  <c r="S336"/>
  <c r="S325"/>
  <c r="P138" i="6"/>
  <c r="O138"/>
  <c r="O324"/>
  <c r="O323" s="1"/>
  <c r="P324"/>
  <c r="P323" s="1"/>
  <c r="Q333"/>
  <c r="R333"/>
  <c r="N334" i="1"/>
  <c r="N321"/>
  <c r="M320"/>
  <c r="R332"/>
  <c r="R331" s="1"/>
  <c r="N332"/>
  <c r="R330"/>
  <c r="R329" s="1"/>
  <c r="N330"/>
  <c r="N354"/>
  <c r="S328"/>
  <c r="R325"/>
  <c r="S325" s="1"/>
  <c r="S326"/>
  <c r="S368"/>
  <c r="R367"/>
  <c r="S367" s="1"/>
  <c r="N335"/>
  <c r="R324"/>
  <c r="M323"/>
  <c r="N323" s="1"/>
  <c r="N324"/>
  <c r="N320" l="1"/>
  <c r="S302" i="6"/>
  <c r="S334" i="5"/>
  <c r="O329" i="6"/>
  <c r="R336"/>
  <c r="Q336"/>
  <c r="R326"/>
  <c r="R325" s="1"/>
  <c r="Q326"/>
  <c r="Q325" s="1"/>
  <c r="R201"/>
  <c r="Q201"/>
  <c r="O327"/>
  <c r="Q138"/>
  <c r="R138"/>
  <c r="O335"/>
  <c r="P335"/>
  <c r="P334" s="1"/>
  <c r="O367"/>
  <c r="R330"/>
  <c r="R329" s="1"/>
  <c r="Q330"/>
  <c r="Q329" s="1"/>
  <c r="R328"/>
  <c r="R327" s="1"/>
  <c r="Q328"/>
  <c r="Q327" s="1"/>
  <c r="Q324"/>
  <c r="Q323" s="1"/>
  <c r="R324"/>
  <c r="S333"/>
  <c r="Q332"/>
  <c r="Q331" s="1"/>
  <c r="R332"/>
  <c r="R331" s="1"/>
  <c r="O325"/>
  <c r="R296"/>
  <c r="Q296"/>
  <c r="R368"/>
  <c r="R367" s="1"/>
  <c r="Q368"/>
  <c r="Q367" s="1"/>
  <c r="S335" i="5"/>
  <c r="R354" i="6"/>
  <c r="Q354"/>
  <c r="O331"/>
  <c r="S331" i="1"/>
  <c r="N329"/>
  <c r="S332"/>
  <c r="S330"/>
  <c r="R323"/>
  <c r="S323" s="1"/>
  <c r="S324"/>
  <c r="S201" i="6" l="1"/>
  <c r="S336"/>
  <c r="S326"/>
  <c r="S296"/>
  <c r="S325"/>
  <c r="S332"/>
  <c r="S331"/>
  <c r="S138"/>
  <c r="S354"/>
  <c r="S324"/>
  <c r="R323"/>
  <c r="S323" s="1"/>
  <c r="S327"/>
  <c r="S330"/>
  <c r="O334"/>
  <c r="S328"/>
  <c r="S368"/>
  <c r="Q335"/>
  <c r="Q334" s="1"/>
  <c r="R335"/>
  <c r="R334" s="1"/>
  <c r="S367"/>
  <c r="S329"/>
  <c r="S329" i="1"/>
  <c r="K113"/>
  <c r="K112"/>
  <c r="L113" l="1"/>
  <c r="S335" i="6"/>
  <c r="S334"/>
  <c r="K109" i="1"/>
  <c r="R115"/>
  <c r="Q115"/>
  <c r="P113"/>
  <c r="P112"/>
  <c r="L112"/>
  <c r="O363" i="5" l="1"/>
  <c r="P363"/>
  <c r="O248"/>
  <c r="P248"/>
  <c r="P181"/>
  <c r="O181"/>
  <c r="O151"/>
  <c r="P151"/>
  <c r="O130"/>
  <c r="P130"/>
  <c r="O122"/>
  <c r="P122"/>
  <c r="P108"/>
  <c r="P107" s="1"/>
  <c r="O108"/>
  <c r="P60"/>
  <c r="P59" s="1"/>
  <c r="O60"/>
  <c r="O49"/>
  <c r="P49"/>
  <c r="P27"/>
  <c r="O27"/>
  <c r="O17"/>
  <c r="P17"/>
  <c r="P79"/>
  <c r="P78" s="1"/>
  <c r="O79"/>
  <c r="P254"/>
  <c r="O254"/>
  <c r="P133"/>
  <c r="O133"/>
  <c r="P22"/>
  <c r="O22"/>
  <c r="O362"/>
  <c r="P362"/>
  <c r="O353"/>
  <c r="P353"/>
  <c r="P307"/>
  <c r="O307"/>
  <c r="P179"/>
  <c r="O179"/>
  <c r="P124"/>
  <c r="O124"/>
  <c r="P292"/>
  <c r="P291" s="1"/>
  <c r="O292"/>
  <c r="O176"/>
  <c r="P176"/>
  <c r="P104"/>
  <c r="O104"/>
  <c r="O10"/>
  <c r="P10"/>
  <c r="O365"/>
  <c r="P365"/>
  <c r="O357"/>
  <c r="P357"/>
  <c r="O348"/>
  <c r="P348"/>
  <c r="P271"/>
  <c r="O271"/>
  <c r="O170"/>
  <c r="P170"/>
  <c r="P169" s="1"/>
  <c r="O158"/>
  <c r="P158"/>
  <c r="O147"/>
  <c r="P147"/>
  <c r="O135"/>
  <c r="P135"/>
  <c r="P127"/>
  <c r="O127"/>
  <c r="P119"/>
  <c r="O119"/>
  <c r="P24"/>
  <c r="O24"/>
  <c r="O13"/>
  <c r="P13"/>
  <c r="O359"/>
  <c r="P359"/>
  <c r="P247"/>
  <c r="O247"/>
  <c r="P226"/>
  <c r="P225" s="1"/>
  <c r="O226"/>
  <c r="O137"/>
  <c r="P137"/>
  <c r="P85"/>
  <c r="O85"/>
  <c r="P16"/>
  <c r="O16"/>
  <c r="M113" i="1"/>
  <c r="R113" s="1"/>
  <c r="L339"/>
  <c r="P364" i="5"/>
  <c r="O364"/>
  <c r="O356"/>
  <c r="P356"/>
  <c r="O347"/>
  <c r="P347"/>
  <c r="P270"/>
  <c r="O270"/>
  <c r="P14"/>
  <c r="O14"/>
  <c r="P366"/>
  <c r="O366"/>
  <c r="P246"/>
  <c r="O246"/>
  <c r="O212"/>
  <c r="P212"/>
  <c r="P160"/>
  <c r="P159" s="1"/>
  <c r="O160"/>
  <c r="O148"/>
  <c r="P148"/>
  <c r="O136"/>
  <c r="P136"/>
  <c r="O128"/>
  <c r="P128"/>
  <c r="P120"/>
  <c r="O120"/>
  <c r="P83"/>
  <c r="P82" s="1"/>
  <c r="O83"/>
  <c r="P25"/>
  <c r="O25"/>
  <c r="O8"/>
  <c r="P8"/>
  <c r="P300"/>
  <c r="O300"/>
  <c r="O233"/>
  <c r="P233"/>
  <c r="P129"/>
  <c r="O129"/>
  <c r="P26"/>
  <c r="O26"/>
  <c r="O234"/>
  <c r="P234"/>
  <c r="P214"/>
  <c r="O214"/>
  <c r="O177"/>
  <c r="P177"/>
  <c r="O157"/>
  <c r="P157"/>
  <c r="O146"/>
  <c r="P146"/>
  <c r="O134"/>
  <c r="P134"/>
  <c r="O126"/>
  <c r="P126"/>
  <c r="O118"/>
  <c r="P118"/>
  <c r="P77"/>
  <c r="P76" s="1"/>
  <c r="O77"/>
  <c r="P23"/>
  <c r="O23"/>
  <c r="P11"/>
  <c r="O11"/>
  <c r="P350"/>
  <c r="O350"/>
  <c r="P180"/>
  <c r="O180"/>
  <c r="P121"/>
  <c r="O121"/>
  <c r="O75"/>
  <c r="P75"/>
  <c r="P74" s="1"/>
  <c r="O132"/>
  <c r="P132"/>
  <c r="P21"/>
  <c r="O21"/>
  <c r="O144"/>
  <c r="P144"/>
  <c r="P143" s="1"/>
  <c r="P70"/>
  <c r="O70"/>
  <c r="L109" i="1"/>
  <c r="P304" i="5"/>
  <c r="P303" s="1"/>
  <c r="O304"/>
  <c r="P245"/>
  <c r="O245"/>
  <c r="O131"/>
  <c r="P131"/>
  <c r="P123"/>
  <c r="O123"/>
  <c r="O50"/>
  <c r="P50"/>
  <c r="P28"/>
  <c r="O28"/>
  <c r="O7"/>
  <c r="P7"/>
  <c r="O213"/>
  <c r="P213"/>
  <c r="O150"/>
  <c r="P150"/>
  <c r="P125"/>
  <c r="O125"/>
  <c r="P115"/>
  <c r="O115"/>
  <c r="P360"/>
  <c r="O360"/>
  <c r="P351"/>
  <c r="O351"/>
  <c r="P301"/>
  <c r="O301"/>
  <c r="S115" i="1"/>
  <c r="Q322"/>
  <c r="R322"/>
  <c r="Q321"/>
  <c r="R321"/>
  <c r="Q335"/>
  <c r="Q334" s="1"/>
  <c r="R335"/>
  <c r="R334" s="1"/>
  <c r="Q113"/>
  <c r="Q112"/>
  <c r="M112"/>
  <c r="P15" i="5" l="1"/>
  <c r="P149"/>
  <c r="P9"/>
  <c r="P156"/>
  <c r="P244"/>
  <c r="P145"/>
  <c r="O232"/>
  <c r="Q96"/>
  <c r="R96"/>
  <c r="Q64"/>
  <c r="R64"/>
  <c r="R91"/>
  <c r="Q91"/>
  <c r="R216"/>
  <c r="Q216"/>
  <c r="R73"/>
  <c r="Q73"/>
  <c r="Q199"/>
  <c r="R199"/>
  <c r="Q33"/>
  <c r="R33"/>
  <c r="Q285"/>
  <c r="Q284" s="1"/>
  <c r="R285"/>
  <c r="R284" s="1"/>
  <c r="Q101"/>
  <c r="R101"/>
  <c r="R47"/>
  <c r="Q47"/>
  <c r="Q207"/>
  <c r="Q206" s="1"/>
  <c r="R207"/>
  <c r="R206" s="1"/>
  <c r="R172"/>
  <c r="Q172"/>
  <c r="R349"/>
  <c r="Q349"/>
  <c r="Q168"/>
  <c r="R168"/>
  <c r="R223"/>
  <c r="Q223"/>
  <c r="Q361"/>
  <c r="R361"/>
  <c r="R174"/>
  <c r="Q174"/>
  <c r="Q261"/>
  <c r="R261"/>
  <c r="R65"/>
  <c r="Q65"/>
  <c r="Q31"/>
  <c r="R31"/>
  <c r="Q95"/>
  <c r="R95"/>
  <c r="Q240"/>
  <c r="R240"/>
  <c r="R63"/>
  <c r="Q63"/>
  <c r="R203"/>
  <c r="Q203"/>
  <c r="R52"/>
  <c r="Q52"/>
  <c r="R236"/>
  <c r="Q236"/>
  <c r="Q113"/>
  <c r="R113"/>
  <c r="R257"/>
  <c r="Q257"/>
  <c r="Q238"/>
  <c r="R238"/>
  <c r="Q36"/>
  <c r="R36"/>
  <c r="Q88"/>
  <c r="R88"/>
  <c r="R237"/>
  <c r="Q237"/>
  <c r="R72"/>
  <c r="Q72"/>
  <c r="R37"/>
  <c r="Q37"/>
  <c r="R287"/>
  <c r="Q287"/>
  <c r="R92"/>
  <c r="Q92"/>
  <c r="R316"/>
  <c r="Q316"/>
  <c r="Q93"/>
  <c r="R93"/>
  <c r="Q55"/>
  <c r="R55"/>
  <c r="R140"/>
  <c r="Q140"/>
  <c r="Q358"/>
  <c r="R358"/>
  <c r="Q57"/>
  <c r="R57"/>
  <c r="R273"/>
  <c r="Q273"/>
  <c r="Q116"/>
  <c r="Q114" s="1"/>
  <c r="R116"/>
  <c r="R114" s="1"/>
  <c r="R68"/>
  <c r="Q68"/>
  <c r="M109" i="1"/>
  <c r="Q213" i="5"/>
  <c r="R213"/>
  <c r="R360"/>
  <c r="Q360"/>
  <c r="S115"/>
  <c r="R125"/>
  <c r="Q125"/>
  <c r="Q28"/>
  <c r="R28"/>
  <c r="O244"/>
  <c r="Q304"/>
  <c r="Q303" s="1"/>
  <c r="R304"/>
  <c r="R303" s="1"/>
  <c r="O165"/>
  <c r="P165"/>
  <c r="O252"/>
  <c r="P252"/>
  <c r="P251" s="1"/>
  <c r="P218"/>
  <c r="O218"/>
  <c r="P276"/>
  <c r="O276"/>
  <c r="P110"/>
  <c r="O110"/>
  <c r="O255"/>
  <c r="O253" s="1"/>
  <c r="P255"/>
  <c r="P253" s="1"/>
  <c r="O58"/>
  <c r="P58"/>
  <c r="P184"/>
  <c r="O184"/>
  <c r="P86"/>
  <c r="O86"/>
  <c r="P221"/>
  <c r="O221"/>
  <c r="O143"/>
  <c r="O20"/>
  <c r="P260"/>
  <c r="O260"/>
  <c r="P139"/>
  <c r="O139"/>
  <c r="O111"/>
  <c r="P111"/>
  <c r="Q75"/>
  <c r="Q74" s="1"/>
  <c r="R75"/>
  <c r="R74" s="1"/>
  <c r="Q180"/>
  <c r="R180"/>
  <c r="O9"/>
  <c r="O76"/>
  <c r="R126"/>
  <c r="Q126"/>
  <c r="O156"/>
  <c r="P232"/>
  <c r="R128"/>
  <c r="Q128"/>
  <c r="O159"/>
  <c r="Q366"/>
  <c r="R366"/>
  <c r="O222"/>
  <c r="P222"/>
  <c r="P295"/>
  <c r="O295"/>
  <c r="O67"/>
  <c r="P67"/>
  <c r="O258"/>
  <c r="P258"/>
  <c r="P288"/>
  <c r="O288"/>
  <c r="P46"/>
  <c r="O46"/>
  <c r="P42"/>
  <c r="O42"/>
  <c r="P266"/>
  <c r="O266"/>
  <c r="R14"/>
  <c r="Q14"/>
  <c r="O217"/>
  <c r="P217"/>
  <c r="P87"/>
  <c r="O87"/>
  <c r="O269"/>
  <c r="R347"/>
  <c r="Q347"/>
  <c r="P12"/>
  <c r="Q119"/>
  <c r="R119"/>
  <c r="R127"/>
  <c r="Q127"/>
  <c r="Q170"/>
  <c r="Q169" s="1"/>
  <c r="R170"/>
  <c r="R169" s="1"/>
  <c r="Q271"/>
  <c r="R271"/>
  <c r="R348"/>
  <c r="Q348"/>
  <c r="R357"/>
  <c r="Q357"/>
  <c r="Q81"/>
  <c r="Q80" s="1"/>
  <c r="R81"/>
  <c r="R80" s="1"/>
  <c r="P277"/>
  <c r="O277"/>
  <c r="R40"/>
  <c r="Q40"/>
  <c r="O167"/>
  <c r="P167"/>
  <c r="R89"/>
  <c r="Q89"/>
  <c r="R209"/>
  <c r="Q209"/>
  <c r="P194"/>
  <c r="P193" s="1"/>
  <c r="O194"/>
  <c r="P268"/>
  <c r="O268"/>
  <c r="O188"/>
  <c r="P188"/>
  <c r="P242"/>
  <c r="O242"/>
  <c r="R94"/>
  <c r="Q94"/>
  <c r="O153"/>
  <c r="P153"/>
  <c r="Q239"/>
  <c r="R239"/>
  <c r="O265"/>
  <c r="P265"/>
  <c r="R71"/>
  <c r="Q71"/>
  <c r="O100"/>
  <c r="P100"/>
  <c r="R224"/>
  <c r="Q224"/>
  <c r="P250"/>
  <c r="P249" s="1"/>
  <c r="O250"/>
  <c r="R124"/>
  <c r="Q124"/>
  <c r="Q362"/>
  <c r="R362"/>
  <c r="R178"/>
  <c r="Q178"/>
  <c r="O346"/>
  <c r="P346"/>
  <c r="O62"/>
  <c r="P62"/>
  <c r="P298"/>
  <c r="P297" s="1"/>
  <c r="O298"/>
  <c r="P280"/>
  <c r="O280"/>
  <c r="Q133"/>
  <c r="R133"/>
  <c r="P48"/>
  <c r="O59"/>
  <c r="R363"/>
  <c r="Q363"/>
  <c r="O112"/>
  <c r="P112"/>
  <c r="P243"/>
  <c r="O243"/>
  <c r="O6"/>
  <c r="Q39"/>
  <c r="R39"/>
  <c r="P96"/>
  <c r="O96"/>
  <c r="P88"/>
  <c r="O88"/>
  <c r="R45"/>
  <c r="Q45"/>
  <c r="O172"/>
  <c r="P172"/>
  <c r="Q155"/>
  <c r="R155"/>
  <c r="O237"/>
  <c r="P237"/>
  <c r="R162"/>
  <c r="Q162"/>
  <c r="Q218"/>
  <c r="R218"/>
  <c r="R41"/>
  <c r="Q41"/>
  <c r="P64"/>
  <c r="O64"/>
  <c r="P196"/>
  <c r="P195" s="1"/>
  <c r="O196"/>
  <c r="O223"/>
  <c r="P223"/>
  <c r="P312"/>
  <c r="O312"/>
  <c r="O37"/>
  <c r="P37"/>
  <c r="R142"/>
  <c r="R141" s="1"/>
  <c r="Q142"/>
  <c r="Q141" s="1"/>
  <c r="R184"/>
  <c r="Q184"/>
  <c r="R262"/>
  <c r="Q262"/>
  <c r="Q287" i="6"/>
  <c r="O287" i="5"/>
  <c r="P287"/>
  <c r="Q231"/>
  <c r="R231"/>
  <c r="P73"/>
  <c r="O73"/>
  <c r="O204"/>
  <c r="P204"/>
  <c r="O261"/>
  <c r="P261"/>
  <c r="R154"/>
  <c r="Q154"/>
  <c r="R221"/>
  <c r="Q221"/>
  <c r="Q70"/>
  <c r="R70"/>
  <c r="R144"/>
  <c r="R143" s="1"/>
  <c r="Q144"/>
  <c r="Q143" s="1"/>
  <c r="Q19"/>
  <c r="Q18" s="1"/>
  <c r="R19"/>
  <c r="R18" s="1"/>
  <c r="P93"/>
  <c r="O93"/>
  <c r="O219"/>
  <c r="P219"/>
  <c r="O31"/>
  <c r="P31"/>
  <c r="P20"/>
  <c r="R118"/>
  <c r="Q118"/>
  <c r="O145"/>
  <c r="R157"/>
  <c r="Q157"/>
  <c r="R214"/>
  <c r="Q214"/>
  <c r="O299"/>
  <c r="R8"/>
  <c r="Q8"/>
  <c r="Q83"/>
  <c r="Q82" s="1"/>
  <c r="R83"/>
  <c r="R82" s="1"/>
  <c r="R120"/>
  <c r="Q120"/>
  <c r="P211"/>
  <c r="O322"/>
  <c r="P322"/>
  <c r="Q222"/>
  <c r="R222"/>
  <c r="Q97"/>
  <c r="R97"/>
  <c r="R295"/>
  <c r="Q295"/>
  <c r="R267"/>
  <c r="Q267"/>
  <c r="P55"/>
  <c r="O55"/>
  <c r="R173"/>
  <c r="Q173"/>
  <c r="Q288"/>
  <c r="R288"/>
  <c r="R228"/>
  <c r="R227" s="1"/>
  <c r="Q228"/>
  <c r="Q227" s="1"/>
  <c r="O285"/>
  <c r="P285"/>
  <c r="P284" s="1"/>
  <c r="P191"/>
  <c r="O191"/>
  <c r="O240"/>
  <c r="P240"/>
  <c r="Q103"/>
  <c r="R103"/>
  <c r="Q217"/>
  <c r="R217"/>
  <c r="O189"/>
  <c r="P189"/>
  <c r="O273"/>
  <c r="P273"/>
  <c r="O317"/>
  <c r="P317"/>
  <c r="Q16"/>
  <c r="R16"/>
  <c r="R226"/>
  <c r="R225" s="1"/>
  <c r="Q226"/>
  <c r="Q225" s="1"/>
  <c r="R247"/>
  <c r="Q247"/>
  <c r="R158"/>
  <c r="Q158"/>
  <c r="P81"/>
  <c r="P80" s="1"/>
  <c r="O81"/>
  <c r="P314"/>
  <c r="O314"/>
  <c r="P40"/>
  <c r="O40"/>
  <c r="P344"/>
  <c r="O344"/>
  <c r="O89"/>
  <c r="P89"/>
  <c r="O94"/>
  <c r="P94"/>
  <c r="P210"/>
  <c r="O210"/>
  <c r="P239"/>
  <c r="O239"/>
  <c r="P71"/>
  <c r="O71"/>
  <c r="P198"/>
  <c r="P197" s="1"/>
  <c r="O198"/>
  <c r="P224"/>
  <c r="O224"/>
  <c r="P313"/>
  <c r="O313"/>
  <c r="R179"/>
  <c r="Q179"/>
  <c r="S179" s="1"/>
  <c r="O186"/>
  <c r="P186"/>
  <c r="P185" s="1"/>
  <c r="Q346"/>
  <c r="R346"/>
  <c r="Q163"/>
  <c r="R163"/>
  <c r="R22"/>
  <c r="Q22"/>
  <c r="Q79"/>
  <c r="Q78" s="1"/>
  <c r="R79"/>
  <c r="R78" s="1"/>
  <c r="R17"/>
  <c r="Q17"/>
  <c r="R27"/>
  <c r="Q27"/>
  <c r="O48"/>
  <c r="O107"/>
  <c r="Q130"/>
  <c r="R130"/>
  <c r="R290"/>
  <c r="R289" s="1"/>
  <c r="Q290"/>
  <c r="Q289" s="1"/>
  <c r="O36"/>
  <c r="P36"/>
  <c r="Q230"/>
  <c r="R230"/>
  <c r="P282"/>
  <c r="O282"/>
  <c r="P45"/>
  <c r="O45"/>
  <c r="O155"/>
  <c r="P155"/>
  <c r="O162"/>
  <c r="P162"/>
  <c r="P352"/>
  <c r="O352"/>
  <c r="P41"/>
  <c r="O41"/>
  <c r="O279"/>
  <c r="P279"/>
  <c r="P142"/>
  <c r="P141" s="1"/>
  <c r="O142"/>
  <c r="P262"/>
  <c r="O262"/>
  <c r="P231"/>
  <c r="O231"/>
  <c r="O154"/>
  <c r="P154"/>
  <c r="R132"/>
  <c r="Q132"/>
  <c r="O19"/>
  <c r="P19"/>
  <c r="P18" s="1"/>
  <c r="O315"/>
  <c r="P315"/>
  <c r="Q11"/>
  <c r="R11"/>
  <c r="R23"/>
  <c r="Q23"/>
  <c r="R77"/>
  <c r="R76" s="1"/>
  <c r="Q77"/>
  <c r="Q76" s="1"/>
  <c r="R146"/>
  <c r="Q146"/>
  <c r="R177"/>
  <c r="Q177"/>
  <c r="R129"/>
  <c r="Q129"/>
  <c r="R233"/>
  <c r="Q233"/>
  <c r="P299"/>
  <c r="P6"/>
  <c r="R25"/>
  <c r="Q25"/>
  <c r="R93" i="6"/>
  <c r="R148" i="5"/>
  <c r="Q148"/>
  <c r="R160"/>
  <c r="R159" s="1"/>
  <c r="Q160"/>
  <c r="Q159" s="1"/>
  <c r="O211"/>
  <c r="Q246"/>
  <c r="R246"/>
  <c r="P97"/>
  <c r="O97"/>
  <c r="O192"/>
  <c r="P192"/>
  <c r="O267"/>
  <c r="P267"/>
  <c r="P173"/>
  <c r="O173"/>
  <c r="O228"/>
  <c r="P228"/>
  <c r="P227" s="1"/>
  <c r="O12"/>
  <c r="P103"/>
  <c r="P341" s="1"/>
  <c r="P377" s="1"/>
  <c r="O103"/>
  <c r="P205"/>
  <c r="O205"/>
  <c r="P370"/>
  <c r="R364"/>
  <c r="Q364"/>
  <c r="M339" i="1"/>
  <c r="N113"/>
  <c r="R137" i="5"/>
  <c r="Q137"/>
  <c r="R13"/>
  <c r="Q13"/>
  <c r="R24"/>
  <c r="Q24"/>
  <c r="Q147"/>
  <c r="R147"/>
  <c r="P116"/>
  <c r="P114" s="1"/>
  <c r="O116"/>
  <c r="O294"/>
  <c r="P294"/>
  <c r="R314"/>
  <c r="Q314"/>
  <c r="Q241"/>
  <c r="R241"/>
  <c r="R344"/>
  <c r="Q344"/>
  <c r="Q283"/>
  <c r="R283"/>
  <c r="O68"/>
  <c r="P68"/>
  <c r="Q44"/>
  <c r="R44"/>
  <c r="P101"/>
  <c r="O101"/>
  <c r="Q30"/>
  <c r="R30"/>
  <c r="P52"/>
  <c r="O52"/>
  <c r="O183"/>
  <c r="P183"/>
  <c r="R210"/>
  <c r="Q210"/>
  <c r="O355"/>
  <c r="P355"/>
  <c r="P47"/>
  <c r="O47"/>
  <c r="R164"/>
  <c r="Q164"/>
  <c r="R198"/>
  <c r="R197" s="1"/>
  <c r="Q198"/>
  <c r="Q197" s="1"/>
  <c r="Q274"/>
  <c r="R274"/>
  <c r="R313"/>
  <c r="Q313"/>
  <c r="Q104"/>
  <c r="R104"/>
  <c r="R176"/>
  <c r="Q176"/>
  <c r="R292"/>
  <c r="R291" s="1"/>
  <c r="Q292"/>
  <c r="Q291" s="1"/>
  <c r="Q307"/>
  <c r="R307"/>
  <c r="Q56"/>
  <c r="R56"/>
  <c r="R263"/>
  <c r="Q263"/>
  <c r="O163"/>
  <c r="P163"/>
  <c r="R49"/>
  <c r="Q49"/>
  <c r="R60"/>
  <c r="R59" s="1"/>
  <c r="Q60"/>
  <c r="Q59" s="1"/>
  <c r="Q122"/>
  <c r="R122"/>
  <c r="Q151"/>
  <c r="R151"/>
  <c r="R181"/>
  <c r="Q181"/>
  <c r="Q264"/>
  <c r="R264"/>
  <c r="P290"/>
  <c r="P289" s="1"/>
  <c r="O290"/>
  <c r="R53"/>
  <c r="Q53"/>
  <c r="O230"/>
  <c r="P230"/>
  <c r="P229" s="1"/>
  <c r="Q50"/>
  <c r="R50"/>
  <c r="Q301"/>
  <c r="R301"/>
  <c r="O149"/>
  <c r="R245"/>
  <c r="Q245"/>
  <c r="O321"/>
  <c r="P321"/>
  <c r="P39"/>
  <c r="O39"/>
  <c r="R351"/>
  <c r="Q351"/>
  <c r="R150"/>
  <c r="Q150"/>
  <c r="Q7"/>
  <c r="R7"/>
  <c r="Q123"/>
  <c r="R123"/>
  <c r="Q131"/>
  <c r="R131"/>
  <c r="O303"/>
  <c r="Q165"/>
  <c r="R165"/>
  <c r="Q207" i="6"/>
  <c r="Q206" s="1"/>
  <c r="P207" i="5"/>
  <c r="P206" s="1"/>
  <c r="O207"/>
  <c r="R282"/>
  <c r="Q282"/>
  <c r="Q252"/>
  <c r="Q251" s="1"/>
  <c r="R252"/>
  <c r="R251" s="1"/>
  <c r="P34"/>
  <c r="O34"/>
  <c r="P349"/>
  <c r="O349"/>
  <c r="P72"/>
  <c r="O72"/>
  <c r="R276"/>
  <c r="Q276"/>
  <c r="Q352"/>
  <c r="R352"/>
  <c r="Q110"/>
  <c r="R110"/>
  <c r="P168"/>
  <c r="O168"/>
  <c r="R255"/>
  <c r="Q255"/>
  <c r="R279"/>
  <c r="Q279"/>
  <c r="Q58"/>
  <c r="R58"/>
  <c r="O91"/>
  <c r="P91"/>
  <c r="P216"/>
  <c r="O216"/>
  <c r="O236"/>
  <c r="P236"/>
  <c r="O361"/>
  <c r="P361"/>
  <c r="P92"/>
  <c r="O92"/>
  <c r="Q86"/>
  <c r="R86"/>
  <c r="R174" i="6"/>
  <c r="O174" i="5"/>
  <c r="P174"/>
  <c r="P316"/>
  <c r="O316"/>
  <c r="O65"/>
  <c r="P65"/>
  <c r="R21"/>
  <c r="Q21"/>
  <c r="Q260"/>
  <c r="R260"/>
  <c r="O113"/>
  <c r="P113"/>
  <c r="R139"/>
  <c r="Q139"/>
  <c r="Q315"/>
  <c r="R315"/>
  <c r="Q111"/>
  <c r="R111"/>
  <c r="O257"/>
  <c r="P257"/>
  <c r="O74"/>
  <c r="Q121"/>
  <c r="R121"/>
  <c r="R350"/>
  <c r="Q350"/>
  <c r="Q134"/>
  <c r="R134"/>
  <c r="R234"/>
  <c r="Q234"/>
  <c r="R26"/>
  <c r="Q26"/>
  <c r="Q300"/>
  <c r="R300"/>
  <c r="O82"/>
  <c r="R136"/>
  <c r="Q136"/>
  <c r="R212"/>
  <c r="Q212"/>
  <c r="P200"/>
  <c r="P199" s="1"/>
  <c r="O200"/>
  <c r="P238"/>
  <c r="O238"/>
  <c r="R67"/>
  <c r="Q67"/>
  <c r="R192"/>
  <c r="Q192"/>
  <c r="Q258"/>
  <c r="R258"/>
  <c r="P33"/>
  <c r="O33"/>
  <c r="R46"/>
  <c r="Q46"/>
  <c r="O140"/>
  <c r="P140"/>
  <c r="R42"/>
  <c r="Q42"/>
  <c r="O95"/>
  <c r="P95"/>
  <c r="R266"/>
  <c r="Q266"/>
  <c r="O358"/>
  <c r="P358"/>
  <c r="P63"/>
  <c r="O63"/>
  <c r="P203"/>
  <c r="O203"/>
  <c r="O57"/>
  <c r="P57"/>
  <c r="Q87"/>
  <c r="R87"/>
  <c r="R205"/>
  <c r="Q205"/>
  <c r="Q270"/>
  <c r="R270"/>
  <c r="O370"/>
  <c r="R356"/>
  <c r="Q356"/>
  <c r="O15"/>
  <c r="R85"/>
  <c r="Q85"/>
  <c r="O225"/>
  <c r="Q359"/>
  <c r="R359"/>
  <c r="R135"/>
  <c r="Q135"/>
  <c r="O169"/>
  <c r="R262" i="6"/>
  <c r="P269" i="5"/>
  <c r="Q365"/>
  <c r="R365"/>
  <c r="O241"/>
  <c r="P241"/>
  <c r="O209"/>
  <c r="P209"/>
  <c r="P283"/>
  <c r="O283"/>
  <c r="P44"/>
  <c r="O44"/>
  <c r="O30"/>
  <c r="P30"/>
  <c r="O164"/>
  <c r="P164"/>
  <c r="Q274" i="6"/>
  <c r="P274" i="5"/>
  <c r="O274"/>
  <c r="Q10"/>
  <c r="R10"/>
  <c r="O291"/>
  <c r="R353"/>
  <c r="Q353"/>
  <c r="O178"/>
  <c r="O175" s="1"/>
  <c r="P178"/>
  <c r="P175" s="1"/>
  <c r="P56"/>
  <c r="O56"/>
  <c r="O263"/>
  <c r="P263"/>
  <c r="Q254"/>
  <c r="R254"/>
  <c r="O78"/>
  <c r="R108"/>
  <c r="R107" s="1"/>
  <c r="Q108"/>
  <c r="Q107" s="1"/>
  <c r="R248"/>
  <c r="Q248"/>
  <c r="P264"/>
  <c r="O264"/>
  <c r="P53"/>
  <c r="O53"/>
  <c r="Q309"/>
  <c r="R309"/>
  <c r="O309"/>
  <c r="P309"/>
  <c r="Q310"/>
  <c r="R310"/>
  <c r="P310"/>
  <c r="O310"/>
  <c r="Q306"/>
  <c r="R306"/>
  <c r="P306"/>
  <c r="P305" s="1"/>
  <c r="O306"/>
  <c r="O106"/>
  <c r="P106"/>
  <c r="Q106"/>
  <c r="R106"/>
  <c r="O105"/>
  <c r="P105"/>
  <c r="Q105"/>
  <c r="R105"/>
  <c r="R99"/>
  <c r="Q99"/>
  <c r="O99"/>
  <c r="P99"/>
  <c r="Q90"/>
  <c r="R90"/>
  <c r="P90"/>
  <c r="O90"/>
  <c r="R320" i="1"/>
  <c r="Q320"/>
  <c r="S113"/>
  <c r="S335"/>
  <c r="S321"/>
  <c r="S322"/>
  <c r="N112"/>
  <c r="R112"/>
  <c r="S112" s="1"/>
  <c r="P35" i="5" l="1"/>
  <c r="S247"/>
  <c r="Q12"/>
  <c r="Q29"/>
  <c r="Q269"/>
  <c r="R12"/>
  <c r="R232"/>
  <c r="R211"/>
  <c r="P208"/>
  <c r="R66"/>
  <c r="S14"/>
  <c r="P29"/>
  <c r="P293"/>
  <c r="S79"/>
  <c r="P43"/>
  <c r="P117"/>
  <c r="Q229"/>
  <c r="O311"/>
  <c r="S348"/>
  <c r="P215"/>
  <c r="O69"/>
  <c r="P311"/>
  <c r="S78"/>
  <c r="Q9"/>
  <c r="S169"/>
  <c r="P256"/>
  <c r="S16"/>
  <c r="S170"/>
  <c r="R69"/>
  <c r="P32"/>
  <c r="S246"/>
  <c r="S213"/>
  <c r="S155"/>
  <c r="S119"/>
  <c r="Q253"/>
  <c r="S304"/>
  <c r="S226"/>
  <c r="Q211"/>
  <c r="S50"/>
  <c r="S240"/>
  <c r="S96"/>
  <c r="S292"/>
  <c r="Q66"/>
  <c r="S83"/>
  <c r="Q299"/>
  <c r="S75"/>
  <c r="P109"/>
  <c r="S123"/>
  <c r="P182"/>
  <c r="P278"/>
  <c r="S55"/>
  <c r="S225"/>
  <c r="R269"/>
  <c r="S269" s="1"/>
  <c r="R299"/>
  <c r="P38"/>
  <c r="R305"/>
  <c r="S82"/>
  <c r="S350"/>
  <c r="S151"/>
  <c r="R29"/>
  <c r="S148"/>
  <c r="R229"/>
  <c r="P286"/>
  <c r="S64"/>
  <c r="S349"/>
  <c r="S366"/>
  <c r="S283"/>
  <c r="S121"/>
  <c r="Q20"/>
  <c r="S92"/>
  <c r="S168"/>
  <c r="S34"/>
  <c r="P98"/>
  <c r="S107"/>
  <c r="S85"/>
  <c r="P202"/>
  <c r="S136"/>
  <c r="S65"/>
  <c r="S174"/>
  <c r="S307"/>
  <c r="S101"/>
  <c r="S116"/>
  <c r="S214"/>
  <c r="S28"/>
  <c r="S146"/>
  <c r="S41"/>
  <c r="S22"/>
  <c r="S261"/>
  <c r="S88"/>
  <c r="S140"/>
  <c r="R308"/>
  <c r="S309"/>
  <c r="S353"/>
  <c r="P339"/>
  <c r="S131"/>
  <c r="R149"/>
  <c r="S301"/>
  <c r="Q175"/>
  <c r="S104"/>
  <c r="S47"/>
  <c r="S314"/>
  <c r="S137"/>
  <c r="S129"/>
  <c r="S154"/>
  <c r="S231"/>
  <c r="S17"/>
  <c r="S158"/>
  <c r="Q220"/>
  <c r="S73"/>
  <c r="S133"/>
  <c r="S128"/>
  <c r="P275"/>
  <c r="Q305"/>
  <c r="S248"/>
  <c r="Q308"/>
  <c r="S53"/>
  <c r="S264"/>
  <c r="S238"/>
  <c r="S234"/>
  <c r="R281"/>
  <c r="S122"/>
  <c r="S59"/>
  <c r="S210"/>
  <c r="Q35"/>
  <c r="S159"/>
  <c r="S11"/>
  <c r="R15"/>
  <c r="S288"/>
  <c r="Q149"/>
  <c r="R316" i="6"/>
  <c r="Q290"/>
  <c r="Q289" s="1"/>
  <c r="S163" i="5"/>
  <c r="S147"/>
  <c r="S25"/>
  <c r="P69"/>
  <c r="Q156"/>
  <c r="S363"/>
  <c r="R111" i="6"/>
  <c r="Q111"/>
  <c r="Q346"/>
  <c r="R346"/>
  <c r="R46"/>
  <c r="Q46"/>
  <c r="R221"/>
  <c r="Q221"/>
  <c r="R87"/>
  <c r="Q87"/>
  <c r="R139"/>
  <c r="Q139"/>
  <c r="Q112" i="5"/>
  <c r="Q109" s="1"/>
  <c r="R112"/>
  <c r="R109" s="1"/>
  <c r="Q294"/>
  <c r="Q293" s="1"/>
  <c r="R294"/>
  <c r="R293" s="1"/>
  <c r="O67" i="6"/>
  <c r="P67"/>
  <c r="R277" i="5"/>
  <c r="R275" s="1"/>
  <c r="Q277"/>
  <c r="Q275" s="1"/>
  <c r="O135" i="6"/>
  <c r="P135"/>
  <c r="P356"/>
  <c r="O356"/>
  <c r="O202" i="5"/>
  <c r="S203"/>
  <c r="S358"/>
  <c r="S95"/>
  <c r="O42" i="6"/>
  <c r="P42"/>
  <c r="O32" i="5"/>
  <c r="S33"/>
  <c r="O192" i="6"/>
  <c r="P192"/>
  <c r="R274"/>
  <c r="O26"/>
  <c r="P26"/>
  <c r="Q257"/>
  <c r="R257"/>
  <c r="S113" i="5"/>
  <c r="P260" i="6"/>
  <c r="O260"/>
  <c r="R65"/>
  <c r="Q65"/>
  <c r="Q316"/>
  <c r="O215" i="5"/>
  <c r="S216"/>
  <c r="O279" i="6"/>
  <c r="P279"/>
  <c r="R276"/>
  <c r="P276"/>
  <c r="O276"/>
  <c r="Q282"/>
  <c r="P282"/>
  <c r="O282"/>
  <c r="R321" i="5"/>
  <c r="Q321"/>
  <c r="Q6"/>
  <c r="P150" i="6"/>
  <c r="O150"/>
  <c r="P351"/>
  <c r="O351"/>
  <c r="O245"/>
  <c r="P245"/>
  <c r="P264"/>
  <c r="O264"/>
  <c r="Q48" i="5"/>
  <c r="Q163" i="6"/>
  <c r="R163"/>
  <c r="R186" i="5"/>
  <c r="R185" s="1"/>
  <c r="Q186"/>
  <c r="Q185" s="1"/>
  <c r="O198" i="6"/>
  <c r="P198"/>
  <c r="P197" s="1"/>
  <c r="O182" i="5"/>
  <c r="R52" i="6"/>
  <c r="Q52"/>
  <c r="Q43" i="5"/>
  <c r="S68"/>
  <c r="P283" i="6"/>
  <c r="O283"/>
  <c r="S24" i="5"/>
  <c r="S364"/>
  <c r="S205"/>
  <c r="O341"/>
  <c r="S103"/>
  <c r="O227"/>
  <c r="S227" s="1"/>
  <c r="S228"/>
  <c r="P160" i="6"/>
  <c r="P159" s="1"/>
  <c r="O160"/>
  <c r="P148"/>
  <c r="O148"/>
  <c r="S233" i="5"/>
  <c r="Q232"/>
  <c r="P177" i="6"/>
  <c r="O177"/>
  <c r="O146"/>
  <c r="P146"/>
  <c r="R219" i="5"/>
  <c r="Q219"/>
  <c r="S352"/>
  <c r="O161"/>
  <c r="S162"/>
  <c r="O281"/>
  <c r="S282"/>
  <c r="O35"/>
  <c r="S36"/>
  <c r="P290" i="6"/>
  <c r="P289" s="1"/>
  <c r="O290"/>
  <c r="O22"/>
  <c r="P22"/>
  <c r="O163"/>
  <c r="P163"/>
  <c r="O80" i="5"/>
  <c r="S80" s="1"/>
  <c r="S81"/>
  <c r="O158" i="6"/>
  <c r="P158"/>
  <c r="O272" i="5"/>
  <c r="S273"/>
  <c r="Q341"/>
  <c r="Q377" s="1"/>
  <c r="O288" i="6"/>
  <c r="P288"/>
  <c r="O97"/>
  <c r="P97"/>
  <c r="P83"/>
  <c r="P82" s="1"/>
  <c r="O83"/>
  <c r="P8"/>
  <c r="O8"/>
  <c r="O214"/>
  <c r="P214"/>
  <c r="O118"/>
  <c r="P118"/>
  <c r="O19"/>
  <c r="P19"/>
  <c r="P18" s="1"/>
  <c r="R73"/>
  <c r="Q73"/>
  <c r="P142"/>
  <c r="P141" s="1"/>
  <c r="O142"/>
  <c r="O41"/>
  <c r="P41"/>
  <c r="Q161" i="5"/>
  <c r="P155" i="6"/>
  <c r="O155"/>
  <c r="R172"/>
  <c r="Q172"/>
  <c r="O39"/>
  <c r="P39"/>
  <c r="P363"/>
  <c r="O363"/>
  <c r="O297" i="5"/>
  <c r="O61"/>
  <c r="O345"/>
  <c r="O372"/>
  <c r="S346"/>
  <c r="P224" i="6"/>
  <c r="O224"/>
  <c r="O152" i="5"/>
  <c r="Q208"/>
  <c r="O166"/>
  <c r="P271" i="6"/>
  <c r="O271"/>
  <c r="S270" i="5"/>
  <c r="S217"/>
  <c r="S266"/>
  <c r="S258"/>
  <c r="O117"/>
  <c r="R260" i="6"/>
  <c r="P220" i="5"/>
  <c r="Q184" i="6"/>
  <c r="R184"/>
  <c r="O109" i="5"/>
  <c r="S110"/>
  <c r="R218" i="6"/>
  <c r="Q218"/>
  <c r="O304"/>
  <c r="P304"/>
  <c r="P303" s="1"/>
  <c r="O114" i="5"/>
  <c r="S114" s="1"/>
  <c r="O68" i="6"/>
  <c r="P68"/>
  <c r="Q272" i="5"/>
  <c r="P358" i="6"/>
  <c r="O358"/>
  <c r="R54" i="5"/>
  <c r="P316" i="6"/>
  <c r="O316"/>
  <c r="Q286" i="5"/>
  <c r="O72" i="6"/>
  <c r="P72"/>
  <c r="O238"/>
  <c r="P238"/>
  <c r="O240"/>
  <c r="P240"/>
  <c r="P261"/>
  <c r="O261"/>
  <c r="P168"/>
  <c r="O168"/>
  <c r="Q171" i="5"/>
  <c r="O47" i="6"/>
  <c r="P47"/>
  <c r="Q32" i="5"/>
  <c r="R200" i="6"/>
  <c r="O199"/>
  <c r="P199"/>
  <c r="O64"/>
  <c r="P64"/>
  <c r="P353"/>
  <c r="O353"/>
  <c r="R268" i="5"/>
  <c r="Q268"/>
  <c r="O248" i="6"/>
  <c r="P248"/>
  <c r="O54" i="5"/>
  <c r="S56"/>
  <c r="P10" i="6"/>
  <c r="O10"/>
  <c r="S164" i="5"/>
  <c r="O29"/>
  <c r="S29" s="1"/>
  <c r="S30"/>
  <c r="S263"/>
  <c r="Q250"/>
  <c r="Q249" s="1"/>
  <c r="R250"/>
  <c r="R249" s="1"/>
  <c r="Q100"/>
  <c r="Q98" s="1"/>
  <c r="R100"/>
  <c r="R98" s="1"/>
  <c r="R153"/>
  <c r="R152" s="1"/>
  <c r="Q153"/>
  <c r="Q152" s="1"/>
  <c r="R30" i="6"/>
  <c r="Q30"/>
  <c r="S241" i="5"/>
  <c r="O359" i="6"/>
  <c r="P359"/>
  <c r="S57" i="5"/>
  <c r="R63" i="6"/>
  <c r="Q63"/>
  <c r="Q95"/>
  <c r="R95"/>
  <c r="O199" i="5"/>
  <c r="S199" s="1"/>
  <c r="S200"/>
  <c r="O212" i="6"/>
  <c r="P212"/>
  <c r="S134" i="5"/>
  <c r="P139" i="6"/>
  <c r="O139"/>
  <c r="O235" i="5"/>
  <c r="S236"/>
  <c r="S91"/>
  <c r="O38"/>
  <c r="S39"/>
  <c r="O229"/>
  <c r="S230"/>
  <c r="O53" i="6"/>
  <c r="P53"/>
  <c r="R48" i="5"/>
  <c r="P210" i="6"/>
  <c r="O210"/>
  <c r="O44"/>
  <c r="P44"/>
  <c r="R68"/>
  <c r="Q68"/>
  <c r="Q371" i="5"/>
  <c r="Q343"/>
  <c r="O314" i="6"/>
  <c r="P314"/>
  <c r="O293" i="5"/>
  <c r="O147" i="6"/>
  <c r="P147"/>
  <c r="O13"/>
  <c r="P13"/>
  <c r="R191" i="5"/>
  <c r="R190" s="1"/>
  <c r="Q191"/>
  <c r="Q190" s="1"/>
  <c r="S192"/>
  <c r="Q97" i="6"/>
  <c r="P246"/>
  <c r="O246"/>
  <c r="S212" i="5"/>
  <c r="O233" i="6"/>
  <c r="P233"/>
  <c r="O129"/>
  <c r="P129"/>
  <c r="S23" i="5"/>
  <c r="O132" i="6"/>
  <c r="P132"/>
  <c r="R154"/>
  <c r="Q154"/>
  <c r="Q262"/>
  <c r="Q142"/>
  <c r="Q141" s="1"/>
  <c r="O278" i="5"/>
  <c r="S279"/>
  <c r="S45"/>
  <c r="P281"/>
  <c r="O230" i="6"/>
  <c r="P230"/>
  <c r="Q36"/>
  <c r="R36"/>
  <c r="Q174"/>
  <c r="S130" i="5"/>
  <c r="S108"/>
  <c r="S27"/>
  <c r="O79" i="6"/>
  <c r="P79"/>
  <c r="P78" s="1"/>
  <c r="R298" i="5"/>
  <c r="R297" s="1"/>
  <c r="Q298"/>
  <c r="Q297" s="1"/>
  <c r="P179" i="6"/>
  <c r="O179"/>
  <c r="O197" i="5"/>
  <c r="S197" s="1"/>
  <c r="S198"/>
  <c r="S71"/>
  <c r="S239"/>
  <c r="O371"/>
  <c r="O343"/>
  <c r="S344"/>
  <c r="S40"/>
  <c r="S13"/>
  <c r="Q15"/>
  <c r="P103" i="6"/>
  <c r="O103"/>
  <c r="O190" i="5"/>
  <c r="P228" i="6"/>
  <c r="P227" s="1"/>
  <c r="O228"/>
  <c r="P295"/>
  <c r="O295"/>
  <c r="P320" i="5"/>
  <c r="O120" i="6"/>
  <c r="P120"/>
  <c r="S300" i="5"/>
  <c r="R156"/>
  <c r="S156" s="1"/>
  <c r="Q93" i="6"/>
  <c r="S143" i="5"/>
  <c r="S70"/>
  <c r="Q69"/>
  <c r="R220"/>
  <c r="P154" i="6"/>
  <c r="O154"/>
  <c r="O184"/>
  <c r="P184"/>
  <c r="O195" i="5"/>
  <c r="R161"/>
  <c r="S237"/>
  <c r="S7"/>
  <c r="P133" i="6"/>
  <c r="O133"/>
  <c r="S362" i="5"/>
  <c r="Q239" i="6"/>
  <c r="O239"/>
  <c r="P239"/>
  <c r="S94" i="5"/>
  <c r="P187"/>
  <c r="O193"/>
  <c r="R208"/>
  <c r="O89" i="6"/>
  <c r="P89"/>
  <c r="O357"/>
  <c r="P357"/>
  <c r="O348"/>
  <c r="P348"/>
  <c r="S347" i="5"/>
  <c r="Q370"/>
  <c r="O366" i="6"/>
  <c r="P366"/>
  <c r="O339" i="5"/>
  <c r="Q115" i="6"/>
  <c r="R115"/>
  <c r="S157" i="5"/>
  <c r="P126" i="6"/>
  <c r="O126"/>
  <c r="S77" i="5"/>
  <c r="S21"/>
  <c r="O28" i="6"/>
  <c r="P28"/>
  <c r="P125"/>
  <c r="O125"/>
  <c r="O360"/>
  <c r="P360"/>
  <c r="O213"/>
  <c r="P213"/>
  <c r="R272" i="5"/>
  <c r="O57" i="6"/>
  <c r="P57"/>
  <c r="Q54" i="5"/>
  <c r="O93" i="6"/>
  <c r="P93"/>
  <c r="R286" i="5"/>
  <c r="O37" i="6"/>
  <c r="P37"/>
  <c r="O36"/>
  <c r="P36"/>
  <c r="Q256" i="5"/>
  <c r="P236" i="6"/>
  <c r="O236"/>
  <c r="Q51" i="5"/>
  <c r="O63" i="6"/>
  <c r="P63"/>
  <c r="O65"/>
  <c r="P65"/>
  <c r="P223"/>
  <c r="O223"/>
  <c r="R171" i="5"/>
  <c r="P207" i="6"/>
  <c r="P206" s="1"/>
  <c r="O207"/>
  <c r="O33"/>
  <c r="P33"/>
  <c r="O91"/>
  <c r="P91"/>
  <c r="R265" i="5"/>
  <c r="Q265"/>
  <c r="Q283" i="6"/>
  <c r="R283"/>
  <c r="O85"/>
  <c r="P85"/>
  <c r="R205"/>
  <c r="P205"/>
  <c r="O205"/>
  <c r="O254"/>
  <c r="P254"/>
  <c r="S178" i="5"/>
  <c r="R183"/>
  <c r="R182" s="1"/>
  <c r="Q183"/>
  <c r="Q182" s="1"/>
  <c r="O43"/>
  <c r="S44"/>
  <c r="S359"/>
  <c r="P270" i="6"/>
  <c r="O270"/>
  <c r="P266"/>
  <c r="O266"/>
  <c r="O258"/>
  <c r="P258"/>
  <c r="P136"/>
  <c r="O136"/>
  <c r="P234"/>
  <c r="O234"/>
  <c r="O121"/>
  <c r="P121"/>
  <c r="Q113"/>
  <c r="R113"/>
  <c r="S361" i="5"/>
  <c r="O58" i="6"/>
  <c r="P58"/>
  <c r="O352"/>
  <c r="P352"/>
  <c r="Q252"/>
  <c r="Q251" s="1"/>
  <c r="P252"/>
  <c r="P251" s="1"/>
  <c r="O252"/>
  <c r="O7"/>
  <c r="P7"/>
  <c r="O50"/>
  <c r="P50"/>
  <c r="R290"/>
  <c r="R289" s="1"/>
  <c r="S291" i="5"/>
  <c r="O104" i="6"/>
  <c r="P104"/>
  <c r="P274"/>
  <c r="O274"/>
  <c r="Q116"/>
  <c r="R116"/>
  <c r="R102" i="5"/>
  <c r="P102"/>
  <c r="R243"/>
  <c r="Q243"/>
  <c r="R264" i="6"/>
  <c r="O108"/>
  <c r="P108"/>
  <c r="P107" s="1"/>
  <c r="R280" i="5"/>
  <c r="R278" s="1"/>
  <c r="Q280"/>
  <c r="R62"/>
  <c r="R61" s="1"/>
  <c r="Q62"/>
  <c r="Q61" s="1"/>
  <c r="R9"/>
  <c r="S9" s="1"/>
  <c r="S274"/>
  <c r="R355"/>
  <c r="Q355"/>
  <c r="Q372" s="1"/>
  <c r="R242"/>
  <c r="Q242"/>
  <c r="O208"/>
  <c r="S209"/>
  <c r="Q167"/>
  <c r="Q166" s="1"/>
  <c r="R167"/>
  <c r="R166" s="1"/>
  <c r="S365"/>
  <c r="R295" i="6"/>
  <c r="S135" i="5"/>
  <c r="S356"/>
  <c r="O87" i="6"/>
  <c r="P87"/>
  <c r="R57"/>
  <c r="Q57"/>
  <c r="S42" i="5"/>
  <c r="O46" i="6"/>
  <c r="P46"/>
  <c r="R33"/>
  <c r="Q33"/>
  <c r="O300"/>
  <c r="P300"/>
  <c r="S26" i="5"/>
  <c r="O134" i="6"/>
  <c r="P134"/>
  <c r="P315"/>
  <c r="O315"/>
  <c r="R252"/>
  <c r="R251" s="1"/>
  <c r="R20" i="5"/>
  <c r="S316"/>
  <c r="Q361" i="6"/>
  <c r="R361"/>
  <c r="Q236"/>
  <c r="R236"/>
  <c r="R216"/>
  <c r="Q216"/>
  <c r="Q91"/>
  <c r="R91"/>
  <c r="R253" i="5"/>
  <c r="O110" i="6"/>
  <c r="P110"/>
  <c r="S72" i="5"/>
  <c r="Q281"/>
  <c r="O206"/>
  <c r="S206" s="1"/>
  <c r="S207"/>
  <c r="O131" i="6"/>
  <c r="P131"/>
  <c r="O123"/>
  <c r="P123"/>
  <c r="S351" i="5"/>
  <c r="O320"/>
  <c r="Q244"/>
  <c r="Q230" i="6"/>
  <c r="R230"/>
  <c r="S181" i="5"/>
  <c r="O49" i="6"/>
  <c r="P49"/>
  <c r="O176"/>
  <c r="P176"/>
  <c r="P313"/>
  <c r="O313"/>
  <c r="O51" i="5"/>
  <c r="S52"/>
  <c r="R371"/>
  <c r="R343"/>
  <c r="P241" i="6"/>
  <c r="O241"/>
  <c r="O24"/>
  <c r="P24"/>
  <c r="O364"/>
  <c r="P364"/>
  <c r="Q317" i="5"/>
  <c r="R317"/>
  <c r="R189"/>
  <c r="Q189"/>
  <c r="R103" i="6"/>
  <c r="Q103"/>
  <c r="S173" i="5"/>
  <c r="S267"/>
  <c r="Q322"/>
  <c r="R322"/>
  <c r="S177"/>
  <c r="Q145"/>
  <c r="S76"/>
  <c r="P23" i="6"/>
  <c r="O23"/>
  <c r="O11"/>
  <c r="P11"/>
  <c r="O18" i="5"/>
  <c r="S18" s="1"/>
  <c r="S19"/>
  <c r="Q204"/>
  <c r="Q202" s="1"/>
  <c r="R204"/>
  <c r="R202" s="1"/>
  <c r="Q312"/>
  <c r="R312"/>
  <c r="Q196"/>
  <c r="Q195" s="1"/>
  <c r="R196"/>
  <c r="R195" s="1"/>
  <c r="R97" i="6"/>
  <c r="P130"/>
  <c r="O130"/>
  <c r="O17"/>
  <c r="P17"/>
  <c r="S254" i="5"/>
  <c r="O185"/>
  <c r="S224"/>
  <c r="P235"/>
  <c r="R188"/>
  <c r="Q188"/>
  <c r="S89"/>
  <c r="P343"/>
  <c r="P371"/>
  <c r="R81" i="6"/>
  <c r="R80" s="1"/>
  <c r="Q81"/>
  <c r="Q80" s="1"/>
  <c r="Q200"/>
  <c r="Q199" s="1"/>
  <c r="P16"/>
  <c r="O16"/>
  <c r="Q217"/>
  <c r="P217"/>
  <c r="O217"/>
  <c r="P190" i="5"/>
  <c r="O284"/>
  <c r="S284" s="1"/>
  <c r="S285"/>
  <c r="P54"/>
  <c r="Q267" i="6"/>
  <c r="P267"/>
  <c r="O267"/>
  <c r="S222" i="5"/>
  <c r="P157" i="6"/>
  <c r="O157"/>
  <c r="Q117" i="5"/>
  <c r="S31"/>
  <c r="P144" i="6"/>
  <c r="P143" s="1"/>
  <c r="O144"/>
  <c r="P70"/>
  <c r="O70"/>
  <c r="P221"/>
  <c r="O221"/>
  <c r="O286" i="5"/>
  <c r="S287"/>
  <c r="P262" i="6"/>
  <c r="O262"/>
  <c r="S223" i="5"/>
  <c r="P162" i="6"/>
  <c r="O162"/>
  <c r="P171" i="5"/>
  <c r="R38"/>
  <c r="O338"/>
  <c r="S60"/>
  <c r="R287" i="6"/>
  <c r="Q280"/>
  <c r="R175" i="5"/>
  <c r="O362" i="6"/>
  <c r="P362"/>
  <c r="S124" i="5"/>
  <c r="O187"/>
  <c r="R209" i="6"/>
  <c r="P209"/>
  <c r="O209"/>
  <c r="O81"/>
  <c r="P81"/>
  <c r="P80" s="1"/>
  <c r="S127" i="5"/>
  <c r="P119" i="6"/>
  <c r="O119"/>
  <c r="R370" i="5"/>
  <c r="R207" i="6"/>
  <c r="R206" s="1"/>
  <c r="Q266"/>
  <c r="P66" i="5"/>
  <c r="S295"/>
  <c r="S8"/>
  <c r="S180"/>
  <c r="S74"/>
  <c r="S139"/>
  <c r="O259"/>
  <c r="S260"/>
  <c r="S184"/>
  <c r="S255"/>
  <c r="S218"/>
  <c r="S165"/>
  <c r="S245"/>
  <c r="R273" i="6"/>
  <c r="P273"/>
  <c r="O273"/>
  <c r="O55"/>
  <c r="P55"/>
  <c r="P287"/>
  <c r="O287"/>
  <c r="O88"/>
  <c r="P88"/>
  <c r="R256" i="5"/>
  <c r="O113" i="6"/>
  <c r="P113"/>
  <c r="R51" i="5"/>
  <c r="R203" i="6"/>
  <c r="P203"/>
  <c r="O203"/>
  <c r="O31"/>
  <c r="P31"/>
  <c r="O361"/>
  <c r="P361"/>
  <c r="P172"/>
  <c r="O172"/>
  <c r="O285"/>
  <c r="P285"/>
  <c r="P284" s="1"/>
  <c r="O216"/>
  <c r="P216"/>
  <c r="O365"/>
  <c r="P365"/>
  <c r="Q238"/>
  <c r="R238"/>
  <c r="P350"/>
  <c r="O350"/>
  <c r="O256" i="5"/>
  <c r="S257"/>
  <c r="P111" i="6"/>
  <c r="O111"/>
  <c r="O21"/>
  <c r="P21"/>
  <c r="O86"/>
  <c r="P86"/>
  <c r="Q255"/>
  <c r="O255"/>
  <c r="P255"/>
  <c r="Q168"/>
  <c r="R168"/>
  <c r="R349"/>
  <c r="Q349"/>
  <c r="P165"/>
  <c r="O165"/>
  <c r="R6" i="5"/>
  <c r="R39" i="6"/>
  <c r="Q39"/>
  <c r="R244" i="5"/>
  <c r="R315" i="6"/>
  <c r="S150" i="5"/>
  <c r="P301" i="6"/>
  <c r="O301"/>
  <c r="O289" i="5"/>
  <c r="S289" s="1"/>
  <c r="S290"/>
  <c r="P181" i="6"/>
  <c r="O181"/>
  <c r="P151"/>
  <c r="O151"/>
  <c r="P122"/>
  <c r="O122"/>
  <c r="P60"/>
  <c r="P59" s="1"/>
  <c r="O60"/>
  <c r="Q263"/>
  <c r="P263"/>
  <c r="O263"/>
  <c r="O56"/>
  <c r="P56"/>
  <c r="P307"/>
  <c r="O307"/>
  <c r="P292"/>
  <c r="P291" s="1"/>
  <c r="O292"/>
  <c r="S10" i="5"/>
  <c r="P164" i="6"/>
  <c r="O164"/>
  <c r="P51" i="5"/>
  <c r="O30" i="6"/>
  <c r="P30"/>
  <c r="R43" i="5"/>
  <c r="P344" i="6"/>
  <c r="O344"/>
  <c r="P137"/>
  <c r="O137"/>
  <c r="S97" i="5"/>
  <c r="P25" i="6"/>
  <c r="O25"/>
  <c r="R145" i="5"/>
  <c r="P77" i="6"/>
  <c r="P76" s="1"/>
  <c r="O77"/>
  <c r="S315" i="5"/>
  <c r="S132"/>
  <c r="S262"/>
  <c r="O141"/>
  <c r="S141" s="1"/>
  <c r="S142"/>
  <c r="P161"/>
  <c r="S49"/>
  <c r="O27" i="6"/>
  <c r="P27"/>
  <c r="O346"/>
  <c r="P346"/>
  <c r="S176" i="5"/>
  <c r="S313"/>
  <c r="R71" i="6"/>
  <c r="Q71"/>
  <c r="R194" i="5"/>
  <c r="R193" s="1"/>
  <c r="Q194"/>
  <c r="Q193" s="1"/>
  <c r="R89" i="6"/>
  <c r="Q89"/>
  <c r="O247"/>
  <c r="P247"/>
  <c r="O226"/>
  <c r="P226"/>
  <c r="P225" s="1"/>
  <c r="R317"/>
  <c r="P272" i="5"/>
  <c r="R341"/>
  <c r="R377" s="1"/>
  <c r="Q205" i="6"/>
  <c r="Q240"/>
  <c r="R240"/>
  <c r="P173"/>
  <c r="O173"/>
  <c r="R55"/>
  <c r="Q55"/>
  <c r="O222"/>
  <c r="P222"/>
  <c r="S120" i="5"/>
  <c r="Q203" i="6"/>
  <c r="R117" i="5"/>
  <c r="S93"/>
  <c r="P231" i="6"/>
  <c r="O231"/>
  <c r="Q312"/>
  <c r="Q223"/>
  <c r="R223"/>
  <c r="P218"/>
  <c r="O218"/>
  <c r="O171" i="5"/>
  <c r="S172"/>
  <c r="O45" i="6"/>
  <c r="P45"/>
  <c r="Q38" i="5"/>
  <c r="P61"/>
  <c r="P372"/>
  <c r="P345"/>
  <c r="O178" i="6"/>
  <c r="P178"/>
  <c r="P124"/>
  <c r="O124"/>
  <c r="O249" i="5"/>
  <c r="O71" i="6"/>
  <c r="P71"/>
  <c r="P152" i="5"/>
  <c r="O94" i="6"/>
  <c r="P94"/>
  <c r="R242"/>
  <c r="Q268"/>
  <c r="P166" i="5"/>
  <c r="O40" i="6"/>
  <c r="P40"/>
  <c r="S357" i="5"/>
  <c r="S271"/>
  <c r="O170" i="6"/>
  <c r="P170"/>
  <c r="P169" s="1"/>
  <c r="O127"/>
  <c r="P127"/>
  <c r="P347"/>
  <c r="O347"/>
  <c r="S87" i="5"/>
  <c r="O14" i="6"/>
  <c r="P14"/>
  <c r="S46" i="5"/>
  <c r="R288" i="6"/>
  <c r="O66" i="5"/>
  <c r="S67"/>
  <c r="S160"/>
  <c r="P128" i="6"/>
  <c r="O128"/>
  <c r="S126" i="5"/>
  <c r="S118"/>
  <c r="P180" i="6"/>
  <c r="O180"/>
  <c r="P75"/>
  <c r="P74" s="1"/>
  <c r="O75"/>
  <c r="S111" i="5"/>
  <c r="P259"/>
  <c r="S144"/>
  <c r="O220"/>
  <c r="S221"/>
  <c r="S86"/>
  <c r="S58"/>
  <c r="O275"/>
  <c r="S276"/>
  <c r="O251"/>
  <c r="S251" s="1"/>
  <c r="S252"/>
  <c r="S303"/>
  <c r="P338"/>
  <c r="P374" s="1"/>
  <c r="S125"/>
  <c r="S360"/>
  <c r="Q276" i="6"/>
  <c r="O116"/>
  <c r="P116"/>
  <c r="P114" s="1"/>
  <c r="P140"/>
  <c r="O140"/>
  <c r="O92"/>
  <c r="P92"/>
  <c r="S37" i="5"/>
  <c r="R237" i="6"/>
  <c r="O237"/>
  <c r="P237"/>
  <c r="R35" i="5"/>
  <c r="O257" i="6"/>
  <c r="P257"/>
  <c r="O52"/>
  <c r="P52"/>
  <c r="S63" i="5"/>
  <c r="O95" i="6"/>
  <c r="P95"/>
  <c r="P174"/>
  <c r="O174"/>
  <c r="O349"/>
  <c r="P349"/>
  <c r="O101"/>
  <c r="P101"/>
  <c r="R32" i="5"/>
  <c r="O73" i="6"/>
  <c r="P73"/>
  <c r="O96"/>
  <c r="P96"/>
  <c r="P308" i="5"/>
  <c r="R309" i="6"/>
  <c r="Q309"/>
  <c r="P309"/>
  <c r="O309"/>
  <c r="O308" i="5"/>
  <c r="S310"/>
  <c r="P310" i="6"/>
  <c r="O310"/>
  <c r="Q306"/>
  <c r="R306"/>
  <c r="O305" i="5"/>
  <c r="S306"/>
  <c r="P306" i="6"/>
  <c r="O306"/>
  <c r="O106"/>
  <c r="P106"/>
  <c r="Q102" i="5"/>
  <c r="S106"/>
  <c r="O102"/>
  <c r="S105"/>
  <c r="P105" i="6"/>
  <c r="O105"/>
  <c r="O98" i="5"/>
  <c r="S99"/>
  <c r="O99" i="6"/>
  <c r="P99"/>
  <c r="R84" i="5"/>
  <c r="Q84"/>
  <c r="P84"/>
  <c r="P340"/>
  <c r="O84"/>
  <c r="O340"/>
  <c r="S90"/>
  <c r="O90" i="6"/>
  <c r="P90"/>
  <c r="S320" i="1"/>
  <c r="S334"/>
  <c r="P272" i="6" l="1"/>
  <c r="S232" i="5"/>
  <c r="S12"/>
  <c r="S305"/>
  <c r="P149" i="6"/>
  <c r="S211" i="5"/>
  <c r="S35"/>
  <c r="S6"/>
  <c r="S253"/>
  <c r="S370"/>
  <c r="R272" i="6"/>
  <c r="S175" i="5"/>
  <c r="R311"/>
  <c r="Q311"/>
  <c r="S20"/>
  <c r="P375"/>
  <c r="P29" i="6"/>
  <c r="S219" i="5"/>
  <c r="P286" i="6"/>
  <c r="P232"/>
  <c r="S15" i="5"/>
  <c r="Q215"/>
  <c r="S112"/>
  <c r="S69"/>
  <c r="S229"/>
  <c r="S185"/>
  <c r="P269" i="6"/>
  <c r="S100" i="5"/>
  <c r="Q235"/>
  <c r="S265"/>
  <c r="S66"/>
  <c r="R259"/>
  <c r="S186"/>
  <c r="S48"/>
  <c r="S299"/>
  <c r="S293"/>
  <c r="Q259"/>
  <c r="S281"/>
  <c r="Q340"/>
  <c r="Q376" s="1"/>
  <c r="P51" i="6"/>
  <c r="P32"/>
  <c r="S149" i="5"/>
  <c r="R339"/>
  <c r="R375" s="1"/>
  <c r="S321"/>
  <c r="P305" i="6"/>
  <c r="S168"/>
  <c r="P15"/>
  <c r="R215" i="5"/>
  <c r="P256" i="6"/>
  <c r="S277" i="5"/>
  <c r="S220"/>
  <c r="S171"/>
  <c r="P156" i="6"/>
  <c r="Q339" i="5"/>
  <c r="Q375" s="1"/>
  <c r="S268"/>
  <c r="R340"/>
  <c r="S275"/>
  <c r="S250"/>
  <c r="S191"/>
  <c r="P376"/>
  <c r="S349" i="6"/>
  <c r="S46"/>
  <c r="S242" i="5"/>
  <c r="Q114" i="6"/>
  <c r="P35"/>
  <c r="R282"/>
  <c r="R281" s="1"/>
  <c r="S294" i="5"/>
  <c r="S316" i="6"/>
  <c r="S73"/>
  <c r="S111"/>
  <c r="S87"/>
  <c r="S280" i="5"/>
  <c r="S243"/>
  <c r="S274" i="6"/>
  <c r="S63"/>
  <c r="R338" i="5"/>
  <c r="R374" s="1"/>
  <c r="S113" i="6"/>
  <c r="Q345" i="5"/>
  <c r="Q369" s="1"/>
  <c r="S145"/>
  <c r="S317"/>
  <c r="Q260" i="6"/>
  <c r="S260" s="1"/>
  <c r="S204" i="5"/>
  <c r="S189"/>
  <c r="Q278"/>
  <c r="S278" s="1"/>
  <c r="S355"/>
  <c r="P9" i="6"/>
  <c r="O308"/>
  <c r="S174"/>
  <c r="S193" i="5"/>
  <c r="S361" i="6"/>
  <c r="S117" i="5"/>
  <c r="Q187"/>
  <c r="S195"/>
  <c r="R235"/>
  <c r="S109"/>
  <c r="Q194" i="6"/>
  <c r="Q193" s="1"/>
  <c r="R194"/>
  <c r="R193" s="1"/>
  <c r="Q101"/>
  <c r="R101"/>
  <c r="O256"/>
  <c r="S257"/>
  <c r="R277"/>
  <c r="R275" s="1"/>
  <c r="Q277"/>
  <c r="Q275" s="1"/>
  <c r="Q188"/>
  <c r="R188"/>
  <c r="R173"/>
  <c r="Q173"/>
  <c r="Q171" s="1"/>
  <c r="O161"/>
  <c r="Q70"/>
  <c r="R70"/>
  <c r="R210"/>
  <c r="R208" s="1"/>
  <c r="Q210"/>
  <c r="O312"/>
  <c r="P312"/>
  <c r="R11"/>
  <c r="Q11"/>
  <c r="O189"/>
  <c r="P189"/>
  <c r="P175"/>
  <c r="Q49"/>
  <c r="R49"/>
  <c r="R268"/>
  <c r="R300"/>
  <c r="Q300"/>
  <c r="R44"/>
  <c r="Q44"/>
  <c r="O107"/>
  <c r="S43" i="5"/>
  <c r="R254" i="6"/>
  <c r="Q254"/>
  <c r="Q253" s="1"/>
  <c r="S283"/>
  <c r="P265"/>
  <c r="O265"/>
  <c r="S236"/>
  <c r="R125"/>
  <c r="Q125"/>
  <c r="Q28"/>
  <c r="R28"/>
  <c r="R366"/>
  <c r="Q366"/>
  <c r="Q348"/>
  <c r="R348"/>
  <c r="S196" i="5"/>
  <c r="R120" i="6"/>
  <c r="Q120"/>
  <c r="O227"/>
  <c r="O369" i="5"/>
  <c r="S343"/>
  <c r="Q179" i="6"/>
  <c r="R179"/>
  <c r="Q79"/>
  <c r="Q78" s="1"/>
  <c r="R79"/>
  <c r="R78" s="1"/>
  <c r="O229"/>
  <c r="S230"/>
  <c r="P12"/>
  <c r="P208"/>
  <c r="P211"/>
  <c r="O250"/>
  <c r="P250"/>
  <c r="P249" s="1"/>
  <c r="R10"/>
  <c r="Q10"/>
  <c r="R353"/>
  <c r="Q353"/>
  <c r="R47"/>
  <c r="Q47"/>
  <c r="S240"/>
  <c r="S272" i="5"/>
  <c r="R304" i="6"/>
  <c r="R303" s="1"/>
  <c r="Q304"/>
  <c r="Q303" s="1"/>
  <c r="S115"/>
  <c r="S208" i="5"/>
  <c r="P220" i="6"/>
  <c r="S298" i="5"/>
  <c r="S39" i="6"/>
  <c r="R217"/>
  <c r="S217" s="1"/>
  <c r="Q19"/>
  <c r="Q18" s="1"/>
  <c r="R19"/>
  <c r="R18" s="1"/>
  <c r="Q83"/>
  <c r="Q82" s="1"/>
  <c r="R83"/>
  <c r="R82" s="1"/>
  <c r="P161"/>
  <c r="O159"/>
  <c r="O377" i="5"/>
  <c r="S377" s="1"/>
  <c r="S341"/>
  <c r="Q317" i="6"/>
  <c r="R150"/>
  <c r="Q150"/>
  <c r="R320" i="5"/>
  <c r="Q192" i="6"/>
  <c r="R192"/>
  <c r="Q135"/>
  <c r="R135"/>
  <c r="O76"/>
  <c r="R164"/>
  <c r="Q164"/>
  <c r="R307"/>
  <c r="R305" s="1"/>
  <c r="Q307"/>
  <c r="Q305" s="1"/>
  <c r="Q60"/>
  <c r="Q59" s="1"/>
  <c r="R60"/>
  <c r="R59" s="1"/>
  <c r="O171"/>
  <c r="S172"/>
  <c r="O51"/>
  <c r="S52"/>
  <c r="O114"/>
  <c r="S116"/>
  <c r="P370"/>
  <c r="R170"/>
  <c r="R169" s="1"/>
  <c r="Q170"/>
  <c r="Q169" s="1"/>
  <c r="R94"/>
  <c r="Q94"/>
  <c r="Q231"/>
  <c r="Q229" s="1"/>
  <c r="O225"/>
  <c r="Q247"/>
  <c r="R247"/>
  <c r="R137"/>
  <c r="Q137"/>
  <c r="Q56"/>
  <c r="R56"/>
  <c r="O20"/>
  <c r="R365"/>
  <c r="Q365"/>
  <c r="Q31"/>
  <c r="Q29" s="1"/>
  <c r="R31"/>
  <c r="R29" s="1"/>
  <c r="S203"/>
  <c r="R266"/>
  <c r="S266" s="1"/>
  <c r="R119"/>
  <c r="Q119"/>
  <c r="O80"/>
  <c r="S80" s="1"/>
  <c r="S81"/>
  <c r="Q209"/>
  <c r="Q273"/>
  <c r="Q272" s="1"/>
  <c r="O156"/>
  <c r="Q16"/>
  <c r="R16"/>
  <c r="R314"/>
  <c r="Q314"/>
  <c r="O196"/>
  <c r="P196"/>
  <c r="P195" s="1"/>
  <c r="P322"/>
  <c r="O322"/>
  <c r="Q24"/>
  <c r="R24"/>
  <c r="R241"/>
  <c r="S51" i="5"/>
  <c r="O175" i="6"/>
  <c r="Q242"/>
  <c r="R131"/>
  <c r="Q131"/>
  <c r="P167"/>
  <c r="P166" s="1"/>
  <c r="O167"/>
  <c r="R108"/>
  <c r="R107" s="1"/>
  <c r="Q108"/>
  <c r="Q107" s="1"/>
  <c r="Q104"/>
  <c r="R104"/>
  <c r="P6"/>
  <c r="O251"/>
  <c r="S251" s="1"/>
  <c r="S252"/>
  <c r="R121"/>
  <c r="Q121"/>
  <c r="O374" i="5"/>
  <c r="R270" i="6"/>
  <c r="Q270"/>
  <c r="O206"/>
  <c r="S206" s="1"/>
  <c r="S207"/>
  <c r="S223"/>
  <c r="O35"/>
  <c r="S36"/>
  <c r="R37"/>
  <c r="Q37"/>
  <c r="Q35" s="1"/>
  <c r="Q360"/>
  <c r="R360"/>
  <c r="Q264"/>
  <c r="S264" s="1"/>
  <c r="Q126"/>
  <c r="R126"/>
  <c r="Q295"/>
  <c r="S295" s="1"/>
  <c r="O375" i="5"/>
  <c r="S371"/>
  <c r="R372"/>
  <c r="S372" s="1"/>
  <c r="P298" i="6"/>
  <c r="P297" s="1"/>
  <c r="O298"/>
  <c r="R132"/>
  <c r="Q132"/>
  <c r="Q233"/>
  <c r="R233"/>
  <c r="R246"/>
  <c r="Q246"/>
  <c r="S190" i="5"/>
  <c r="O12" i="6"/>
  <c r="Q147"/>
  <c r="R147"/>
  <c r="R53"/>
  <c r="R51" s="1"/>
  <c r="Q53"/>
  <c r="Q51" s="1"/>
  <c r="S38" i="5"/>
  <c r="O211" i="6"/>
  <c r="P100"/>
  <c r="P98" s="1"/>
  <c r="O100"/>
  <c r="P268"/>
  <c r="O268"/>
  <c r="R239"/>
  <c r="S239" s="1"/>
  <c r="Q261"/>
  <c r="R261"/>
  <c r="Q34"/>
  <c r="Q32" s="1"/>
  <c r="R34"/>
  <c r="R32" s="1"/>
  <c r="S238"/>
  <c r="S68"/>
  <c r="O303"/>
  <c r="S153" i="5"/>
  <c r="R363" i="6"/>
  <c r="Q363"/>
  <c r="O38"/>
  <c r="P117"/>
  <c r="Q8"/>
  <c r="R8"/>
  <c r="R267"/>
  <c r="S267" s="1"/>
  <c r="R22"/>
  <c r="Q22"/>
  <c r="P145"/>
  <c r="Q294"/>
  <c r="R294"/>
  <c r="R293" s="1"/>
  <c r="S183" i="5"/>
  <c r="O197" i="6"/>
  <c r="O186"/>
  <c r="P186"/>
  <c r="P185" s="1"/>
  <c r="R351"/>
  <c r="Q351"/>
  <c r="Q338" i="5"/>
  <c r="Q374" s="1"/>
  <c r="P321" i="6"/>
  <c r="O321"/>
  <c r="Q281"/>
  <c r="Q356"/>
  <c r="R356"/>
  <c r="R67"/>
  <c r="R66" s="1"/>
  <c r="Q67"/>
  <c r="Q66" s="1"/>
  <c r="P294"/>
  <c r="P293" s="1"/>
  <c r="O294"/>
  <c r="P112"/>
  <c r="P109" s="1"/>
  <c r="O112"/>
  <c r="O109" s="1"/>
  <c r="Q75"/>
  <c r="Q74" s="1"/>
  <c r="R75"/>
  <c r="R74" s="1"/>
  <c r="R128"/>
  <c r="Q128"/>
  <c r="Q288"/>
  <c r="Q286" s="1"/>
  <c r="R14"/>
  <c r="Q14"/>
  <c r="Q127"/>
  <c r="R127"/>
  <c r="Q222"/>
  <c r="R222"/>
  <c r="P171"/>
  <c r="Q191"/>
  <c r="R191"/>
  <c r="Q226"/>
  <c r="Q225" s="1"/>
  <c r="R226"/>
  <c r="R225" s="1"/>
  <c r="Q344"/>
  <c r="R344"/>
  <c r="R198"/>
  <c r="R197" s="1"/>
  <c r="Q198"/>
  <c r="Q197" s="1"/>
  <c r="R27"/>
  <c r="Q27"/>
  <c r="Q77"/>
  <c r="Q76" s="1"/>
  <c r="R77"/>
  <c r="R76" s="1"/>
  <c r="Q25"/>
  <c r="R25"/>
  <c r="O371"/>
  <c r="O343"/>
  <c r="O291"/>
  <c r="O59"/>
  <c r="R181"/>
  <c r="Q181"/>
  <c r="P299"/>
  <c r="R21"/>
  <c r="Q21"/>
  <c r="O284"/>
  <c r="R88"/>
  <c r="Q88"/>
  <c r="P54"/>
  <c r="O272"/>
  <c r="S188" i="5"/>
  <c r="R362" i="6"/>
  <c r="Q362"/>
  <c r="R286"/>
  <c r="Q162"/>
  <c r="R162"/>
  <c r="O69"/>
  <c r="O143"/>
  <c r="R157"/>
  <c r="Q157"/>
  <c r="R187" i="5"/>
  <c r="R41" i="6"/>
  <c r="Q41"/>
  <c r="Q364"/>
  <c r="R364"/>
  <c r="P48"/>
  <c r="S244" i="5"/>
  <c r="R123" i="6"/>
  <c r="Q123"/>
  <c r="R110"/>
  <c r="Q110"/>
  <c r="O299"/>
  <c r="O355"/>
  <c r="O372" s="1"/>
  <c r="P355"/>
  <c r="P345" s="1"/>
  <c r="P280"/>
  <c r="P278" s="1"/>
  <c r="O280"/>
  <c r="P243"/>
  <c r="O243"/>
  <c r="O6"/>
  <c r="Q234"/>
  <c r="R234"/>
  <c r="R231"/>
  <c r="R229" s="1"/>
  <c r="P253"/>
  <c r="S205"/>
  <c r="O32"/>
  <c r="S33"/>
  <c r="S256" i="5"/>
  <c r="Q213" i="6"/>
  <c r="R213"/>
  <c r="R312"/>
  <c r="S89"/>
  <c r="S194" i="5"/>
  <c r="R263" i="6"/>
  <c r="S263" s="1"/>
  <c r="Q133"/>
  <c r="R133"/>
  <c r="S312" i="5"/>
  <c r="S184" i="6"/>
  <c r="S103"/>
  <c r="O341"/>
  <c r="R345" i="5"/>
  <c r="R142" i="6"/>
  <c r="R141" s="1"/>
  <c r="Q129"/>
  <c r="R129"/>
  <c r="P244"/>
  <c r="Q13"/>
  <c r="R13"/>
  <c r="P153"/>
  <c r="P152" s="1"/>
  <c r="O153"/>
  <c r="O9"/>
  <c r="S54" i="5"/>
  <c r="Q248" i="6"/>
  <c r="R248"/>
  <c r="R64"/>
  <c r="Q64"/>
  <c r="O43"/>
  <c r="Q72"/>
  <c r="R72"/>
  <c r="S218"/>
  <c r="S167" i="5"/>
  <c r="S152"/>
  <c r="Q224" i="6"/>
  <c r="R224"/>
  <c r="S62" i="5"/>
  <c r="P38" i="6"/>
  <c r="R155"/>
  <c r="Q155"/>
  <c r="O18"/>
  <c r="O117"/>
  <c r="R214"/>
  <c r="Q214"/>
  <c r="O82"/>
  <c r="S97"/>
  <c r="S163"/>
  <c r="S161" i="5"/>
  <c r="Q146" i="6"/>
  <c r="R146"/>
  <c r="Q177"/>
  <c r="R177"/>
  <c r="Q148"/>
  <c r="R148"/>
  <c r="Q160"/>
  <c r="Q159" s="1"/>
  <c r="R160"/>
  <c r="R159" s="1"/>
  <c r="S182" i="5"/>
  <c r="R245" i="6"/>
  <c r="Q245"/>
  <c r="O149"/>
  <c r="O281"/>
  <c r="S32" i="5"/>
  <c r="R42" i="6"/>
  <c r="Q42"/>
  <c r="S202" i="5"/>
  <c r="P66" i="6"/>
  <c r="S98" i="5"/>
  <c r="Q96" i="6"/>
  <c r="R96"/>
  <c r="Q165"/>
  <c r="R165"/>
  <c r="O74"/>
  <c r="O370"/>
  <c r="O169"/>
  <c r="R40"/>
  <c r="Q40"/>
  <c r="Q178"/>
  <c r="R178"/>
  <c r="Q45"/>
  <c r="R45"/>
  <c r="R292"/>
  <c r="R291" s="1"/>
  <c r="Q292"/>
  <c r="Q291" s="1"/>
  <c r="R122"/>
  <c r="Q122"/>
  <c r="P20"/>
  <c r="Q350"/>
  <c r="R350"/>
  <c r="S216"/>
  <c r="O54"/>
  <c r="S55"/>
  <c r="S308" i="5"/>
  <c r="Q92" i="6"/>
  <c r="R92"/>
  <c r="R140"/>
  <c r="Q140"/>
  <c r="P337" i="5"/>
  <c r="P102" i="6"/>
  <c r="P308"/>
  <c r="S95"/>
  <c r="R180"/>
  <c r="Q180"/>
  <c r="Q347"/>
  <c r="R347"/>
  <c r="S71"/>
  <c r="Q124"/>
  <c r="R124"/>
  <c r="O194"/>
  <c r="P194"/>
  <c r="P193" s="1"/>
  <c r="S346"/>
  <c r="P343"/>
  <c r="P371"/>
  <c r="O29"/>
  <c r="S30"/>
  <c r="Q151"/>
  <c r="R151"/>
  <c r="R301"/>
  <c r="Q301"/>
  <c r="Q86"/>
  <c r="R86"/>
  <c r="R285"/>
  <c r="R284" s="1"/>
  <c r="Q285"/>
  <c r="Q284" s="1"/>
  <c r="S287"/>
  <c r="O286"/>
  <c r="O208"/>
  <c r="S262"/>
  <c r="O220"/>
  <c r="S221"/>
  <c r="P69"/>
  <c r="Q144"/>
  <c r="Q143" s="1"/>
  <c r="R144"/>
  <c r="R143" s="1"/>
  <c r="O15"/>
  <c r="P369" i="5"/>
  <c r="O188" i="6"/>
  <c r="P188"/>
  <c r="R313"/>
  <c r="Q313"/>
  <c r="R17"/>
  <c r="Q17"/>
  <c r="R130"/>
  <c r="Q130"/>
  <c r="O204"/>
  <c r="P204"/>
  <c r="P202" s="1"/>
  <c r="Q23"/>
  <c r="R23"/>
  <c r="S322" i="5"/>
  <c r="O317" i="6"/>
  <c r="P317"/>
  <c r="Q355"/>
  <c r="R355"/>
  <c r="Q176"/>
  <c r="R176"/>
  <c r="O48"/>
  <c r="Q315"/>
  <c r="S315" s="1"/>
  <c r="R134"/>
  <c r="Q134"/>
  <c r="P242"/>
  <c r="O242"/>
  <c r="O62"/>
  <c r="P62"/>
  <c r="P61" s="1"/>
  <c r="Q50"/>
  <c r="R50"/>
  <c r="Q7"/>
  <c r="R7"/>
  <c r="Q352"/>
  <c r="R352"/>
  <c r="R58"/>
  <c r="Q58"/>
  <c r="O232"/>
  <c r="R136"/>
  <c r="Q136"/>
  <c r="Q258"/>
  <c r="Q256" s="1"/>
  <c r="R258"/>
  <c r="Q241"/>
  <c r="O269"/>
  <c r="O183"/>
  <c r="P183"/>
  <c r="P182" s="1"/>
  <c r="O253"/>
  <c r="Q85"/>
  <c r="R85"/>
  <c r="S91"/>
  <c r="S65"/>
  <c r="S93"/>
  <c r="S57"/>
  <c r="R114"/>
  <c r="R357"/>
  <c r="Q357"/>
  <c r="S154"/>
  <c r="R228"/>
  <c r="R227" s="1"/>
  <c r="Q228"/>
  <c r="Q227" s="1"/>
  <c r="P341"/>
  <c r="P377" s="1"/>
  <c r="S297" i="5"/>
  <c r="O78" i="6"/>
  <c r="P229"/>
  <c r="R255"/>
  <c r="S255" s="1"/>
  <c r="P191"/>
  <c r="P190" s="1"/>
  <c r="O191"/>
  <c r="O190" s="1"/>
  <c r="P43"/>
  <c r="S139"/>
  <c r="Q212"/>
  <c r="R212"/>
  <c r="Q359"/>
  <c r="R359"/>
  <c r="S249" i="5"/>
  <c r="S200" i="6"/>
  <c r="R199"/>
  <c r="S199" s="1"/>
  <c r="S286" i="5"/>
  <c r="Q358" i="6"/>
  <c r="R358"/>
  <c r="R271"/>
  <c r="Q271"/>
  <c r="S166" i="5"/>
  <c r="S61"/>
  <c r="O141" i="6"/>
  <c r="R118"/>
  <c r="Q118"/>
  <c r="R158"/>
  <c r="Q158"/>
  <c r="O289"/>
  <c r="S289" s="1"/>
  <c r="S290"/>
  <c r="P219"/>
  <c r="P215" s="1"/>
  <c r="O219"/>
  <c r="O145"/>
  <c r="Q237"/>
  <c r="S237" s="1"/>
  <c r="R280"/>
  <c r="O244"/>
  <c r="Q320" i="5"/>
  <c r="P281" i="6"/>
  <c r="S276"/>
  <c r="Q279"/>
  <c r="Q278" s="1"/>
  <c r="R279"/>
  <c r="R26"/>
  <c r="Q26"/>
  <c r="O277"/>
  <c r="P277"/>
  <c r="P275" s="1"/>
  <c r="O66"/>
  <c r="S309"/>
  <c r="R310"/>
  <c r="R308" s="1"/>
  <c r="Q310"/>
  <c r="O305"/>
  <c r="S306"/>
  <c r="S102" i="5"/>
  <c r="R106" i="6"/>
  <c r="Q106"/>
  <c r="R105"/>
  <c r="Q105"/>
  <c r="O102"/>
  <c r="R99"/>
  <c r="Q99"/>
  <c r="O376" i="5"/>
  <c r="O337"/>
  <c r="S84"/>
  <c r="O84" i="6"/>
  <c r="Q90"/>
  <c r="R90"/>
  <c r="P84"/>
  <c r="M353" i="1"/>
  <c r="M370" s="1"/>
  <c r="M352"/>
  <c r="M372" s="1"/>
  <c r="L353"/>
  <c r="L370" s="1"/>
  <c r="L352"/>
  <c r="L372" s="1"/>
  <c r="K353"/>
  <c r="K352"/>
  <c r="K186"/>
  <c r="K189"/>
  <c r="K188"/>
  <c r="K106"/>
  <c r="J106"/>
  <c r="K105"/>
  <c r="K340" s="1"/>
  <c r="J105"/>
  <c r="K104"/>
  <c r="J104"/>
  <c r="K103"/>
  <c r="K341" s="1"/>
  <c r="J103"/>
  <c r="P373" i="5" l="1"/>
  <c r="Q311" i="6"/>
  <c r="P311"/>
  <c r="O311"/>
  <c r="R311"/>
  <c r="K339" i="1"/>
  <c r="K338"/>
  <c r="K372"/>
  <c r="K370"/>
  <c r="S235" i="5"/>
  <c r="S170" i="6"/>
  <c r="J341" i="1"/>
  <c r="J102"/>
  <c r="J340"/>
  <c r="K187"/>
  <c r="S78" i="6"/>
  <c r="R15"/>
  <c r="S259" i="5"/>
  <c r="S215"/>
  <c r="S16" i="6"/>
  <c r="S254"/>
  <c r="S119"/>
  <c r="O340"/>
  <c r="O376" s="1"/>
  <c r="O345"/>
  <c r="O369" s="1"/>
  <c r="R211"/>
  <c r="S345" i="5"/>
  <c r="S369" s="1"/>
  <c r="S22" i="6"/>
  <c r="S53"/>
  <c r="S353"/>
  <c r="S82"/>
  <c r="Q12"/>
  <c r="S270"/>
  <c r="S192"/>
  <c r="S366"/>
  <c r="S311" i="5"/>
  <c r="S300" i="6"/>
  <c r="S246"/>
  <c r="S245"/>
  <c r="S234"/>
  <c r="S179"/>
  <c r="S173"/>
  <c r="S142"/>
  <c r="S129"/>
  <c r="S120"/>
  <c r="S101"/>
  <c r="S79"/>
  <c r="R69"/>
  <c r="S70"/>
  <c r="S67"/>
  <c r="R54"/>
  <c r="S56"/>
  <c r="S49"/>
  <c r="S44"/>
  <c r="S29"/>
  <c r="Q9"/>
  <c r="S11"/>
  <c r="S51"/>
  <c r="O339"/>
  <c r="O375" s="1"/>
  <c r="S92"/>
  <c r="R145"/>
  <c r="S288"/>
  <c r="S18"/>
  <c r="R171"/>
  <c r="S171" s="1"/>
  <c r="S104"/>
  <c r="S277"/>
  <c r="R337" i="5"/>
  <c r="S27" i="6"/>
  <c r="S47"/>
  <c r="S148"/>
  <c r="S19"/>
  <c r="S155"/>
  <c r="P259"/>
  <c r="S147"/>
  <c r="S233"/>
  <c r="S10"/>
  <c r="S8"/>
  <c r="Q208"/>
  <c r="S208" s="1"/>
  <c r="S273"/>
  <c r="S357"/>
  <c r="P187"/>
  <c r="S209"/>
  <c r="S60"/>
  <c r="S268"/>
  <c r="S365"/>
  <c r="S348"/>
  <c r="R376" i="5"/>
  <c r="S376" s="1"/>
  <c r="S64" i="6"/>
  <c r="S25"/>
  <c r="S28"/>
  <c r="S340" i="5"/>
  <c r="S339"/>
  <c r="S66" i="6"/>
  <c r="Q211"/>
  <c r="S140"/>
  <c r="S42"/>
  <c r="S224"/>
  <c r="S133"/>
  <c r="S17"/>
  <c r="S286"/>
  <c r="S169"/>
  <c r="S282"/>
  <c r="R369" i="5"/>
  <c r="U369" s="1"/>
  <c r="T369" i="6" s="1"/>
  <c r="S187" i="5"/>
  <c r="S181" i="6"/>
  <c r="S344"/>
  <c r="S351"/>
  <c r="Q293"/>
  <c r="S363"/>
  <c r="S304"/>
  <c r="R278"/>
  <c r="S320" i="5"/>
  <c r="S58" i="6"/>
  <c r="O235"/>
  <c r="S40"/>
  <c r="Q341"/>
  <c r="Q377" s="1"/>
  <c r="S31"/>
  <c r="S137"/>
  <c r="S359"/>
  <c r="S350"/>
  <c r="S362"/>
  <c r="S356"/>
  <c r="S151"/>
  <c r="S124"/>
  <c r="S88"/>
  <c r="S303"/>
  <c r="S105"/>
  <c r="S37"/>
  <c r="S24"/>
  <c r="Q337" i="5"/>
  <c r="S313" i="6"/>
  <c r="S178"/>
  <c r="S165"/>
  <c r="S128"/>
  <c r="S305"/>
  <c r="S72"/>
  <c r="S162"/>
  <c r="S150"/>
  <c r="R9"/>
  <c r="S125"/>
  <c r="S34"/>
  <c r="S314"/>
  <c r="S94"/>
  <c r="S210"/>
  <c r="Q117"/>
  <c r="S50"/>
  <c r="O338"/>
  <c r="O374" s="1"/>
  <c r="P235"/>
  <c r="S317"/>
  <c r="S23"/>
  <c r="S86"/>
  <c r="S180"/>
  <c r="S45"/>
  <c r="R38"/>
  <c r="S74"/>
  <c r="S96"/>
  <c r="S177"/>
  <c r="S83"/>
  <c r="S280"/>
  <c r="P369"/>
  <c r="R161"/>
  <c r="R220"/>
  <c r="O259"/>
  <c r="S121"/>
  <c r="Q54"/>
  <c r="S76"/>
  <c r="S26"/>
  <c r="S158"/>
  <c r="S85"/>
  <c r="R372"/>
  <c r="S130"/>
  <c r="O215"/>
  <c r="S122"/>
  <c r="R12"/>
  <c r="Q232"/>
  <c r="Q38"/>
  <c r="Q220"/>
  <c r="S131"/>
  <c r="P320"/>
  <c r="S247"/>
  <c r="S59"/>
  <c r="R341"/>
  <c r="R377" s="1"/>
  <c r="S271"/>
  <c r="S136"/>
  <c r="Q372"/>
  <c r="S134"/>
  <c r="R175"/>
  <c r="S301"/>
  <c r="S347"/>
  <c r="Q244"/>
  <c r="S214"/>
  <c r="S248"/>
  <c r="S123"/>
  <c r="S14"/>
  <c r="S114"/>
  <c r="S229"/>
  <c r="O377"/>
  <c r="R156"/>
  <c r="Q20"/>
  <c r="Q343"/>
  <c r="Q371"/>
  <c r="S191"/>
  <c r="R190"/>
  <c r="Q345"/>
  <c r="Q369" s="1"/>
  <c r="S198"/>
  <c r="R20"/>
  <c r="S13"/>
  <c r="R244"/>
  <c r="R35"/>
  <c r="S35" s="1"/>
  <c r="Q298"/>
  <c r="Q297" s="1"/>
  <c r="R298"/>
  <c r="R297" s="1"/>
  <c r="Q250"/>
  <c r="Q249" s="1"/>
  <c r="R250"/>
  <c r="R249" s="1"/>
  <c r="Q167"/>
  <c r="Q166" s="1"/>
  <c r="R167"/>
  <c r="R166" s="1"/>
  <c r="R345"/>
  <c r="R149"/>
  <c r="S228"/>
  <c r="Q265"/>
  <c r="Q259" s="1"/>
  <c r="R265"/>
  <c r="R259" s="1"/>
  <c r="S108"/>
  <c r="Q48"/>
  <c r="O182"/>
  <c r="O187"/>
  <c r="S188"/>
  <c r="S279"/>
  <c r="S281"/>
  <c r="S118"/>
  <c r="S106"/>
  <c r="S146"/>
  <c r="Q219"/>
  <c r="R219"/>
  <c r="R215" s="1"/>
  <c r="R117"/>
  <c r="S117" s="1"/>
  <c r="S141"/>
  <c r="S358"/>
  <c r="Q183"/>
  <c r="Q182" s="1"/>
  <c r="R183"/>
  <c r="R182" s="1"/>
  <c r="S258"/>
  <c r="R6"/>
  <c r="S242"/>
  <c r="O193"/>
  <c r="S193" s="1"/>
  <c r="S194"/>
  <c r="S231"/>
  <c r="R256"/>
  <c r="S256" s="1"/>
  <c r="O278"/>
  <c r="Q145"/>
  <c r="S261"/>
  <c r="S213"/>
  <c r="S352"/>
  <c r="R243"/>
  <c r="R235" s="1"/>
  <c r="Q243"/>
  <c r="Q235" s="1"/>
  <c r="S364"/>
  <c r="S374" i="5"/>
  <c r="S285" i="6"/>
  <c r="S197"/>
  <c r="Q190"/>
  <c r="S127"/>
  <c r="O293"/>
  <c r="S294"/>
  <c r="Q321"/>
  <c r="R321"/>
  <c r="S132"/>
  <c r="O297"/>
  <c r="O166"/>
  <c r="Q15"/>
  <c r="S272"/>
  <c r="S222"/>
  <c r="O98"/>
  <c r="S307"/>
  <c r="S77"/>
  <c r="S160"/>
  <c r="S227"/>
  <c r="S107"/>
  <c r="Q299"/>
  <c r="S312"/>
  <c r="Q204"/>
  <c r="Q202" s="1"/>
  <c r="R204"/>
  <c r="R202" s="1"/>
  <c r="S355"/>
  <c r="S144"/>
  <c r="S284"/>
  <c r="S292"/>
  <c r="O320"/>
  <c r="O185"/>
  <c r="S212"/>
  <c r="R232"/>
  <c r="Q269"/>
  <c r="P338"/>
  <c r="P374" s="1"/>
  <c r="O195"/>
  <c r="S21"/>
  <c r="P372"/>
  <c r="S226"/>
  <c r="S159"/>
  <c r="P339"/>
  <c r="P375" s="1"/>
  <c r="S41"/>
  <c r="O249"/>
  <c r="S375" i="5"/>
  <c r="Q43" i="6"/>
  <c r="R299"/>
  <c r="S99"/>
  <c r="Q6"/>
  <c r="O61"/>
  <c r="Q153"/>
  <c r="Q152" s="1"/>
  <c r="R153"/>
  <c r="R152" s="1"/>
  <c r="S32"/>
  <c r="P340"/>
  <c r="Q100"/>
  <c r="Q98" s="1"/>
  <c r="R100"/>
  <c r="R98" s="1"/>
  <c r="O275"/>
  <c r="S275" s="1"/>
  <c r="R62"/>
  <c r="R61" s="1"/>
  <c r="Q62"/>
  <c r="Q61" s="1"/>
  <c r="S176"/>
  <c r="Q175"/>
  <c r="Q370"/>
  <c r="S75"/>
  <c r="O152"/>
  <c r="S7"/>
  <c r="Q156"/>
  <c r="S143"/>
  <c r="Q161"/>
  <c r="O202"/>
  <c r="S291"/>
  <c r="R343"/>
  <c r="R371"/>
  <c r="Q112"/>
  <c r="R112"/>
  <c r="R109" s="1"/>
  <c r="Q186"/>
  <c r="Q185" s="1"/>
  <c r="R186"/>
  <c r="R185" s="1"/>
  <c r="S126"/>
  <c r="S360"/>
  <c r="R269"/>
  <c r="S110"/>
  <c r="S241"/>
  <c r="Q322"/>
  <c r="R322"/>
  <c r="Q196"/>
  <c r="Q195" s="1"/>
  <c r="R196"/>
  <c r="R195" s="1"/>
  <c r="S157"/>
  <c r="S225"/>
  <c r="S164"/>
  <c r="S135"/>
  <c r="Q149"/>
  <c r="R370"/>
  <c r="R253"/>
  <c r="S253" s="1"/>
  <c r="R43"/>
  <c r="R48"/>
  <c r="Q189"/>
  <c r="Q187" s="1"/>
  <c r="R189"/>
  <c r="R187" s="1"/>
  <c r="Q69"/>
  <c r="S338" i="5"/>
  <c r="S310" i="6"/>
  <c r="Q308"/>
  <c r="S308" s="1"/>
  <c r="R102"/>
  <c r="Q102"/>
  <c r="O373" i="5"/>
  <c r="Q84" i="6"/>
  <c r="R84"/>
  <c r="S90"/>
  <c r="T373" i="1"/>
  <c r="K377"/>
  <c r="L377"/>
  <c r="M377"/>
  <c r="S211" i="6" l="1"/>
  <c r="S145"/>
  <c r="U337" i="5"/>
  <c r="T337" i="6" s="1"/>
  <c r="T373" s="1"/>
  <c r="R373" i="5"/>
  <c r="S15" i="6"/>
  <c r="S345"/>
  <c r="S337" i="5"/>
  <c r="S373" s="1"/>
  <c r="R340" i="6"/>
  <c r="R376" s="1"/>
  <c r="S156"/>
  <c r="S12"/>
  <c r="S69"/>
  <c r="S161"/>
  <c r="S54"/>
  <c r="S9"/>
  <c r="S220"/>
  <c r="S48"/>
  <c r="S232"/>
  <c r="S175"/>
  <c r="S38"/>
  <c r="S6"/>
  <c r="S321"/>
  <c r="Q340"/>
  <c r="Q376" s="1"/>
  <c r="S149"/>
  <c r="S372"/>
  <c r="Q373" i="5"/>
  <c r="O337" i="6"/>
  <c r="O373" s="1"/>
  <c r="S322"/>
  <c r="S311"/>
  <c r="S293"/>
  <c r="S278"/>
  <c r="P376"/>
  <c r="S343"/>
  <c r="S269"/>
  <c r="S235"/>
  <c r="S102"/>
  <c r="S112"/>
  <c r="S250"/>
  <c r="P337"/>
  <c r="P373" s="1"/>
  <c r="S20"/>
  <c r="S377"/>
  <c r="S152"/>
  <c r="S259"/>
  <c r="S249"/>
  <c r="S244"/>
  <c r="S341"/>
  <c r="S187"/>
  <c r="S61"/>
  <c r="S299"/>
  <c r="S297"/>
  <c r="S190"/>
  <c r="S98"/>
  <c r="Q338"/>
  <c r="Q374" s="1"/>
  <c r="S186"/>
  <c r="S167"/>
  <c r="S219"/>
  <c r="Q215"/>
  <c r="S215" s="1"/>
  <c r="S371"/>
  <c r="S195"/>
  <c r="S185"/>
  <c r="S265"/>
  <c r="S166"/>
  <c r="S100"/>
  <c r="S370"/>
  <c r="S62"/>
  <c r="S196"/>
  <c r="S202"/>
  <c r="S189"/>
  <c r="R320"/>
  <c r="R337" s="1"/>
  <c r="Q339"/>
  <c r="Q375" s="1"/>
  <c r="R339"/>
  <c r="R375" s="1"/>
  <c r="Q109"/>
  <c r="S109" s="1"/>
  <c r="S153"/>
  <c r="S43"/>
  <c r="R338"/>
  <c r="R374" s="1"/>
  <c r="S183"/>
  <c r="R369"/>
  <c r="U369" s="1"/>
  <c r="S243"/>
  <c r="S298"/>
  <c r="Q320"/>
  <c r="S204"/>
  <c r="S182"/>
  <c r="S84"/>
  <c r="M375" i="1"/>
  <c r="J375"/>
  <c r="L375"/>
  <c r="L376"/>
  <c r="K375"/>
  <c r="M376"/>
  <c r="K374"/>
  <c r="K376"/>
  <c r="N339"/>
  <c r="N340"/>
  <c r="J376"/>
  <c r="N341"/>
  <c r="J377"/>
  <c r="M6"/>
  <c r="O8"/>
  <c r="P8"/>
  <c r="Q8"/>
  <c r="R8"/>
  <c r="O10"/>
  <c r="P10"/>
  <c r="Q10"/>
  <c r="R10"/>
  <c r="O11"/>
  <c r="P11"/>
  <c r="Q11"/>
  <c r="R11"/>
  <c r="O13"/>
  <c r="P13"/>
  <c r="Q13"/>
  <c r="R13"/>
  <c r="O14"/>
  <c r="P14"/>
  <c r="Q14"/>
  <c r="R14"/>
  <c r="O16"/>
  <c r="P16"/>
  <c r="Q16"/>
  <c r="R16"/>
  <c r="O17"/>
  <c r="P17"/>
  <c r="Q17"/>
  <c r="R17"/>
  <c r="O19"/>
  <c r="O18" s="1"/>
  <c r="P19"/>
  <c r="P18" s="1"/>
  <c r="Q19"/>
  <c r="R19"/>
  <c r="R18" s="1"/>
  <c r="O21"/>
  <c r="P21"/>
  <c r="Q21"/>
  <c r="R2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30"/>
  <c r="P30"/>
  <c r="Q30"/>
  <c r="R30"/>
  <c r="O31"/>
  <c r="P31"/>
  <c r="Q31"/>
  <c r="R31"/>
  <c r="O33"/>
  <c r="P33"/>
  <c r="Q33"/>
  <c r="R33"/>
  <c r="O34"/>
  <c r="P34"/>
  <c r="Q34"/>
  <c r="R34"/>
  <c r="O36"/>
  <c r="P36"/>
  <c r="Q36"/>
  <c r="R36"/>
  <c r="O37"/>
  <c r="P37"/>
  <c r="Q37"/>
  <c r="R37"/>
  <c r="O39"/>
  <c r="P39"/>
  <c r="Q39"/>
  <c r="R39"/>
  <c r="O40"/>
  <c r="P40"/>
  <c r="Q40"/>
  <c r="R40"/>
  <c r="O41"/>
  <c r="P41"/>
  <c r="Q41"/>
  <c r="R41"/>
  <c r="O42"/>
  <c r="P42"/>
  <c r="Q42"/>
  <c r="R42"/>
  <c r="O44"/>
  <c r="P44"/>
  <c r="Q44"/>
  <c r="R44"/>
  <c r="O45"/>
  <c r="P45"/>
  <c r="Q45"/>
  <c r="R45"/>
  <c r="O46"/>
  <c r="P46"/>
  <c r="Q46"/>
  <c r="R46"/>
  <c r="O47"/>
  <c r="P47"/>
  <c r="Q47"/>
  <c r="R47"/>
  <c r="O49"/>
  <c r="P49"/>
  <c r="Q49"/>
  <c r="R49"/>
  <c r="O50"/>
  <c r="P50"/>
  <c r="Q50"/>
  <c r="R50"/>
  <c r="O52"/>
  <c r="P52"/>
  <c r="Q52"/>
  <c r="R52"/>
  <c r="O53"/>
  <c r="P53"/>
  <c r="Q53"/>
  <c r="R53"/>
  <c r="O55"/>
  <c r="P55"/>
  <c r="Q55"/>
  <c r="R55"/>
  <c r="O56"/>
  <c r="P56"/>
  <c r="Q56"/>
  <c r="R56"/>
  <c r="O57"/>
  <c r="P57"/>
  <c r="Q57"/>
  <c r="R57"/>
  <c r="O58"/>
  <c r="P58"/>
  <c r="Q58"/>
  <c r="R58"/>
  <c r="O60"/>
  <c r="P60"/>
  <c r="P59" s="1"/>
  <c r="Q60"/>
  <c r="Q59" s="1"/>
  <c r="R60"/>
  <c r="R59" s="1"/>
  <c r="O62"/>
  <c r="P62"/>
  <c r="Q62"/>
  <c r="R62"/>
  <c r="O63"/>
  <c r="P63"/>
  <c r="Q63"/>
  <c r="R63"/>
  <c r="O64"/>
  <c r="P64"/>
  <c r="Q64"/>
  <c r="R64"/>
  <c r="O65"/>
  <c r="P65"/>
  <c r="Q65"/>
  <c r="R65"/>
  <c r="O67"/>
  <c r="P67"/>
  <c r="Q67"/>
  <c r="R67"/>
  <c r="O68"/>
  <c r="P68"/>
  <c r="Q68"/>
  <c r="R68"/>
  <c r="O70"/>
  <c r="P70"/>
  <c r="Q70"/>
  <c r="R70"/>
  <c r="O71"/>
  <c r="P71"/>
  <c r="Q71"/>
  <c r="R71"/>
  <c r="O72"/>
  <c r="P72"/>
  <c r="Q72"/>
  <c r="R72"/>
  <c r="O73"/>
  <c r="P73"/>
  <c r="Q73"/>
  <c r="R73"/>
  <c r="O75"/>
  <c r="O74" s="1"/>
  <c r="P75"/>
  <c r="P74" s="1"/>
  <c r="Q75"/>
  <c r="R75"/>
  <c r="R74" s="1"/>
  <c r="O77"/>
  <c r="P77"/>
  <c r="P76" s="1"/>
  <c r="Q77"/>
  <c r="Q76" s="1"/>
  <c r="R77"/>
  <c r="R76" s="1"/>
  <c r="O79"/>
  <c r="P79"/>
  <c r="P78" s="1"/>
  <c r="Q79"/>
  <c r="Q78" s="1"/>
  <c r="R79"/>
  <c r="R78" s="1"/>
  <c r="O81"/>
  <c r="O80" s="1"/>
  <c r="P81"/>
  <c r="P80" s="1"/>
  <c r="Q81"/>
  <c r="Q80" s="1"/>
  <c r="R81"/>
  <c r="R80" s="1"/>
  <c r="O83"/>
  <c r="O82" s="1"/>
  <c r="P83"/>
  <c r="P82" s="1"/>
  <c r="Q83"/>
  <c r="Q82" s="1"/>
  <c r="R83"/>
  <c r="R82" s="1"/>
  <c r="O85"/>
  <c r="P85"/>
  <c r="Q85"/>
  <c r="R85"/>
  <c r="O86"/>
  <c r="P86"/>
  <c r="Q86"/>
  <c r="R86"/>
  <c r="O87"/>
  <c r="P87"/>
  <c r="Q87"/>
  <c r="R87"/>
  <c r="O88"/>
  <c r="P88"/>
  <c r="Q88"/>
  <c r="R88"/>
  <c r="O89"/>
  <c r="P89"/>
  <c r="Q89"/>
  <c r="R89"/>
  <c r="O90"/>
  <c r="P90"/>
  <c r="Q90"/>
  <c r="R90"/>
  <c r="O91"/>
  <c r="P91"/>
  <c r="Q91"/>
  <c r="R91"/>
  <c r="O92"/>
  <c r="P92"/>
  <c r="Q92"/>
  <c r="R92"/>
  <c r="O93"/>
  <c r="P93"/>
  <c r="Q93"/>
  <c r="R93"/>
  <c r="O94"/>
  <c r="P94"/>
  <c r="Q94"/>
  <c r="R94"/>
  <c r="O95"/>
  <c r="P95"/>
  <c r="Q95"/>
  <c r="R95"/>
  <c r="O96"/>
  <c r="P96"/>
  <c r="Q96"/>
  <c r="R96"/>
  <c r="O97"/>
  <c r="P97"/>
  <c r="Q97"/>
  <c r="R97"/>
  <c r="O99"/>
  <c r="P99"/>
  <c r="Q99"/>
  <c r="R99"/>
  <c r="O100"/>
  <c r="P100"/>
  <c r="Q100"/>
  <c r="R100"/>
  <c r="O101"/>
  <c r="P101"/>
  <c r="Q101"/>
  <c r="R101"/>
  <c r="O103"/>
  <c r="P103"/>
  <c r="Q103"/>
  <c r="R103"/>
  <c r="O104"/>
  <c r="P104"/>
  <c r="Q104"/>
  <c r="R104"/>
  <c r="O105"/>
  <c r="P105"/>
  <c r="Q105"/>
  <c r="R105"/>
  <c r="O106"/>
  <c r="P106"/>
  <c r="Q106"/>
  <c r="R106"/>
  <c r="O108"/>
  <c r="O107" s="1"/>
  <c r="P108"/>
  <c r="P107" s="1"/>
  <c r="Q108"/>
  <c r="Q107" s="1"/>
  <c r="R108"/>
  <c r="R107" s="1"/>
  <c r="O110"/>
  <c r="P110"/>
  <c r="Q110"/>
  <c r="R110"/>
  <c r="O111"/>
  <c r="P111"/>
  <c r="Q111"/>
  <c r="R111"/>
  <c r="O116"/>
  <c r="O114" s="1"/>
  <c r="P116"/>
  <c r="P114" s="1"/>
  <c r="Q116"/>
  <c r="Q114" s="1"/>
  <c r="R116"/>
  <c r="R114" s="1"/>
  <c r="O118"/>
  <c r="P118"/>
  <c r="Q118"/>
  <c r="R118"/>
  <c r="O119"/>
  <c r="P119"/>
  <c r="Q119"/>
  <c r="R119"/>
  <c r="O120"/>
  <c r="P120"/>
  <c r="Q120"/>
  <c r="R120"/>
  <c r="O121"/>
  <c r="P121"/>
  <c r="Q121"/>
  <c r="R121"/>
  <c r="O122"/>
  <c r="P122"/>
  <c r="Q122"/>
  <c r="R122"/>
  <c r="O123"/>
  <c r="P123"/>
  <c r="Q123"/>
  <c r="R123"/>
  <c r="O124"/>
  <c r="P124"/>
  <c r="Q124"/>
  <c r="R124"/>
  <c r="O125"/>
  <c r="P125"/>
  <c r="Q125"/>
  <c r="R125"/>
  <c r="O126"/>
  <c r="P126"/>
  <c r="Q126"/>
  <c r="R126"/>
  <c r="O127"/>
  <c r="P127"/>
  <c r="Q127"/>
  <c r="R127"/>
  <c r="O128"/>
  <c r="P128"/>
  <c r="Q128"/>
  <c r="R128"/>
  <c r="O129"/>
  <c r="P129"/>
  <c r="Q129"/>
  <c r="R129"/>
  <c r="O130"/>
  <c r="P130"/>
  <c r="Q130"/>
  <c r="R130"/>
  <c r="O131"/>
  <c r="P131"/>
  <c r="Q131"/>
  <c r="R131"/>
  <c r="O132"/>
  <c r="P132"/>
  <c r="Q132"/>
  <c r="R132"/>
  <c r="O133"/>
  <c r="P133"/>
  <c r="Q133"/>
  <c r="R133"/>
  <c r="O134"/>
  <c r="P134"/>
  <c r="Q134"/>
  <c r="R134"/>
  <c r="O135"/>
  <c r="P135"/>
  <c r="Q135"/>
  <c r="R135"/>
  <c r="O136"/>
  <c r="P136"/>
  <c r="Q136"/>
  <c r="R136"/>
  <c r="O137"/>
  <c r="P137"/>
  <c r="Q137"/>
  <c r="R137"/>
  <c r="O139"/>
  <c r="P139"/>
  <c r="Q139"/>
  <c r="R139"/>
  <c r="O140"/>
  <c r="P140"/>
  <c r="Q140"/>
  <c r="R140"/>
  <c r="O142"/>
  <c r="P142"/>
  <c r="P141" s="1"/>
  <c r="Q142"/>
  <c r="Q141" s="1"/>
  <c r="R142"/>
  <c r="R141" s="1"/>
  <c r="O144"/>
  <c r="O143" s="1"/>
  <c r="P144"/>
  <c r="Q144"/>
  <c r="Q143" s="1"/>
  <c r="R144"/>
  <c r="R143" s="1"/>
  <c r="O146"/>
  <c r="P146"/>
  <c r="Q146"/>
  <c r="R146"/>
  <c r="O147"/>
  <c r="P147"/>
  <c r="Q147"/>
  <c r="R147"/>
  <c r="O148"/>
  <c r="P148"/>
  <c r="Q148"/>
  <c r="R148"/>
  <c r="O150"/>
  <c r="P150"/>
  <c r="Q150"/>
  <c r="R150"/>
  <c r="O151"/>
  <c r="P151"/>
  <c r="Q151"/>
  <c r="R151"/>
  <c r="O153"/>
  <c r="P153"/>
  <c r="Q153"/>
  <c r="R153"/>
  <c r="O154"/>
  <c r="P154"/>
  <c r="Q154"/>
  <c r="R154"/>
  <c r="O155"/>
  <c r="P155"/>
  <c r="Q155"/>
  <c r="R155"/>
  <c r="O157"/>
  <c r="P157"/>
  <c r="Q157"/>
  <c r="R157"/>
  <c r="O158"/>
  <c r="P158"/>
  <c r="Q158"/>
  <c r="R158"/>
  <c r="O160"/>
  <c r="O159" s="1"/>
  <c r="P160"/>
  <c r="P159" s="1"/>
  <c r="Q160"/>
  <c r="Q159" s="1"/>
  <c r="R160"/>
  <c r="R159" s="1"/>
  <c r="O162"/>
  <c r="P162"/>
  <c r="Q162"/>
  <c r="R162"/>
  <c r="O163"/>
  <c r="P163"/>
  <c r="Q163"/>
  <c r="R163"/>
  <c r="O164"/>
  <c r="P164"/>
  <c r="Q164"/>
  <c r="R164"/>
  <c r="O165"/>
  <c r="P165"/>
  <c r="Q165"/>
  <c r="R165"/>
  <c r="O167"/>
  <c r="P167"/>
  <c r="Q167"/>
  <c r="R167"/>
  <c r="O168"/>
  <c r="P168"/>
  <c r="Q168"/>
  <c r="R168"/>
  <c r="O170"/>
  <c r="O169" s="1"/>
  <c r="P170"/>
  <c r="P169" s="1"/>
  <c r="Q170"/>
  <c r="Q169" s="1"/>
  <c r="R170"/>
  <c r="R169" s="1"/>
  <c r="O172"/>
  <c r="P172"/>
  <c r="Q172"/>
  <c r="R172"/>
  <c r="O173"/>
  <c r="P173"/>
  <c r="Q173"/>
  <c r="R173"/>
  <c r="O174"/>
  <c r="P174"/>
  <c r="Q174"/>
  <c r="R174"/>
  <c r="O176"/>
  <c r="P176"/>
  <c r="Q176"/>
  <c r="R176"/>
  <c r="O177"/>
  <c r="P177"/>
  <c r="Q177"/>
  <c r="R177"/>
  <c r="O178"/>
  <c r="P178"/>
  <c r="Q178"/>
  <c r="R178"/>
  <c r="O179"/>
  <c r="P179"/>
  <c r="Q179"/>
  <c r="R179"/>
  <c r="O180"/>
  <c r="P180"/>
  <c r="Q180"/>
  <c r="R180"/>
  <c r="O181"/>
  <c r="P181"/>
  <c r="Q181"/>
  <c r="R181"/>
  <c r="O183"/>
  <c r="P183"/>
  <c r="Q183"/>
  <c r="R183"/>
  <c r="O184"/>
  <c r="P184"/>
  <c r="Q184"/>
  <c r="R184"/>
  <c r="O186"/>
  <c r="P186"/>
  <c r="P185" s="1"/>
  <c r="Q186"/>
  <c r="Q185" s="1"/>
  <c r="R186"/>
  <c r="R185" s="1"/>
  <c r="O188"/>
  <c r="P188"/>
  <c r="Q188"/>
  <c r="R188"/>
  <c r="O189"/>
  <c r="P189"/>
  <c r="Q189"/>
  <c r="R189"/>
  <c r="O191"/>
  <c r="P191"/>
  <c r="Q191"/>
  <c r="R191"/>
  <c r="O192"/>
  <c r="P192"/>
  <c r="Q192"/>
  <c r="R192"/>
  <c r="O194"/>
  <c r="P194"/>
  <c r="P193" s="1"/>
  <c r="Q194"/>
  <c r="Q193" s="1"/>
  <c r="R194"/>
  <c r="R193" s="1"/>
  <c r="O196"/>
  <c r="O195" s="1"/>
  <c r="P196"/>
  <c r="P195" s="1"/>
  <c r="Q196"/>
  <c r="Q195" s="1"/>
  <c r="R196"/>
  <c r="R195" s="1"/>
  <c r="O198"/>
  <c r="P198"/>
  <c r="P197" s="1"/>
  <c r="Q198"/>
  <c r="Q197" s="1"/>
  <c r="R198"/>
  <c r="R197" s="1"/>
  <c r="O200"/>
  <c r="O199" s="1"/>
  <c r="P200"/>
  <c r="P199" s="1"/>
  <c r="Q200"/>
  <c r="Q199" s="1"/>
  <c r="R200"/>
  <c r="R199" s="1"/>
  <c r="O203"/>
  <c r="P203"/>
  <c r="Q203"/>
  <c r="R203"/>
  <c r="O204"/>
  <c r="P204"/>
  <c r="Q204"/>
  <c r="R204"/>
  <c r="O205"/>
  <c r="P205"/>
  <c r="Q205"/>
  <c r="R205"/>
  <c r="O207"/>
  <c r="P207"/>
  <c r="P206" s="1"/>
  <c r="Q207"/>
  <c r="Q206" s="1"/>
  <c r="R207"/>
  <c r="R206" s="1"/>
  <c r="O209"/>
  <c r="P209"/>
  <c r="Q209"/>
  <c r="R209"/>
  <c r="O210"/>
  <c r="P210"/>
  <c r="Q210"/>
  <c r="R210"/>
  <c r="O212"/>
  <c r="P212"/>
  <c r="Q212"/>
  <c r="R212"/>
  <c r="O213"/>
  <c r="P213"/>
  <c r="Q213"/>
  <c r="R213"/>
  <c r="O214"/>
  <c r="P214"/>
  <c r="Q214"/>
  <c r="R214"/>
  <c r="O216"/>
  <c r="P216"/>
  <c r="Q216"/>
  <c r="R216"/>
  <c r="O217"/>
  <c r="P217"/>
  <c r="Q217"/>
  <c r="R217"/>
  <c r="O218"/>
  <c r="P218"/>
  <c r="Q218"/>
  <c r="R218"/>
  <c r="O219"/>
  <c r="P219"/>
  <c r="Q219"/>
  <c r="R219"/>
  <c r="O221"/>
  <c r="P221"/>
  <c r="Q221"/>
  <c r="R221"/>
  <c r="O222"/>
  <c r="P222"/>
  <c r="Q222"/>
  <c r="R222"/>
  <c r="O223"/>
  <c r="P223"/>
  <c r="Q223"/>
  <c r="R223"/>
  <c r="O224"/>
  <c r="P224"/>
  <c r="Q224"/>
  <c r="R224"/>
  <c r="O226"/>
  <c r="O225" s="1"/>
  <c r="P226"/>
  <c r="P225" s="1"/>
  <c r="Q226"/>
  <c r="Q225" s="1"/>
  <c r="R226"/>
  <c r="R225" s="1"/>
  <c r="O228"/>
  <c r="P228"/>
  <c r="P227" s="1"/>
  <c r="Q228"/>
  <c r="Q227" s="1"/>
  <c r="R228"/>
  <c r="R227" s="1"/>
  <c r="O230"/>
  <c r="P230"/>
  <c r="Q230"/>
  <c r="R230"/>
  <c r="O231"/>
  <c r="P231"/>
  <c r="Q231"/>
  <c r="R231"/>
  <c r="O233"/>
  <c r="P233"/>
  <c r="Q233"/>
  <c r="R233"/>
  <c r="O234"/>
  <c r="P234"/>
  <c r="Q234"/>
  <c r="R234"/>
  <c r="O236"/>
  <c r="P236"/>
  <c r="Q236"/>
  <c r="R236"/>
  <c r="O237"/>
  <c r="P237"/>
  <c r="Q237"/>
  <c r="R237"/>
  <c r="O238"/>
  <c r="P238"/>
  <c r="Q238"/>
  <c r="R238"/>
  <c r="O239"/>
  <c r="P239"/>
  <c r="Q239"/>
  <c r="R239"/>
  <c r="O240"/>
  <c r="P240"/>
  <c r="Q240"/>
  <c r="R240"/>
  <c r="O241"/>
  <c r="P241"/>
  <c r="Q241"/>
  <c r="R241"/>
  <c r="O242"/>
  <c r="P242"/>
  <c r="Q242"/>
  <c r="R242"/>
  <c r="O243"/>
  <c r="P243"/>
  <c r="Q243"/>
  <c r="R243"/>
  <c r="O245"/>
  <c r="P245"/>
  <c r="Q245"/>
  <c r="R245"/>
  <c r="O246"/>
  <c r="P246"/>
  <c r="Q246"/>
  <c r="R246"/>
  <c r="O247"/>
  <c r="P247"/>
  <c r="Q247"/>
  <c r="R247"/>
  <c r="O248"/>
  <c r="P248"/>
  <c r="Q248"/>
  <c r="R248"/>
  <c r="O250"/>
  <c r="O249" s="1"/>
  <c r="P250"/>
  <c r="Q250"/>
  <c r="Q249" s="1"/>
  <c r="R250"/>
  <c r="R249" s="1"/>
  <c r="O252"/>
  <c r="P252"/>
  <c r="P251" s="1"/>
  <c r="Q252"/>
  <c r="Q251" s="1"/>
  <c r="R252"/>
  <c r="R251" s="1"/>
  <c r="O254"/>
  <c r="P254"/>
  <c r="Q254"/>
  <c r="R254"/>
  <c r="O255"/>
  <c r="P255"/>
  <c r="Q255"/>
  <c r="R255"/>
  <c r="O257"/>
  <c r="P257"/>
  <c r="Q257"/>
  <c r="R257"/>
  <c r="O258"/>
  <c r="P258"/>
  <c r="Q258"/>
  <c r="R258"/>
  <c r="O260"/>
  <c r="P260"/>
  <c r="Q260"/>
  <c r="R260"/>
  <c r="O261"/>
  <c r="P261"/>
  <c r="Q261"/>
  <c r="R261"/>
  <c r="O262"/>
  <c r="P262"/>
  <c r="Q262"/>
  <c r="R262"/>
  <c r="O263"/>
  <c r="P263"/>
  <c r="Q263"/>
  <c r="R263"/>
  <c r="O264"/>
  <c r="P264"/>
  <c r="Q264"/>
  <c r="R264"/>
  <c r="O265"/>
  <c r="P265"/>
  <c r="Q265"/>
  <c r="R265"/>
  <c r="O266"/>
  <c r="P266"/>
  <c r="Q266"/>
  <c r="R266"/>
  <c r="O267"/>
  <c r="P267"/>
  <c r="Q267"/>
  <c r="R267"/>
  <c r="O268"/>
  <c r="P268"/>
  <c r="Q268"/>
  <c r="R268"/>
  <c r="O270"/>
  <c r="P270"/>
  <c r="Q270"/>
  <c r="R270"/>
  <c r="O271"/>
  <c r="P271"/>
  <c r="Q271"/>
  <c r="R271"/>
  <c r="O273"/>
  <c r="P273"/>
  <c r="Q273"/>
  <c r="R273"/>
  <c r="O274"/>
  <c r="P274"/>
  <c r="Q274"/>
  <c r="R274"/>
  <c r="O276"/>
  <c r="P276"/>
  <c r="Q276"/>
  <c r="R276"/>
  <c r="O277"/>
  <c r="P277"/>
  <c r="Q277"/>
  <c r="R277"/>
  <c r="O279"/>
  <c r="P279"/>
  <c r="Q279"/>
  <c r="R279"/>
  <c r="O280"/>
  <c r="P280"/>
  <c r="Q280"/>
  <c r="R280"/>
  <c r="O282"/>
  <c r="P282"/>
  <c r="Q282"/>
  <c r="R282"/>
  <c r="O283"/>
  <c r="P283"/>
  <c r="Q283"/>
  <c r="R283"/>
  <c r="O285"/>
  <c r="O284" s="1"/>
  <c r="P285"/>
  <c r="P284" s="1"/>
  <c r="Q285"/>
  <c r="Q284" s="1"/>
  <c r="R285"/>
  <c r="R284" s="1"/>
  <c r="O287"/>
  <c r="P287"/>
  <c r="Q287"/>
  <c r="R287"/>
  <c r="O288"/>
  <c r="P288"/>
  <c r="Q288"/>
  <c r="R288"/>
  <c r="O290"/>
  <c r="O289" s="1"/>
  <c r="P290"/>
  <c r="P289" s="1"/>
  <c r="Q290"/>
  <c r="Q289" s="1"/>
  <c r="R290"/>
  <c r="R289" s="1"/>
  <c r="O292"/>
  <c r="O291" s="1"/>
  <c r="P292"/>
  <c r="P291" s="1"/>
  <c r="Q292"/>
  <c r="Q291" s="1"/>
  <c r="R292"/>
  <c r="R291" s="1"/>
  <c r="O294"/>
  <c r="P294"/>
  <c r="Q294"/>
  <c r="R294"/>
  <c r="O295"/>
  <c r="P295"/>
  <c r="Q295"/>
  <c r="R295"/>
  <c r="O298"/>
  <c r="O297" s="1"/>
  <c r="P298"/>
  <c r="P297" s="1"/>
  <c r="Q298"/>
  <c r="Q297" s="1"/>
  <c r="R298"/>
  <c r="R297" s="1"/>
  <c r="P300"/>
  <c r="Q300"/>
  <c r="R300"/>
  <c r="P301"/>
  <c r="Q301"/>
  <c r="R301"/>
  <c r="O304"/>
  <c r="O303" s="1"/>
  <c r="P304"/>
  <c r="P303" s="1"/>
  <c r="Q304"/>
  <c r="Q303" s="1"/>
  <c r="R304"/>
  <c r="R303" s="1"/>
  <c r="O306"/>
  <c r="P306"/>
  <c r="Q306"/>
  <c r="R306"/>
  <c r="O307"/>
  <c r="P307"/>
  <c r="Q307"/>
  <c r="R307"/>
  <c r="O309"/>
  <c r="P309"/>
  <c r="Q309"/>
  <c r="R309"/>
  <c r="O310"/>
  <c r="P310"/>
  <c r="Q310"/>
  <c r="R310"/>
  <c r="O312"/>
  <c r="P312"/>
  <c r="Q312"/>
  <c r="R312"/>
  <c r="O313"/>
  <c r="P313"/>
  <c r="Q313"/>
  <c r="R313"/>
  <c r="O314"/>
  <c r="P314"/>
  <c r="Q314"/>
  <c r="R314"/>
  <c r="O315"/>
  <c r="P315"/>
  <c r="Q315"/>
  <c r="R315"/>
  <c r="O316"/>
  <c r="P316"/>
  <c r="Q316"/>
  <c r="R316"/>
  <c r="O317"/>
  <c r="P317"/>
  <c r="Q317"/>
  <c r="R317"/>
  <c r="O344"/>
  <c r="P344"/>
  <c r="Q344"/>
  <c r="R344"/>
  <c r="O346"/>
  <c r="P346"/>
  <c r="Q346"/>
  <c r="R346"/>
  <c r="O347"/>
  <c r="P347"/>
  <c r="Q347"/>
  <c r="R347"/>
  <c r="O348"/>
  <c r="P348"/>
  <c r="Q348"/>
  <c r="R348"/>
  <c r="O349"/>
  <c r="P349"/>
  <c r="Q349"/>
  <c r="R349"/>
  <c r="O350"/>
  <c r="P350"/>
  <c r="Q350"/>
  <c r="R350"/>
  <c r="O351"/>
  <c r="P351"/>
  <c r="Q351"/>
  <c r="R351"/>
  <c r="O352"/>
  <c r="P352"/>
  <c r="Q352"/>
  <c r="R352"/>
  <c r="O353"/>
  <c r="P353"/>
  <c r="Q353"/>
  <c r="R353"/>
  <c r="O355"/>
  <c r="P355"/>
  <c r="Q355"/>
  <c r="R355"/>
  <c r="O356"/>
  <c r="P356"/>
  <c r="Q356"/>
  <c r="R356"/>
  <c r="O357"/>
  <c r="P357"/>
  <c r="Q357"/>
  <c r="R357"/>
  <c r="O358"/>
  <c r="P358"/>
  <c r="Q358"/>
  <c r="R358"/>
  <c r="O359"/>
  <c r="P359"/>
  <c r="Q359"/>
  <c r="R359"/>
  <c r="O360"/>
  <c r="P360"/>
  <c r="Q360"/>
  <c r="R360"/>
  <c r="O361"/>
  <c r="P361"/>
  <c r="Q361"/>
  <c r="R361"/>
  <c r="O362"/>
  <c r="P362"/>
  <c r="Q362"/>
  <c r="R362"/>
  <c r="O363"/>
  <c r="P363"/>
  <c r="Q363"/>
  <c r="R363"/>
  <c r="O364"/>
  <c r="P364"/>
  <c r="Q364"/>
  <c r="R364"/>
  <c r="O365"/>
  <c r="P365"/>
  <c r="Q365"/>
  <c r="R365"/>
  <c r="O366"/>
  <c r="P366"/>
  <c r="Q366"/>
  <c r="R366"/>
  <c r="R7"/>
  <c r="Q7"/>
  <c r="P7"/>
  <c r="O7"/>
  <c r="K345"/>
  <c r="L345"/>
  <c r="M345"/>
  <c r="J345"/>
  <c r="K343"/>
  <c r="L343"/>
  <c r="M343"/>
  <c r="J343"/>
  <c r="N315"/>
  <c r="K303"/>
  <c r="L303"/>
  <c r="M303"/>
  <c r="J301"/>
  <c r="J300"/>
  <c r="K297"/>
  <c r="L297"/>
  <c r="M297"/>
  <c r="K291"/>
  <c r="L291"/>
  <c r="M291"/>
  <c r="K289"/>
  <c r="L289"/>
  <c r="M289"/>
  <c r="K284"/>
  <c r="L284"/>
  <c r="M284"/>
  <c r="K259"/>
  <c r="L259"/>
  <c r="M259"/>
  <c r="K251"/>
  <c r="L251"/>
  <c r="M251"/>
  <c r="K249"/>
  <c r="L249"/>
  <c r="M249"/>
  <c r="K244"/>
  <c r="L244"/>
  <c r="M244"/>
  <c r="K235"/>
  <c r="L235"/>
  <c r="M235"/>
  <c r="K227"/>
  <c r="L227"/>
  <c r="M227"/>
  <c r="L225"/>
  <c r="K225"/>
  <c r="M225"/>
  <c r="K220"/>
  <c r="L220"/>
  <c r="M220"/>
  <c r="K215"/>
  <c r="L215"/>
  <c r="M215"/>
  <c r="K206"/>
  <c r="L206"/>
  <c r="M206"/>
  <c r="K197"/>
  <c r="L197"/>
  <c r="M197"/>
  <c r="K195"/>
  <c r="L195"/>
  <c r="M195"/>
  <c r="K193"/>
  <c r="L193"/>
  <c r="M193"/>
  <c r="K185"/>
  <c r="L185"/>
  <c r="M185"/>
  <c r="K175"/>
  <c r="L175"/>
  <c r="M175"/>
  <c r="M171"/>
  <c r="K171"/>
  <c r="L171"/>
  <c r="K169"/>
  <c r="L169"/>
  <c r="M169"/>
  <c r="K161"/>
  <c r="L161"/>
  <c r="M161"/>
  <c r="K159"/>
  <c r="L159"/>
  <c r="M159"/>
  <c r="K143"/>
  <c r="L143"/>
  <c r="M143"/>
  <c r="K141"/>
  <c r="L141"/>
  <c r="M141"/>
  <c r="K117"/>
  <c r="L117"/>
  <c r="M117"/>
  <c r="K107"/>
  <c r="L107"/>
  <c r="M107"/>
  <c r="K102"/>
  <c r="L102"/>
  <c r="M102"/>
  <c r="K98"/>
  <c r="L98"/>
  <c r="M98"/>
  <c r="K84"/>
  <c r="L84"/>
  <c r="M84"/>
  <c r="K82"/>
  <c r="L82"/>
  <c r="M82"/>
  <c r="K80"/>
  <c r="L80"/>
  <c r="M80"/>
  <c r="K78"/>
  <c r="L78"/>
  <c r="M78"/>
  <c r="K76"/>
  <c r="L76"/>
  <c r="M76"/>
  <c r="K74"/>
  <c r="L74"/>
  <c r="M74"/>
  <c r="K69"/>
  <c r="L69"/>
  <c r="M69"/>
  <c r="K66"/>
  <c r="L66"/>
  <c r="M66"/>
  <c r="K61"/>
  <c r="L61"/>
  <c r="M61"/>
  <c r="K59"/>
  <c r="L59"/>
  <c r="M59"/>
  <c r="K54"/>
  <c r="L54"/>
  <c r="M54"/>
  <c r="K51"/>
  <c r="L51"/>
  <c r="M51"/>
  <c r="K48"/>
  <c r="L48"/>
  <c r="M48"/>
  <c r="K43"/>
  <c r="L43"/>
  <c r="M43"/>
  <c r="K38"/>
  <c r="L38"/>
  <c r="M38"/>
  <c r="K35"/>
  <c r="L35"/>
  <c r="M35"/>
  <c r="K32"/>
  <c r="L32"/>
  <c r="M32"/>
  <c r="K29"/>
  <c r="L29"/>
  <c r="M29"/>
  <c r="K20"/>
  <c r="L20"/>
  <c r="M20"/>
  <c r="K18"/>
  <c r="L18"/>
  <c r="M18"/>
  <c r="K15"/>
  <c r="L15"/>
  <c r="M15"/>
  <c r="K12"/>
  <c r="L12"/>
  <c r="M12"/>
  <c r="K9"/>
  <c r="L9"/>
  <c r="M9"/>
  <c r="K6"/>
  <c r="L6"/>
  <c r="N7"/>
  <c r="N8"/>
  <c r="N10"/>
  <c r="N11"/>
  <c r="N13"/>
  <c r="N14"/>
  <c r="N16"/>
  <c r="N17"/>
  <c r="N19"/>
  <c r="N21"/>
  <c r="N22"/>
  <c r="N23"/>
  <c r="N24"/>
  <c r="N25"/>
  <c r="N26"/>
  <c r="N27"/>
  <c r="N28"/>
  <c r="N30"/>
  <c r="N31"/>
  <c r="N33"/>
  <c r="N34"/>
  <c r="N36"/>
  <c r="N37"/>
  <c r="N39"/>
  <c r="N40"/>
  <c r="N41"/>
  <c r="N42"/>
  <c r="N44"/>
  <c r="N45"/>
  <c r="N46"/>
  <c r="N47"/>
  <c r="N49"/>
  <c r="N50"/>
  <c r="N52"/>
  <c r="N53"/>
  <c r="N55"/>
  <c r="N56"/>
  <c r="N57"/>
  <c r="N58"/>
  <c r="N60"/>
  <c r="N62"/>
  <c r="N63"/>
  <c r="N64"/>
  <c r="N65"/>
  <c r="N67"/>
  <c r="N68"/>
  <c r="N70"/>
  <c r="N71"/>
  <c r="N72"/>
  <c r="N73"/>
  <c r="N75"/>
  <c r="N77"/>
  <c r="N79"/>
  <c r="N81"/>
  <c r="N83"/>
  <c r="N85"/>
  <c r="N86"/>
  <c r="N87"/>
  <c r="N88"/>
  <c r="N89"/>
  <c r="N90"/>
  <c r="N91"/>
  <c r="N92"/>
  <c r="N93"/>
  <c r="N94"/>
  <c r="N95"/>
  <c r="N96"/>
  <c r="N97"/>
  <c r="N99"/>
  <c r="N100"/>
  <c r="N101"/>
  <c r="N103"/>
  <c r="N104"/>
  <c r="N105"/>
  <c r="N106"/>
  <c r="N108"/>
  <c r="N110"/>
  <c r="N111"/>
  <c r="N116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9"/>
  <c r="N140"/>
  <c r="N142"/>
  <c r="N144"/>
  <c r="N146"/>
  <c r="N147"/>
  <c r="N148"/>
  <c r="N150"/>
  <c r="N151"/>
  <c r="N153"/>
  <c r="N154"/>
  <c r="N155"/>
  <c r="N157"/>
  <c r="N158"/>
  <c r="N160"/>
  <c r="N162"/>
  <c r="N163"/>
  <c r="N164"/>
  <c r="N165"/>
  <c r="N167"/>
  <c r="N168"/>
  <c r="N170"/>
  <c r="N172"/>
  <c r="N173"/>
  <c r="N174"/>
  <c r="N176"/>
  <c r="N177"/>
  <c r="N178"/>
  <c r="N179"/>
  <c r="N180"/>
  <c r="N181"/>
  <c r="N183"/>
  <c r="N184"/>
  <c r="N186"/>
  <c r="N188"/>
  <c r="N189"/>
  <c r="N191"/>
  <c r="N192"/>
  <c r="N194"/>
  <c r="N196"/>
  <c r="N198"/>
  <c r="N200"/>
  <c r="N203"/>
  <c r="N204"/>
  <c r="N205"/>
  <c r="N207"/>
  <c r="N209"/>
  <c r="N210"/>
  <c r="N212"/>
  <c r="N213"/>
  <c r="N214"/>
  <c r="N216"/>
  <c r="N217"/>
  <c r="N218"/>
  <c r="N219"/>
  <c r="N221"/>
  <c r="N222"/>
  <c r="N223"/>
  <c r="N224"/>
  <c r="N226"/>
  <c r="N228"/>
  <c r="N230"/>
  <c r="N231"/>
  <c r="N233"/>
  <c r="N234"/>
  <c r="N236"/>
  <c r="N237"/>
  <c r="N238"/>
  <c r="N239"/>
  <c r="N240"/>
  <c r="N241"/>
  <c r="N242"/>
  <c r="N243"/>
  <c r="N245"/>
  <c r="N246"/>
  <c r="N247"/>
  <c r="N248"/>
  <c r="N250"/>
  <c r="N252"/>
  <c r="N254"/>
  <c r="N255"/>
  <c r="N257"/>
  <c r="N258"/>
  <c r="N260"/>
  <c r="N261"/>
  <c r="N262"/>
  <c r="N263"/>
  <c r="N264"/>
  <c r="N265"/>
  <c r="N266"/>
  <c r="N267"/>
  <c r="N268"/>
  <c r="N270"/>
  <c r="N271"/>
  <c r="N273"/>
  <c r="N274"/>
  <c r="N276"/>
  <c r="N277"/>
  <c r="N279"/>
  <c r="N280"/>
  <c r="N282"/>
  <c r="N283"/>
  <c r="N285"/>
  <c r="N287"/>
  <c r="N288"/>
  <c r="N290"/>
  <c r="N292"/>
  <c r="N294"/>
  <c r="N295"/>
  <c r="N298"/>
  <c r="N304"/>
  <c r="N306"/>
  <c r="N307"/>
  <c r="N309"/>
  <c r="N310"/>
  <c r="N312"/>
  <c r="N313"/>
  <c r="N314"/>
  <c r="N316"/>
  <c r="N317"/>
  <c r="N344"/>
  <c r="N346"/>
  <c r="N347"/>
  <c r="N348"/>
  <c r="N349"/>
  <c r="N350"/>
  <c r="N351"/>
  <c r="N352"/>
  <c r="N353"/>
  <c r="N355"/>
  <c r="N356"/>
  <c r="N357"/>
  <c r="N358"/>
  <c r="N359"/>
  <c r="N360"/>
  <c r="N361"/>
  <c r="N362"/>
  <c r="N363"/>
  <c r="N364"/>
  <c r="N365"/>
  <c r="N366"/>
  <c r="S369" i="6" l="1"/>
  <c r="V369" s="1"/>
  <c r="U373" i="5"/>
  <c r="L369" i="1"/>
  <c r="M369"/>
  <c r="N377"/>
  <c r="J369"/>
  <c r="P311"/>
  <c r="Q311"/>
  <c r="O311"/>
  <c r="R311"/>
  <c r="N300"/>
  <c r="J299"/>
  <c r="J337" s="1"/>
  <c r="J338"/>
  <c r="K337"/>
  <c r="S320" i="6"/>
  <c r="S340"/>
  <c r="R339" i="1"/>
  <c r="S376" i="6"/>
  <c r="R373"/>
  <c r="U337"/>
  <c r="U373" s="1"/>
  <c r="S339"/>
  <c r="S375"/>
  <c r="Q337"/>
  <c r="K369" i="1"/>
  <c r="S374" i="6"/>
  <c r="S338"/>
  <c r="R372" i="1"/>
  <c r="P341"/>
  <c r="P377" s="1"/>
  <c r="R370"/>
  <c r="R371"/>
  <c r="Q370"/>
  <c r="Q372"/>
  <c r="Q371"/>
  <c r="O341"/>
  <c r="S337" i="6"/>
  <c r="R341" i="1"/>
  <c r="R377" s="1"/>
  <c r="R340"/>
  <c r="P370"/>
  <c r="P372"/>
  <c r="P371"/>
  <c r="O370"/>
  <c r="O372"/>
  <c r="O371"/>
  <c r="Q339"/>
  <c r="Q341"/>
  <c r="Q377" s="1"/>
  <c r="P339"/>
  <c r="O339"/>
  <c r="P338"/>
  <c r="Q340"/>
  <c r="P340"/>
  <c r="O340"/>
  <c r="Q299"/>
  <c r="R299"/>
  <c r="P308"/>
  <c r="R286"/>
  <c r="R281"/>
  <c r="R278"/>
  <c r="R275"/>
  <c r="R272"/>
  <c r="R269"/>
  <c r="R253"/>
  <c r="R232"/>
  <c r="R229"/>
  <c r="R166"/>
  <c r="R149"/>
  <c r="Q281"/>
  <c r="Q275"/>
  <c r="Q269"/>
  <c r="Q253"/>
  <c r="Q232"/>
  <c r="Q229"/>
  <c r="Q190"/>
  <c r="Q182"/>
  <c r="Q166"/>
  <c r="Q156"/>
  <c r="Q149"/>
  <c r="P305"/>
  <c r="R293"/>
  <c r="R211"/>
  <c r="R208"/>
  <c r="R202"/>
  <c r="R190"/>
  <c r="R187"/>
  <c r="R152"/>
  <c r="R145"/>
  <c r="R109"/>
  <c r="O308"/>
  <c r="O305"/>
  <c r="Q293"/>
  <c r="Q286"/>
  <c r="Q256"/>
  <c r="Q211"/>
  <c r="Q208"/>
  <c r="Q187"/>
  <c r="Q152"/>
  <c r="Q109"/>
  <c r="R308"/>
  <c r="R305"/>
  <c r="P293"/>
  <c r="P286"/>
  <c r="P281"/>
  <c r="P278"/>
  <c r="P275"/>
  <c r="P272"/>
  <c r="P269"/>
  <c r="P256"/>
  <c r="P253"/>
  <c r="P232"/>
  <c r="P229"/>
  <c r="P211"/>
  <c r="P208"/>
  <c r="P202"/>
  <c r="P190"/>
  <c r="P187"/>
  <c r="P182"/>
  <c r="P166"/>
  <c r="P161"/>
  <c r="P156"/>
  <c r="P152"/>
  <c r="P149"/>
  <c r="P145"/>
  <c r="P109"/>
  <c r="R256"/>
  <c r="R182"/>
  <c r="R156"/>
  <c r="Q278"/>
  <c r="Q272"/>
  <c r="Q202"/>
  <c r="Q145"/>
  <c r="Q308"/>
  <c r="Q305"/>
  <c r="P299"/>
  <c r="O293"/>
  <c r="O286"/>
  <c r="O281"/>
  <c r="O278"/>
  <c r="O275"/>
  <c r="O272"/>
  <c r="O269"/>
  <c r="O256"/>
  <c r="O253"/>
  <c r="O232"/>
  <c r="O229"/>
  <c r="O211"/>
  <c r="O208"/>
  <c r="O202"/>
  <c r="O190"/>
  <c r="O187"/>
  <c r="O182"/>
  <c r="O166"/>
  <c r="O156"/>
  <c r="O152"/>
  <c r="O149"/>
  <c r="O145"/>
  <c r="O109"/>
  <c r="O301"/>
  <c r="S301" s="1"/>
  <c r="P343"/>
  <c r="O343"/>
  <c r="N109"/>
  <c r="R343"/>
  <c r="P9"/>
  <c r="N6"/>
  <c r="Q343"/>
  <c r="O300"/>
  <c r="O299" s="1"/>
  <c r="S363"/>
  <c r="S359"/>
  <c r="S355"/>
  <c r="S350"/>
  <c r="N149"/>
  <c r="N159"/>
  <c r="N169"/>
  <c r="N199"/>
  <c r="N215"/>
  <c r="Q6"/>
  <c r="S366"/>
  <c r="S365"/>
  <c r="S364"/>
  <c r="S362"/>
  <c r="S361"/>
  <c r="S360"/>
  <c r="S358"/>
  <c r="S357"/>
  <c r="S356"/>
  <c r="S353"/>
  <c r="S352"/>
  <c r="S351"/>
  <c r="P6"/>
  <c r="P43"/>
  <c r="Q12"/>
  <c r="P98"/>
  <c r="P84"/>
  <c r="P66"/>
  <c r="P12"/>
  <c r="S310"/>
  <c r="S140"/>
  <c r="S139"/>
  <c r="S135"/>
  <c r="S131"/>
  <c r="S130"/>
  <c r="S123"/>
  <c r="S122"/>
  <c r="S110"/>
  <c r="S105"/>
  <c r="S100"/>
  <c r="S95"/>
  <c r="S91"/>
  <c r="S90"/>
  <c r="S72"/>
  <c r="S71"/>
  <c r="S68"/>
  <c r="S63"/>
  <c r="S58"/>
  <c r="S53"/>
  <c r="S52"/>
  <c r="S44"/>
  <c r="S34"/>
  <c r="O29"/>
  <c r="S25"/>
  <c r="S24"/>
  <c r="S21"/>
  <c r="S16"/>
  <c r="S14"/>
  <c r="N301"/>
  <c r="S349"/>
  <c r="S348"/>
  <c r="S317"/>
  <c r="S314"/>
  <c r="S313"/>
  <c r="S80"/>
  <c r="R43"/>
  <c r="R6"/>
  <c r="Q345"/>
  <c r="N343"/>
  <c r="S127"/>
  <c r="S119"/>
  <c r="S87"/>
  <c r="S57"/>
  <c r="S49"/>
  <c r="S47"/>
  <c r="S40"/>
  <c r="S28"/>
  <c r="S11"/>
  <c r="S30"/>
  <c r="O35"/>
  <c r="S7"/>
  <c r="N15"/>
  <c r="N20"/>
  <c r="N59"/>
  <c r="N171"/>
  <c r="S289"/>
  <c r="S288"/>
  <c r="S283"/>
  <c r="S280"/>
  <c r="S277"/>
  <c r="S271"/>
  <c r="S268"/>
  <c r="S264"/>
  <c r="S263"/>
  <c r="S258"/>
  <c r="S250"/>
  <c r="S245"/>
  <c r="S243"/>
  <c r="S234"/>
  <c r="S225"/>
  <c r="S218"/>
  <c r="S217"/>
  <c r="P215"/>
  <c r="S210"/>
  <c r="S199"/>
  <c r="S189"/>
  <c r="S180"/>
  <c r="S179"/>
  <c r="S174"/>
  <c r="S173"/>
  <c r="S165"/>
  <c r="S164"/>
  <c r="S159"/>
  <c r="S155"/>
  <c r="S154"/>
  <c r="S144"/>
  <c r="P235"/>
  <c r="P220"/>
  <c r="P175"/>
  <c r="P171"/>
  <c r="S290"/>
  <c r="S146"/>
  <c r="P345"/>
  <c r="S267"/>
  <c r="S266"/>
  <c r="S262"/>
  <c r="S255"/>
  <c r="S248"/>
  <c r="S240"/>
  <c r="S239"/>
  <c r="S231"/>
  <c r="S222"/>
  <c r="S214"/>
  <c r="S213"/>
  <c r="S205"/>
  <c r="S204"/>
  <c r="S195"/>
  <c r="S184"/>
  <c r="S168"/>
  <c r="S158"/>
  <c r="S151"/>
  <c r="S309"/>
  <c r="S298"/>
  <c r="S279"/>
  <c r="S209"/>
  <c r="P143"/>
  <c r="S143" s="1"/>
  <c r="P249"/>
  <c r="S249" s="1"/>
  <c r="S347"/>
  <c r="S316"/>
  <c r="S315"/>
  <c r="S307"/>
  <c r="S303"/>
  <c r="S295"/>
  <c r="R117"/>
  <c r="R102"/>
  <c r="R98"/>
  <c r="R84"/>
  <c r="R69"/>
  <c r="R66"/>
  <c r="R61"/>
  <c r="R54"/>
  <c r="R51"/>
  <c r="R48"/>
  <c r="R38"/>
  <c r="R35"/>
  <c r="R32"/>
  <c r="R29"/>
  <c r="R20"/>
  <c r="R15"/>
  <c r="R12"/>
  <c r="R9"/>
  <c r="S306"/>
  <c r="S285"/>
  <c r="S236"/>
  <c r="S200"/>
  <c r="P259"/>
  <c r="P244"/>
  <c r="S344"/>
  <c r="S226"/>
  <c r="S284"/>
  <c r="Q259"/>
  <c r="Q244"/>
  <c r="Q235"/>
  <c r="Q220"/>
  <c r="Q215"/>
  <c r="Q175"/>
  <c r="Q171"/>
  <c r="S169"/>
  <c r="Q161"/>
  <c r="S134"/>
  <c r="S126"/>
  <c r="Q117"/>
  <c r="S118"/>
  <c r="S104"/>
  <c r="Q102"/>
  <c r="Q98"/>
  <c r="S94"/>
  <c r="S86"/>
  <c r="Q84"/>
  <c r="Q74"/>
  <c r="S74" s="1"/>
  <c r="S75"/>
  <c r="Q69"/>
  <c r="Q66"/>
  <c r="S67"/>
  <c r="Q61"/>
  <c r="Q54"/>
  <c r="Q51"/>
  <c r="Q48"/>
  <c r="Q43"/>
  <c r="Q38"/>
  <c r="S39"/>
  <c r="Q35"/>
  <c r="Q32"/>
  <c r="Q29"/>
  <c r="Q20"/>
  <c r="Q18"/>
  <c r="S18" s="1"/>
  <c r="S19"/>
  <c r="Q15"/>
  <c r="S10"/>
  <c r="Q9"/>
  <c r="S304"/>
  <c r="S292"/>
  <c r="S276"/>
  <c r="S191"/>
  <c r="O345"/>
  <c r="S274"/>
  <c r="S270"/>
  <c r="S265"/>
  <c r="S261"/>
  <c r="O259"/>
  <c r="S257"/>
  <c r="O251"/>
  <c r="S251" s="1"/>
  <c r="S252"/>
  <c r="S247"/>
  <c r="S246"/>
  <c r="O244"/>
  <c r="S242"/>
  <c r="S241"/>
  <c r="S238"/>
  <c r="S237"/>
  <c r="O235"/>
  <c r="S233"/>
  <c r="O227"/>
  <c r="S227" s="1"/>
  <c r="S228"/>
  <c r="S224"/>
  <c r="S223"/>
  <c r="O220"/>
  <c r="S221"/>
  <c r="S219"/>
  <c r="O215"/>
  <c r="S216"/>
  <c r="S212"/>
  <c r="O206"/>
  <c r="S206" s="1"/>
  <c r="S207"/>
  <c r="S203"/>
  <c r="O197"/>
  <c r="S197" s="1"/>
  <c r="S198"/>
  <c r="O193"/>
  <c r="S193" s="1"/>
  <c r="S194"/>
  <c r="S192"/>
  <c r="S188"/>
  <c r="O185"/>
  <c r="S185" s="1"/>
  <c r="S186"/>
  <c r="S183"/>
  <c r="S181"/>
  <c r="S178"/>
  <c r="S177"/>
  <c r="O175"/>
  <c r="O171"/>
  <c r="S172"/>
  <c r="S167"/>
  <c r="S163"/>
  <c r="O161"/>
  <c r="S162"/>
  <c r="S157"/>
  <c r="S153"/>
  <c r="S148"/>
  <c r="S147"/>
  <c r="O141"/>
  <c r="S141" s="1"/>
  <c r="S142"/>
  <c r="P117"/>
  <c r="P102"/>
  <c r="S82"/>
  <c r="P69"/>
  <c r="P61"/>
  <c r="P54"/>
  <c r="P51"/>
  <c r="P48"/>
  <c r="P38"/>
  <c r="P35"/>
  <c r="P32"/>
  <c r="P29"/>
  <c r="P20"/>
  <c r="P15"/>
  <c r="S312"/>
  <c r="S287"/>
  <c r="S282"/>
  <c r="S273"/>
  <c r="S196"/>
  <c r="S176"/>
  <c r="S170"/>
  <c r="S160"/>
  <c r="S83"/>
  <c r="O51"/>
  <c r="R345"/>
  <c r="S297"/>
  <c r="S291"/>
  <c r="R259"/>
  <c r="R244"/>
  <c r="R235"/>
  <c r="R220"/>
  <c r="R215"/>
  <c r="R175"/>
  <c r="R171"/>
  <c r="R161"/>
  <c r="S137"/>
  <c r="S136"/>
  <c r="S133"/>
  <c r="S132"/>
  <c r="S129"/>
  <c r="S128"/>
  <c r="S125"/>
  <c r="S124"/>
  <c r="S121"/>
  <c r="S120"/>
  <c r="O117"/>
  <c r="S114"/>
  <c r="S116"/>
  <c r="S111"/>
  <c r="S107"/>
  <c r="S106"/>
  <c r="O102"/>
  <c r="S103"/>
  <c r="S101"/>
  <c r="O98"/>
  <c r="S97"/>
  <c r="S96"/>
  <c r="S93"/>
  <c r="S92"/>
  <c r="S89"/>
  <c r="S88"/>
  <c r="O84"/>
  <c r="S85"/>
  <c r="O78"/>
  <c r="S78" s="1"/>
  <c r="S79"/>
  <c r="O76"/>
  <c r="S76" s="1"/>
  <c r="S77"/>
  <c r="S73"/>
  <c r="O69"/>
  <c r="S70"/>
  <c r="O66"/>
  <c r="S65"/>
  <c r="S64"/>
  <c r="O61"/>
  <c r="S60"/>
  <c r="O59"/>
  <c r="S59" s="1"/>
  <c r="S56"/>
  <c r="S55"/>
  <c r="S50"/>
  <c r="O48"/>
  <c r="S46"/>
  <c r="S45"/>
  <c r="O43"/>
  <c r="S42"/>
  <c r="S41"/>
  <c r="O38"/>
  <c r="S37"/>
  <c r="S36"/>
  <c r="O32"/>
  <c r="S31"/>
  <c r="S27"/>
  <c r="S26"/>
  <c r="S23"/>
  <c r="S22"/>
  <c r="O20"/>
  <c r="S17"/>
  <c r="O15"/>
  <c r="O12"/>
  <c r="S13"/>
  <c r="O9"/>
  <c r="S8"/>
  <c r="O6"/>
  <c r="S346"/>
  <c r="S294"/>
  <c r="S260"/>
  <c r="S254"/>
  <c r="S230"/>
  <c r="S150"/>
  <c r="S108"/>
  <c r="S99"/>
  <c r="S81"/>
  <c r="S62"/>
  <c r="S33"/>
  <c r="O54"/>
  <c r="N12"/>
  <c r="N297"/>
  <c r="N175"/>
  <c r="N190"/>
  <c r="N202"/>
  <c r="N206"/>
  <c r="N235"/>
  <c r="N244"/>
  <c r="N249"/>
  <c r="N253"/>
  <c r="N259"/>
  <c r="N284"/>
  <c r="N291"/>
  <c r="N32"/>
  <c r="N66"/>
  <c r="N69"/>
  <c r="N76"/>
  <c r="N78"/>
  <c r="N107"/>
  <c r="N141"/>
  <c r="N156"/>
  <c r="N166"/>
  <c r="N48"/>
  <c r="N84"/>
  <c r="N195"/>
  <c r="N208"/>
  <c r="N251"/>
  <c r="N38"/>
  <c r="N61"/>
  <c r="N82"/>
  <c r="N117"/>
  <c r="N145"/>
  <c r="N182"/>
  <c r="N185"/>
  <c r="N197"/>
  <c r="N211"/>
  <c r="N220"/>
  <c r="N225"/>
  <c r="N227"/>
  <c r="N289"/>
  <c r="N9"/>
  <c r="N35"/>
  <c r="N54"/>
  <c r="N74"/>
  <c r="N102"/>
  <c r="N143"/>
  <c r="N152"/>
  <c r="N229"/>
  <c r="N193"/>
  <c r="N187"/>
  <c r="N161"/>
  <c r="N114"/>
  <c r="N80"/>
  <c r="N51"/>
  <c r="N43"/>
  <c r="N29"/>
  <c r="N18"/>
  <c r="S373" i="6" l="1"/>
  <c r="J374" i="1"/>
  <c r="N299"/>
  <c r="P374"/>
  <c r="O338"/>
  <c r="O374" s="1"/>
  <c r="S300"/>
  <c r="V337" i="6"/>
  <c r="V373" s="1"/>
  <c r="O369" i="1"/>
  <c r="Q373" i="6"/>
  <c r="P369" i="1"/>
  <c r="R369"/>
  <c r="U369" s="1"/>
  <c r="Q369"/>
  <c r="J373"/>
  <c r="O337"/>
  <c r="P337"/>
  <c r="S299"/>
  <c r="P375"/>
  <c r="R376"/>
  <c r="O376"/>
  <c r="O375"/>
  <c r="S343"/>
  <c r="Q376"/>
  <c r="P376"/>
  <c r="R375"/>
  <c r="Q375"/>
  <c r="S339"/>
  <c r="S341"/>
  <c r="O377"/>
  <c r="S377" s="1"/>
  <c r="N371"/>
  <c r="S340"/>
  <c r="S9"/>
  <c r="K373"/>
  <c r="S32"/>
  <c r="S69"/>
  <c r="S275"/>
  <c r="S29"/>
  <c r="S43"/>
  <c r="S35"/>
  <c r="S220"/>
  <c r="S293"/>
  <c r="S311"/>
  <c r="S102"/>
  <c r="S48"/>
  <c r="S12"/>
  <c r="S61"/>
  <c r="S98"/>
  <c r="S208"/>
  <c r="S229"/>
  <c r="S54"/>
  <c r="S235"/>
  <c r="S256"/>
  <c r="S190"/>
  <c r="S166"/>
  <c r="S215"/>
  <c r="S259"/>
  <c r="S278"/>
  <c r="S117"/>
  <c r="S149"/>
  <c r="S51"/>
  <c r="S152"/>
  <c r="S253"/>
  <c r="S272"/>
  <c r="S281"/>
  <c r="S109"/>
  <c r="S187"/>
  <c r="S244"/>
  <c r="S345"/>
  <c r="S175"/>
  <c r="S156"/>
  <c r="S15"/>
  <c r="S84"/>
  <c r="S202"/>
  <c r="S269"/>
  <c r="S38"/>
  <c r="S6"/>
  <c r="S20"/>
  <c r="S66"/>
  <c r="S171"/>
  <c r="S182"/>
  <c r="S211"/>
  <c r="S232"/>
  <c r="S286"/>
  <c r="S308"/>
  <c r="S145"/>
  <c r="S161"/>
  <c r="S305"/>
  <c r="S369" l="1"/>
  <c r="S371"/>
  <c r="N345" l="1"/>
  <c r="N369" s="1"/>
  <c r="N311"/>
  <c r="M338"/>
  <c r="L338"/>
  <c r="M374" l="1"/>
  <c r="L374"/>
  <c r="N303"/>
  <c r="N305"/>
  <c r="L337"/>
  <c r="M337"/>
  <c r="Q338" l="1"/>
  <c r="Q374" s="1"/>
  <c r="R338"/>
  <c r="R374" s="1"/>
  <c r="N338"/>
  <c r="N370"/>
  <c r="M373"/>
  <c r="R337"/>
  <c r="Q337"/>
  <c r="T369" i="5"/>
  <c r="V369" s="1"/>
  <c r="P373" i="1"/>
  <c r="V369" l="1"/>
  <c r="L373"/>
  <c r="N376"/>
  <c r="S338"/>
  <c r="N375"/>
  <c r="N372"/>
  <c r="U337"/>
  <c r="T337" i="5" s="1"/>
  <c r="S337" i="1"/>
  <c r="S373" s="1"/>
  <c r="O373"/>
  <c r="T373" i="5" l="1"/>
  <c r="V337"/>
  <c r="V373" s="1"/>
  <c r="U373" i="1"/>
  <c r="V337"/>
  <c r="V373" s="1"/>
  <c r="S374"/>
  <c r="N374"/>
  <c r="R373"/>
  <c r="S372"/>
  <c r="S375"/>
  <c r="Q373"/>
  <c r="S376"/>
  <c r="S370"/>
  <c r="N98"/>
  <c r="N337" s="1"/>
  <c r="N373" l="1"/>
</calcChain>
</file>

<file path=xl/comments1.xml><?xml version="1.0" encoding="utf-8"?>
<comments xmlns="http://schemas.openxmlformats.org/spreadsheetml/2006/main">
  <authors>
    <author>Блинова Екатерина Николаевна</author>
    <author>Карпова Оксана Владимировна</author>
  </authors>
  <commentLis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 + июнь 2022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J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"гидротехнологии"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2023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 кв 2023</t>
        </r>
      </text>
    </comment>
    <comment ref="K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K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K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L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2022</t>
        </r>
      </text>
    </comment>
    <comment ref="M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</t>
        </r>
      </text>
    </comment>
    <comment ref="C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услуги, вместо них планируется Водоканал Приводино - тарифы 
установлены</t>
        </r>
      </text>
    </comment>
    <comment ref="K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J1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C14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тариф с 01.06.2023</t>
        </r>
      </text>
    </comment>
    <comment ref="J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ООО Норд Сервис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Норд Сервис</t>
        </r>
      </text>
    </comment>
    <comment ref="L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ООО Норд Сервис</t>
        </r>
      </text>
    </comment>
    <comment ref="M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 ООО "НордСервис"</t>
        </r>
      </text>
    </comment>
    <comment ref="D16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новый тариф с 15.04.2023</t>
        </r>
      </text>
    </comment>
    <comment ref="D1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новый тариф с 15.04.2023</t>
        </r>
      </text>
    </comment>
    <comment ref="J174" authorId="1">
      <text>
        <r>
          <rPr>
            <b/>
            <sz val="9"/>
            <color indexed="81"/>
            <rFont val="Tahoma"/>
            <family val="2"/>
            <charset val="204"/>
          </rPr>
          <t>Карпова Оксана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план из договора на 2023</t>
        </r>
      </text>
    </comment>
    <comment ref="L174" authorId="1">
      <text>
        <r>
          <rPr>
            <b/>
            <sz val="9"/>
            <color indexed="81"/>
            <rFont val="Tahoma"/>
            <family val="2"/>
            <charset val="204"/>
          </rPr>
          <t>Карпова Оксана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план из договора на 2023
</t>
        </r>
      </text>
    </comment>
    <comment ref="C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услуги, новое РСО неизвестно</t>
        </r>
      </text>
    </comment>
    <comment ref="K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A2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 в/с с 01.06.2023, новое РСО неизвестно</t>
        </r>
      </text>
    </comment>
    <comment ref="J2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 УК Квант</t>
        </r>
      </text>
    </comment>
    <comment ref="D3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 (тариф с 01.06.2023)</t>
        </r>
      </text>
    </comment>
    <comment ref="D3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 (тариф с 01.06.2023)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  <author>Карпова Оксана Владимировна</author>
  </authors>
  <commentLis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 + июнь 2022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J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"гидротехнологии"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2023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 кв 2023</t>
        </r>
      </text>
    </comment>
    <comment ref="K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K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K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L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2022</t>
        </r>
      </text>
    </comment>
    <comment ref="M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</t>
        </r>
      </text>
    </comment>
    <comment ref="K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J1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C14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тариф с 01.06.2023</t>
        </r>
      </text>
    </comment>
    <comment ref="J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ООО Норд Сервис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Норд Сервис</t>
        </r>
      </text>
    </comment>
    <comment ref="L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ООО Норд Сервис</t>
        </r>
      </text>
    </comment>
    <comment ref="M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 ООО "НордСервис"</t>
        </r>
      </text>
    </comment>
    <comment ref="J174" authorId="1">
      <text>
        <r>
          <rPr>
            <b/>
            <sz val="9"/>
            <color indexed="81"/>
            <rFont val="Tahoma"/>
            <family val="2"/>
            <charset val="204"/>
          </rPr>
          <t>Карпова Оксана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план из договора на 2023</t>
        </r>
      </text>
    </comment>
    <comment ref="C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услуги, новое РСО неизвестно</t>
        </r>
      </text>
    </comment>
    <comment ref="K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A2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 в/с с 01.06.2023, новое РСО неизвестно</t>
        </r>
      </text>
    </comment>
    <comment ref="J2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 УК Квант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</authors>
  <commentLis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апр-май 2023 + июнь 2022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2023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2023</t>
        </r>
      </text>
    </comment>
    <comment ref="J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"гидротехнологии"</t>
        </r>
      </text>
    </comment>
    <comment ref="J2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г ООО "Гидротехнологии"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 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2023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 кв 2023</t>
        </r>
      </text>
    </comment>
    <comment ref="K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K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K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L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2022</t>
        </r>
      </text>
    </comment>
    <comment ref="M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</t>
        </r>
      </text>
    </comment>
    <comment ref="K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J1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</t>
        </r>
      </text>
    </comment>
    <comment ref="J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2022 ООО Норд Сервис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2022 ООО Норд Сервис</t>
        </r>
      </text>
    </comment>
    <comment ref="L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ООО Норд Сервис</t>
        </r>
      </text>
    </comment>
    <comment ref="M1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2022 ООО "НордСервис"</t>
        </r>
      </text>
    </comment>
    <comment ref="D16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новый тариф с 15.04.2023</t>
        </r>
      </text>
    </comment>
    <comment ref="D1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новый тариф с 15.04.2023</t>
        </r>
      </text>
    </comment>
    <comment ref="C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услуги, новое РСО неизвестно</t>
        </r>
      </text>
    </comment>
    <comment ref="K1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2023</t>
        </r>
      </text>
    </comment>
    <comment ref="A2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не оказывает услуги в/с с 01.06.2023, новое РСО неизвестно</t>
        </r>
      </text>
    </comment>
    <comment ref="J2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2023 УК Квант</t>
        </r>
      </text>
    </comment>
  </commentList>
</comments>
</file>

<file path=xl/sharedStrings.xml><?xml version="1.0" encoding="utf-8"?>
<sst xmlns="http://schemas.openxmlformats.org/spreadsheetml/2006/main" count="4108" uniqueCount="404">
  <si>
    <t>ИНН</t>
  </si>
  <si>
    <t>Наименование</t>
  </si>
  <si>
    <t>Наименование теплоснабжающей организации/
наименование муниципального района/
муниципального округа/
городского округа</t>
  </si>
  <si>
    <t>Наименование городского / сельского поселения (поселок, село, деревня)</t>
  </si>
  <si>
    <t>Ресурс
(тепловая энергия на отопление, Гкал;
тепловая энергия на подогрев, Гкал;
теплоноситель, м3)</t>
  </si>
  <si>
    <t>экономически обоснованный тариф, рублей/Гкал</t>
  </si>
  <si>
    <t>льготный тариф,
рублей/Гкал</t>
  </si>
  <si>
    <t>всего</t>
  </si>
  <si>
    <t>Декабрь 2023 года,
рублей</t>
  </si>
  <si>
    <t>1 полугодие</t>
  </si>
  <si>
    <t>2 полугодие</t>
  </si>
  <si>
    <t>1 квартал</t>
  </si>
  <si>
    <t>2 квартал</t>
  </si>
  <si>
    <t>3 квартал</t>
  </si>
  <si>
    <t>4 квартал</t>
  </si>
  <si>
    <t>2901179251</t>
  </si>
  <si>
    <t>АО "АрхоблЭнерго"</t>
  </si>
  <si>
    <t>Приморский муниципальный район Арх.обл.</t>
  </si>
  <si>
    <t>сельское поселение "Соловецкое"</t>
  </si>
  <si>
    <t>Питьевая вода</t>
  </si>
  <si>
    <t>Услуги водоотведения</t>
  </si>
  <si>
    <t>2903011092</t>
  </si>
  <si>
    <t>АО "Сети"</t>
  </si>
  <si>
    <t>городской округ Арх.обл. "Город Новодвинск"</t>
  </si>
  <si>
    <t/>
  </si>
  <si>
    <t>2902060361</t>
  </si>
  <si>
    <t>АО "ЦС "Звездочка"</t>
  </si>
  <si>
    <t>городской округ Арх.обл. "Северодвинск"</t>
  </si>
  <si>
    <t>2904002069</t>
  </si>
  <si>
    <t>МП "Горводоканал"</t>
  </si>
  <si>
    <t>городской округ Арх.обл. "Котлас"</t>
  </si>
  <si>
    <t>МП "Телеговское ЖКХ"</t>
  </si>
  <si>
    <t>Красноборский муниципальный район Арх.обл.</t>
  </si>
  <si>
    <t>сельское поселение "Телеговское"</t>
  </si>
  <si>
    <t>2901243725</t>
  </si>
  <si>
    <t>МУП "Водоочистка"</t>
  </si>
  <si>
    <t>Приморский муниципальный район и городской округ "город Архангельск" (за исключением д.Кяростров СП "Островное")</t>
  </si>
  <si>
    <t>сельское поселение "Островное" (д. Кяростров)</t>
  </si>
  <si>
    <t>сельское поселение "Уемское" (сельское поселение "Уемское" и городской округ "Город Архангельск" (система водоснабжения по ул.Заводская пос.Уемский))</t>
  </si>
  <si>
    <t xml:space="preserve">поселок Лайский Док сельского поселения "Приморское" </t>
  </si>
  <si>
    <t>сельское поселение "Уемское"</t>
  </si>
  <si>
    <t>2912006155</t>
  </si>
  <si>
    <t>МУП "Ерцевские теплосети"</t>
  </si>
  <si>
    <t>Коношский муниципальный район Арх.обл.</t>
  </si>
  <si>
    <t>сельское поселение "Ерцевское"</t>
  </si>
  <si>
    <t>сельское поселение "Климовское"</t>
  </si>
  <si>
    <t>2925003747</t>
  </si>
  <si>
    <t>МУП "ЖЭУ"</t>
  </si>
  <si>
    <t>городской округ Арх.обл. "Мирный"</t>
  </si>
  <si>
    <t>2906007552</t>
  </si>
  <si>
    <t>МУП "Нименьгское коммунальное хозяйство"</t>
  </si>
  <si>
    <t>Онежский муниципальный район Арх.обл.</t>
  </si>
  <si>
    <t>сельское поселение "Нименьгское" (пос. Нименьга)</t>
  </si>
  <si>
    <t>сельское поселение "Нименьгское" (пос. Шаста)</t>
  </si>
  <si>
    <t>2920015308</t>
  </si>
  <si>
    <t>МУП "Плесецк-Ресурс"</t>
  </si>
  <si>
    <t>Плесецкий муниципальный округ Арх.обл.</t>
  </si>
  <si>
    <t>рабочий поселок Плесецк и пос. Пукса</t>
  </si>
  <si>
    <t>пос. Пуксоозеро и Белое Озеро</t>
  </si>
  <si>
    <t>рабочий поселок Плесецк</t>
  </si>
  <si>
    <t>пос. Ломовое</t>
  </si>
  <si>
    <t>2906008154</t>
  </si>
  <si>
    <t>МУП "Покровская РК"</t>
  </si>
  <si>
    <t>сельское поселение "Кодинское" (поселки Кодино и Мудьюга)</t>
  </si>
  <si>
    <t>сельское поселение "Покровское" (поселки Верхнеозерский, Маложма и Покровское)</t>
  </si>
  <si>
    <t>сельское поселение "Золотухское" (п. Золотуха)</t>
  </si>
  <si>
    <t>сельское поселение "Чекуевское" (пос. Шомокша)</t>
  </si>
  <si>
    <t>2905001195</t>
  </si>
  <si>
    <t>МУП "ПУ ЖКХ"</t>
  </si>
  <si>
    <t>городской округ Арх.обл. "Город Коряжма"</t>
  </si>
  <si>
    <t>2919007479</t>
  </si>
  <si>
    <t>МУП "Строитель"</t>
  </si>
  <si>
    <t>Пинежский муниципальный район Арх.обл.</t>
  </si>
  <si>
    <t>сельское поселение "Междуреченское"</t>
  </si>
  <si>
    <t>2912005994</t>
  </si>
  <si>
    <t>МУП "ТеплоСервис"</t>
  </si>
  <si>
    <t>сельское поселение "Подюжское"</t>
  </si>
  <si>
    <t>сельское поселение "Волошское"</t>
  </si>
  <si>
    <t>сельское поселение "Тавреньгское"</t>
  </si>
  <si>
    <t>сельское поселение "Мирный" (поселок Сосновка)</t>
  </si>
  <si>
    <t>2907010396</t>
  </si>
  <si>
    <t>МУП "Хозьминское"</t>
  </si>
  <si>
    <t>Вельский муниципальный район Арх.обл.</t>
  </si>
  <si>
    <t>сельское поселение "Хозьминское"</t>
  </si>
  <si>
    <t>2923007312</t>
  </si>
  <si>
    <t>МУП "Холмогорская ВОДООЧИСТКА"</t>
  </si>
  <si>
    <t>Холмогорский муниципальный округ Арх.обл.</t>
  </si>
  <si>
    <t>за исключением потребителей, проживающих на территории дер. Данилово, д.5</t>
  </si>
  <si>
    <t>дер. Данилово, д.5</t>
  </si>
  <si>
    <t>дер. Заполье, Надручей и Харлово</t>
  </si>
  <si>
    <t>дер. Анашкино, с. Ломоносова и Холмогоры</t>
  </si>
  <si>
    <t>2924005702</t>
  </si>
  <si>
    <t>МУП "Чистая вода"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</si>
  <si>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</si>
  <si>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</si>
  <si>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2918002171</t>
  </si>
  <si>
    <t>МУП "ШЛИТ"</t>
  </si>
  <si>
    <t>Няндомский муниципальный округ Арх.обл.</t>
  </si>
  <si>
    <t>деревни Макаровская, Петариха, Корехино, Логиновская и Поповская</t>
  </si>
  <si>
    <t>Няндомский муниципальный район Арх.обл.</t>
  </si>
  <si>
    <t>сельское поселение "Шалакушское" (пос. Тарза, пос. Ивакша, ст. Лельма)</t>
  </si>
  <si>
    <t>сельское поселение "Шалакушское" (ст. Шожма)</t>
  </si>
  <si>
    <t>сельское поселение "Шалакушское" (л/пос. Лепша-Новый)</t>
  </si>
  <si>
    <t>2911004420</t>
  </si>
  <si>
    <t>МУП Каргопольского муниципального округа "Архангело"</t>
  </si>
  <si>
    <t>Каргопольский муниципальный округ Арх.обл.</t>
  </si>
  <si>
    <t>дер. Шелоховская</t>
  </si>
  <si>
    <t xml:space="preserve"> 2911004405</t>
  </si>
  <si>
    <t>МУП Каргопольского муниципального округа "Казаково"</t>
  </si>
  <si>
    <t>деревни Казаково, Кипрово и Лазаревская</t>
  </si>
  <si>
    <t>2911004331</t>
  </si>
  <si>
    <t>МУП Каргопольского муниципального округа " Печниково"</t>
  </si>
  <si>
    <t>2911004356</t>
  </si>
  <si>
    <t>МУП Каргопольского муниципального округа "Ошевенское"</t>
  </si>
  <si>
    <t>дер. Ширяиха</t>
  </si>
  <si>
    <t>2911004363</t>
  </si>
  <si>
    <t>МУП Каргопольского муниципального округа "Тихманьга"</t>
  </si>
  <si>
    <t>Каргопольский муниципальный район Арх.обл.</t>
  </si>
  <si>
    <t>дер. Патровская и дер. Песок</t>
  </si>
  <si>
    <t>7708503727</t>
  </si>
  <si>
    <t>ОАО "РЖД" (Исакогорский участок)</t>
  </si>
  <si>
    <t>городской округ "Город Архангельск"</t>
  </si>
  <si>
    <t>городское поселение "Коношское"</t>
  </si>
  <si>
    <t>Горячая вода в закрытой системе в части компонента на холодную воду</t>
  </si>
  <si>
    <t>городское поселение Няндмское (ул. Партизанская д.12 стр. 84)</t>
  </si>
  <si>
    <t>городское поселение Няндмское (ул. Леваневского д.45 А и Урицкого д. 35)</t>
  </si>
  <si>
    <t>городское поселение Няндмское</t>
  </si>
  <si>
    <t>городское поселение "Малошуйское"</t>
  </si>
  <si>
    <t>городское поселение "Обозерское"</t>
  </si>
  <si>
    <t>рабочий поселок Обозерский</t>
  </si>
  <si>
    <t>ОАО "РЖД" (Сольвычегодский участок)</t>
  </si>
  <si>
    <t>2901308154</t>
  </si>
  <si>
    <t>ООО "АГТС"</t>
  </si>
  <si>
    <t>(Д) Северный территориальный округ городского округа "Город Архангельск"</t>
  </si>
  <si>
    <t>Горячая вода в закрытой системе в части компонента на тепловую энергию</t>
  </si>
  <si>
    <t>Исакогорский территориальный округ (от котельной д.20 стр.1 по Лахтинскому шоссе и от центральных тепловых пунктов: д.40, стр. 1 и д.42, стр. 1 по ул. Магистральная, д.11, стр.1 по ул. Клепача)</t>
  </si>
  <si>
    <t>2903003687</t>
  </si>
  <si>
    <t>ООО "Аквамир"</t>
  </si>
  <si>
    <t>сельское поселение "Приморское" (Деревня Рикасиха)</t>
  </si>
  <si>
    <t>ООО "Альтернатива"</t>
  </si>
  <si>
    <t>Котласский муниципальный район Арх.обл.</t>
  </si>
  <si>
    <t>городское поселение "Приводинское" (д. Курцево, д. Куимиха, д. Медведка)</t>
  </si>
  <si>
    <t>городское поселение "Приводинское" (д. Куимиха)</t>
  </si>
  <si>
    <t>2901249879</t>
  </si>
  <si>
    <t>ООО "АльянсТеплоЭнерго"</t>
  </si>
  <si>
    <t>сельское поселение "Шилегское"</t>
  </si>
  <si>
    <t>2901284489</t>
  </si>
  <si>
    <t>ООО "АОВ"</t>
  </si>
  <si>
    <t>городское поселение "Вельское" и сельское поселение "Муравьевское"</t>
  </si>
  <si>
    <t>сельские поселения "Аргуновское", "Пакшеньгское", "Сурдомское", "Благовещенское", "Солгинское", "Пежемское", "Ракуло-Кокшеньгское"</t>
  </si>
  <si>
    <t>сельское поселение "Верхнеустькулойское"</t>
  </si>
  <si>
    <t>сельские поселения "Верхнешоношское", "Липовское"</t>
  </si>
  <si>
    <t>сельские поселения "Попонаволоцкое", "Тегринское"</t>
  </si>
  <si>
    <t>сельское поселение "Усть-Шоношское"</t>
  </si>
  <si>
    <t>сельские поселения "Пуйское", "Усть-Вельское"</t>
  </si>
  <si>
    <t>сельское поселение "Низовское"</t>
  </si>
  <si>
    <t>сельское поселение "Аргуновское"</t>
  </si>
  <si>
    <t>сельское поселение "Пакшеньгское"</t>
  </si>
  <si>
    <t>сельское поселение "Судромское"</t>
  </si>
  <si>
    <t>сельское поселение "Солгинское"</t>
  </si>
  <si>
    <t>сельское поселение "Тегринское"</t>
  </si>
  <si>
    <t>сельское поселение "Пуйское"</t>
  </si>
  <si>
    <t>сельское поселение "Усть-Вельское"</t>
  </si>
  <si>
    <t>сельское поселение "Ракуло-Кокшеньгское"</t>
  </si>
  <si>
    <t>Вилегодский муниципальный округ Арх.обл.</t>
  </si>
  <si>
    <t>село Ильинско-Подомское, деревни Кошкино, Мухонская, Сидоровская</t>
  </si>
  <si>
    <t>Ленский муниципальный район Арх.обл.</t>
  </si>
  <si>
    <t>сельское поселение "Сафроновское"</t>
  </si>
  <si>
    <t>2910005090</t>
  </si>
  <si>
    <t>ООО "Борок"</t>
  </si>
  <si>
    <t>Виноградовский муниципальный район Арх.обл.</t>
  </si>
  <si>
    <t>сельское поселение "Борецкое" (деревня Гридинская)</t>
  </si>
  <si>
    <t>2910005156</t>
  </si>
  <si>
    <t>ООО "ВВП"</t>
  </si>
  <si>
    <t>Виноградовский муниципальный округ Арх.обл.</t>
  </si>
  <si>
    <t>дер. Моржегоры</t>
  </si>
  <si>
    <t>пос. Воронцы</t>
  </si>
  <si>
    <t>пос. Рочегда</t>
  </si>
  <si>
    <t>2902090408</t>
  </si>
  <si>
    <t>ООО "Вектор"</t>
  </si>
  <si>
    <t>сельское поселение "Островное" (с. Вознесенье)</t>
  </si>
  <si>
    <t>2901295850</t>
  </si>
  <si>
    <t>ООО "ВодаСтоки"</t>
  </si>
  <si>
    <t>сельское поселение "Лисестровское" (д. Большая Корзиха, д. Волохница, д. Часовенское, д. Семеново, д. Любовское)</t>
  </si>
  <si>
    <t>сельское поселение "Лисестровское" (п. Ширшинский)</t>
  </si>
  <si>
    <t>2907014249</t>
  </si>
  <si>
    <t>ООО "Водоканал Кулой"</t>
  </si>
  <si>
    <t>городское поселение "Кулойское"</t>
  </si>
  <si>
    <t>2910005269</t>
  </si>
  <si>
    <t>ООО "Водоснабжение"</t>
  </si>
  <si>
    <t>поселок Березник</t>
  </si>
  <si>
    <t>7736186950</t>
  </si>
  <si>
    <t>ООО "Газпром энерго"</t>
  </si>
  <si>
    <t>городское поселение "Урдомское"</t>
  </si>
  <si>
    <t>городское поселение "Урдомское" (проживающие по прочим адресам)</t>
  </si>
  <si>
    <t>городское поселение "Урдомское" (ул. Паламышская, д.10, д.11, ул. Карла Либнехта, д.30, д.32, д.34, д.36)</t>
  </si>
  <si>
    <t>2907018878</t>
  </si>
  <si>
    <t>ООО "Гефест"</t>
  </si>
  <si>
    <t>Устьянский муниципальный район Арх.обл.</t>
  </si>
  <si>
    <t>Устьянский муниципальный округ Арх.обл.</t>
  </si>
  <si>
    <t>2921128791</t>
  </si>
  <si>
    <t>ООО "ГИДРОН"</t>
  </si>
  <si>
    <t>2920016929</t>
  </si>
  <si>
    <t>ООО "Гидроресурс"</t>
  </si>
  <si>
    <t>рабочий поселок Обозерский и поселок Первомайский</t>
  </si>
  <si>
    <t>поселок Липаково, села Федово и Конево</t>
  </si>
  <si>
    <t>2922008546</t>
  </si>
  <si>
    <t>ООО "ГК "УЛК"</t>
  </si>
  <si>
    <t>поселок Сельменьга</t>
  </si>
  <si>
    <t>городское поселение "Октябрьское"</t>
  </si>
  <si>
    <t>сельское поселение "Березницкое"</t>
  </si>
  <si>
    <t>2923006012</t>
  </si>
  <si>
    <t>ООО "ЕмецкСтройСервис"</t>
  </si>
  <si>
    <t>Холмогорский муниципальный район Арх.обл.</t>
  </si>
  <si>
    <t>сельское поселение "Емецкое"</t>
  </si>
  <si>
    <t>2922007704</t>
  </si>
  <si>
    <t>ООО "ЖКХ Малодоры"</t>
  </si>
  <si>
    <t>сельское поселение "Малодорское"</t>
  </si>
  <si>
    <t>2920016774</t>
  </si>
  <si>
    <t>ООО "ЖКХ Савинский"</t>
  </si>
  <si>
    <t>рабочий поселок Савинский</t>
  </si>
  <si>
    <t>2921127533</t>
  </si>
  <si>
    <t>ООО "ЖКХ-Сервис"</t>
  </si>
  <si>
    <t>сельское поселение "Заостровское"</t>
  </si>
  <si>
    <t>2904025965</t>
  </si>
  <si>
    <t>ООО "Капитель"</t>
  </si>
  <si>
    <t>сельское поселение "Алексеевское"</t>
  </si>
  <si>
    <t>ООО "Каргопольские очистные сооружения"</t>
  </si>
  <si>
    <t>г. Каргополь</t>
  </si>
  <si>
    <t>ООО "Каргопольский водоканал"</t>
  </si>
  <si>
    <t>город Каргополь и поселок Пригородный</t>
  </si>
  <si>
    <t>2912006998</t>
  </si>
  <si>
    <t>ООО "КУРС"</t>
  </si>
  <si>
    <t>2901294110</t>
  </si>
  <si>
    <t>ООО "ЛТК"</t>
  </si>
  <si>
    <t>городское поселение "Сольвычегодское" (кроме д. Григорово)</t>
  </si>
  <si>
    <t>городское поселение "Сольвычегодское" (д. Григорово)</t>
  </si>
  <si>
    <t>городское поселение "Шипицынское"</t>
  </si>
  <si>
    <t>2912006229</t>
  </si>
  <si>
    <t>ООО "Луч"</t>
  </si>
  <si>
    <t>2921127389</t>
  </si>
  <si>
    <t>ООО "МАРАЙС"</t>
  </si>
  <si>
    <t>сельское поселение "Лисестровское" (посёлок Васьково и населенный пункт Аэропорт Васьково)</t>
  </si>
  <si>
    <t>сельское поселение "Лисестровское" (поселок Васьково)</t>
  </si>
  <si>
    <t>2908004701</t>
  </si>
  <si>
    <t>ООО "МПМК"</t>
  </si>
  <si>
    <t>Верхнетоемский муниципальный округ Арх.обл.</t>
  </si>
  <si>
    <t>пос. Двинской</t>
  </si>
  <si>
    <t>с. Верхняя Тойма</t>
  </si>
  <si>
    <t>2923007640</t>
  </si>
  <si>
    <t>ООО "Нейтраль"</t>
  </si>
  <si>
    <t>сельское поселение "Луковецкое"</t>
  </si>
  <si>
    <t>сельское поселение "Белогорское"</t>
  </si>
  <si>
    <t>2921127290</t>
  </si>
  <si>
    <t>ООО "НордСервис"</t>
  </si>
  <si>
    <t>сельское поселение "Островное" (дер. Ластола)</t>
  </si>
  <si>
    <t>сельское поселение "Островное" (дер. Пустошь)</t>
  </si>
  <si>
    <t>2918012010</t>
  </si>
  <si>
    <t>ООО "НЯНДОМСКАЯ ВОДА"</t>
  </si>
  <si>
    <t>2918012028</t>
  </si>
  <si>
    <t>ООО "НЯНДОМСКОЕ ВКХ"</t>
  </si>
  <si>
    <t>2904030161</t>
  </si>
  <si>
    <t>ООО "ОК и ТС"</t>
  </si>
  <si>
    <t>кроме поселка Вычегодский</t>
  </si>
  <si>
    <t>поселок Вычегодский</t>
  </si>
  <si>
    <t>2906008059</t>
  </si>
  <si>
    <t>ООО "Онега-ВК"</t>
  </si>
  <si>
    <t>городское поселение "Онежское"</t>
  </si>
  <si>
    <t>2921128103</t>
  </si>
  <si>
    <t>ООО "Оникс"</t>
  </si>
  <si>
    <t>сельское поселение "Боброво-Лявленское" (поселок Боброво)</t>
  </si>
  <si>
    <t>сельское поселение "Боброво-Лявленское" (деревня Емельяновская)</t>
  </si>
  <si>
    <t>сельское поселение "Боброво-Лявленское" (д. Трепузово, Хорьково и Новинки)</t>
  </si>
  <si>
    <t>сельское поселение "Боброво-Лявленское" (д. Хорьково, д. Новинки)</t>
  </si>
  <si>
    <t>2909002440</t>
  </si>
  <si>
    <t>ООО "Павловск ЖКХ"</t>
  </si>
  <si>
    <t>с. Павловск, пос. Сорово, дер. Быково и Аксеновская</t>
  </si>
  <si>
    <t>село Никольск и ж/д станция Кивер</t>
  </si>
  <si>
    <t>село Шалимово</t>
  </si>
  <si>
    <t>село Павловск</t>
  </si>
  <si>
    <t>2906006238</t>
  </si>
  <si>
    <t>ООО "ПКТС"</t>
  </si>
  <si>
    <t>2923006372</t>
  </si>
  <si>
    <t>ООО "ПКФ "Холмогоры"</t>
  </si>
  <si>
    <t>сельское поселение "Ракульское"</t>
  </si>
  <si>
    <t>2901291983</t>
  </si>
  <si>
    <t>ООО "Поморские коммунальные системы"</t>
  </si>
  <si>
    <t>сельское поселение "Катунинское" (п.Катунино и д.Лахта)</t>
  </si>
  <si>
    <t>2901294173</t>
  </si>
  <si>
    <t>ООО "Предприятие коммунального снабжения"</t>
  </si>
  <si>
    <t>сельское поселение "Катунинское" (Поселок Беломорье)</t>
  </si>
  <si>
    <t>2901302219</t>
  </si>
  <si>
    <t>ООО "Районный водоканал"</t>
  </si>
  <si>
    <t>Лешуконский муниципальный район Арх.обл.</t>
  </si>
  <si>
    <t>Мезенский муниципальный район Арх.обл.</t>
  </si>
  <si>
    <t>городское поселение "Мезенское", сельские поселения "Каменское", "Долгощельское", "Зареченское", "Совпольское", "Соянское", "Целегорское"</t>
  </si>
  <si>
    <t>городское поселение "Приводинское"</t>
  </si>
  <si>
    <t>7726747370</t>
  </si>
  <si>
    <t>ООО "РВК-Архангельск"</t>
  </si>
  <si>
    <t>Приморский муниципальный район и городской округ "Город Архангельск"</t>
  </si>
  <si>
    <t>2923005900</t>
  </si>
  <si>
    <t>ООО "Светлый дом"</t>
  </si>
  <si>
    <t>сельское поселение "Светлозерское"</t>
  </si>
  <si>
    <t>2923006943</t>
  </si>
  <si>
    <t>ООО "Северная Двина"</t>
  </si>
  <si>
    <t>сельское поселение "Двинское"</t>
  </si>
  <si>
    <t>ООО "Спектр"</t>
  </si>
  <si>
    <t>2923005837</t>
  </si>
  <si>
    <t>сельское поселение "Усть-Пинежское"</t>
  </si>
  <si>
    <t>2901207290</t>
  </si>
  <si>
    <t>ООО "Спец-ТОН-Архангельск"</t>
  </si>
  <si>
    <t>сельское поселение "Талажское" (деревня Повракульская)</t>
  </si>
  <si>
    <t>2907015570</t>
  </si>
  <si>
    <t>ООО "Теплосервис"</t>
  </si>
  <si>
    <t>2922008803</t>
  </si>
  <si>
    <t>ООО "ТеплоСнаб" (Устьянский район)</t>
  </si>
  <si>
    <t>сельское поселение "Киземское"</t>
  </si>
  <si>
    <t>2912007007</t>
  </si>
  <si>
    <t>ООО "Теплохолдинг Коноша"</t>
  </si>
  <si>
    <t>сельское поселение "Талажское" (п. Талаги)</t>
  </si>
  <si>
    <t>2901311781</t>
  </si>
  <si>
    <t>ООО "УК "Ореол"</t>
  </si>
  <si>
    <t>2924005075</t>
  </si>
  <si>
    <t>ООО "УК "Уютный город"</t>
  </si>
  <si>
    <t>2901279048</t>
  </si>
  <si>
    <t>ООО "Управляющая компания "Технология"</t>
  </si>
  <si>
    <t>2920011448</t>
  </si>
  <si>
    <t>ООО "Уют-2"</t>
  </si>
  <si>
    <t>поселок Улитино</t>
  </si>
  <si>
    <t>2918011948</t>
  </si>
  <si>
    <t>ООО "Энергия Севера"</t>
  </si>
  <si>
    <t>городское поселение "Няндомское"</t>
  </si>
  <si>
    <t>2901195888</t>
  </si>
  <si>
    <t>ООО "Энерго-маркет"</t>
  </si>
  <si>
    <t>Исакогорский территориальный округ от котельной по адресу ул. Речников, д. 1, стр. 14 и от центр. теплов. пункта по адресу ул. Бассейная, д. 4, стр. 1</t>
  </si>
  <si>
    <t>7606053324</t>
  </si>
  <si>
    <t>ПАО "ТГК-2"</t>
  </si>
  <si>
    <t>территории, огранич. ул. Мира, Лочехина, Зеленец, Кирпичный завод, Севстрой, Юнг ВМФ, Емецкая и Колхозная</t>
  </si>
  <si>
    <t>за искл. территорий огранич. ул. Мира, Лочехина, Зеленец, Кирпичный завод, Севстрой, Юнг ВМФ, Емецкая и Колхозная</t>
  </si>
  <si>
    <t>2919000794</t>
  </si>
  <si>
    <t>Пинежское МП ЖКХ</t>
  </si>
  <si>
    <t>сельское поселение "Карпогорское"</t>
  </si>
  <si>
    <t>сельское поселение "Пинежское"</t>
  </si>
  <si>
    <t>сельское поселение "Пиринемское"</t>
  </si>
  <si>
    <t xml:space="preserve"> - </t>
  </si>
  <si>
    <t>2914001090</t>
  </si>
  <si>
    <t>ГБУЗ АО "Санаторий имени М.Н. Фаворской"</t>
  </si>
  <si>
    <t>7729314745</t>
  </si>
  <si>
    <t>ФГБУ "ЦЖКУ" Минобороны России</t>
  </si>
  <si>
    <t>военный городок №15</t>
  </si>
  <si>
    <t>городской округ Арх.обл. "Новая Земля"</t>
  </si>
  <si>
    <t>кроме военного городка №4</t>
  </si>
  <si>
    <t>Военный городок №24 пос. Ненокса</t>
  </si>
  <si>
    <t>сельское поселение "Черемушское" (в/г 9 поселок Савватия)</t>
  </si>
  <si>
    <t>городское поселение "Мезенское"</t>
  </si>
  <si>
    <t>сельское поселение "Боброво-Лявленское"</t>
  </si>
  <si>
    <t>дер. Бережная, Юрятинская и с. Шангалы</t>
  </si>
  <si>
    <t>сельское поселение "Сийское"</t>
  </si>
  <si>
    <t>ООО "Архбиоэнерго"</t>
  </si>
  <si>
    <t>2901200792</t>
  </si>
  <si>
    <t>сельское поселение "Заостровское" (поселок Луговой)</t>
  </si>
  <si>
    <t xml:space="preserve">поселки Булатово и Оксовский </t>
  </si>
  <si>
    <t>Потребность в средствах областного бюджета
 всего в 2024 году
(за декабрь 2023
 - ноябрь 2024),
рублей</t>
  </si>
  <si>
    <t>Итого субсидии, в том числе:</t>
  </si>
  <si>
    <t>Итого гранты, в том числе:</t>
  </si>
  <si>
    <t>Всего, в том числе:</t>
  </si>
  <si>
    <t>Объем коммунального ресурса
 (тепловая энергия на отопление, Гкал;
тепловая энергия на подогрев, Гкал;
теплоноситель, м3)</t>
  </si>
  <si>
    <t>Потребность в средствах субсидии, рублей</t>
  </si>
  <si>
    <t>Потребность в средствах областного бюджета
 всего в 2025 году
(за декабрь 2024
 - ноябрь 2025),
рублей</t>
  </si>
  <si>
    <t>Потребность в средствах областного бюджета
 всего в 2026 году
(за декабрь 2025
 - ноябрь 2026),
рублей</t>
  </si>
  <si>
    <t>дер. Ватамановская, Гавриловская</t>
  </si>
  <si>
    <t>ООО Водоканал Приводино"</t>
  </si>
  <si>
    <t>городское поселение "Приводинское" (рп. Приводино)</t>
  </si>
  <si>
    <t>2909003034</t>
  </si>
  <si>
    <t>ООО "Вилегодск ЖКХ"</t>
  </si>
  <si>
    <t>село Вилегодск</t>
  </si>
  <si>
    <t>2905014500</t>
  </si>
  <si>
    <t>ООО "Аметист"</t>
  </si>
  <si>
    <t>село Никольск</t>
  </si>
  <si>
    <t>пос. Березник</t>
  </si>
  <si>
    <t>ГАПОУ АО "Каргопольский индустриальный техникум"</t>
  </si>
  <si>
    <t>7802312751</t>
  </si>
  <si>
    <t>ПАО "Россети Северо-Запад"</t>
  </si>
  <si>
    <t>2914000511</t>
  </si>
  <si>
    <t xml:space="preserve">ЛПУ «Санаторий «Солониха» </t>
  </si>
  <si>
    <t>2917125967</t>
  </si>
  <si>
    <t>МУП "Северянин"</t>
  </si>
  <si>
    <t>сельское поселение "Дорогорское"</t>
  </si>
  <si>
    <t>пос. Североонежск</t>
  </si>
  <si>
    <t>дер. Вершинино, Горы и Шишкина</t>
  </si>
  <si>
    <t>2920017016</t>
  </si>
  <si>
    <t xml:space="preserve"> ООО "ПРУК АО"</t>
  </si>
  <si>
    <t>пос. Североонежск и Строитель</t>
  </si>
  <si>
    <t>2902059091</t>
  </si>
  <si>
    <t>АО "ПО "Севмаш"</t>
  </si>
  <si>
    <t>МО "Кушкопальское"</t>
  </si>
  <si>
    <t>МО "Лавельское"</t>
  </si>
  <si>
    <t>Декабрь 
2024 года,
рублей</t>
  </si>
  <si>
    <t>Декабрь 
2025 года,
рублей</t>
  </si>
  <si>
    <t>Декабрь 
2026 года,
рублей</t>
  </si>
  <si>
    <t>ООО "Водоканал Приводино"</t>
  </si>
  <si>
    <t xml:space="preserve">Расчет плановой потребности  в средствах областного бюджета 
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 тарифов на горячую воду в закрытой системе, питьевую воду и (или) услуги водоотведения, для населения и потребителей, приравненных к населению,
на 2024 год </t>
  </si>
  <si>
    <t xml:space="preserve">Расчет плановой потребности  в средствах областного бюджета 
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 тарифов на горячую воду в закрытой системе, питьевую воду и (или) услуги водоотведения, для населения и потребителей, приравненных к населению,
на 2025 год </t>
  </si>
  <si>
    <t xml:space="preserve">Расчет плановой потребности  в средствах областного бюджета 
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 тарифов на горячую воду в закрытой системе, питьевую воду и (или) услуги водоотведения, для населения и потребителей, приравненных к населению,
на 2026 год 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</si>
</sst>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00"/>
    <numFmt numFmtId="167" formatCode="_-* #,##0.000\ _₽_-;\-* #,##0.000\ _₽_-;_-* &quot;-&quot;???\ _₽_-;_-@_-"/>
    <numFmt numFmtId="168" formatCode="#,##0.000_ ;\-#,##0.000\ "/>
    <numFmt numFmtId="169" formatCode="0.0%"/>
    <numFmt numFmtId="170" formatCode="_-* #,##0.000_р_._-;\-* #,##0.0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color theme="4" tint="-0.249977111117893"/>
      <name val="Tahoma"/>
      <family val="2"/>
      <charset val="204"/>
    </font>
    <font>
      <i/>
      <sz val="8"/>
      <name val="Tahoma"/>
      <family val="2"/>
      <charset val="204"/>
    </font>
    <font>
      <b/>
      <sz val="8"/>
      <color rgb="FFFF0000"/>
      <name val="Tahoma"/>
      <family val="2"/>
      <charset val="204"/>
    </font>
    <font>
      <i/>
      <sz val="8"/>
      <color rgb="FFFF0000"/>
      <name val="Tahoma"/>
      <family val="2"/>
      <charset val="204"/>
    </font>
    <font>
      <sz val="8"/>
      <color rgb="FF0070C0"/>
      <name val="Tahoma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9" fontId="1" fillId="0" borderId="0" applyFont="0" applyFill="0" applyBorder="0" applyAlignment="0" applyProtection="0"/>
    <xf numFmtId="0" fontId="3" fillId="0" borderId="0"/>
  </cellStyleXfs>
  <cellXfs count="81">
    <xf numFmtId="0" fontId="0" fillId="0" borderId="0" xfId="0"/>
    <xf numFmtId="0" fontId="3" fillId="0" borderId="0" xfId="3"/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/>
    <xf numFmtId="0" fontId="6" fillId="0" borderId="0" xfId="3" applyFont="1"/>
    <xf numFmtId="0" fontId="11" fillId="0" borderId="0" xfId="3" applyFont="1"/>
    <xf numFmtId="0" fontId="12" fillId="0" borderId="0" xfId="3" applyFont="1"/>
    <xf numFmtId="0" fontId="10" fillId="0" borderId="0" xfId="3" applyFont="1" applyAlignment="1">
      <alignment horizontal="center" vertical="center" wrapText="1"/>
    </xf>
    <xf numFmtId="169" fontId="17" fillId="0" borderId="0" xfId="9" applyNumberFormat="1" applyFont="1" applyAlignment="1">
      <alignment horizontal="center" vertical="center" wrapText="1"/>
    </xf>
    <xf numFmtId="166" fontId="7" fillId="0" borderId="0" xfId="3" applyNumberFormat="1" applyFont="1" applyAlignment="1">
      <alignment horizontal="center" vertical="center" wrapText="1"/>
    </xf>
    <xf numFmtId="164" fontId="4" fillId="0" borderId="0" xfId="1" applyFont="1" applyAlignment="1">
      <alignment horizontal="center" vertical="center" wrapText="1"/>
    </xf>
    <xf numFmtId="170" fontId="4" fillId="0" borderId="0" xfId="1" applyNumberFormat="1" applyFont="1" applyAlignment="1">
      <alignment horizontal="center" vertical="center" wrapText="1"/>
    </xf>
    <xf numFmtId="43" fontId="3" fillId="0" borderId="0" xfId="3" applyNumberFormat="1"/>
    <xf numFmtId="0" fontId="4" fillId="2" borderId="0" xfId="4" applyFont="1" applyFill="1"/>
    <xf numFmtId="0" fontId="3" fillId="2" borderId="0" xfId="4" applyFill="1"/>
    <xf numFmtId="0" fontId="3" fillId="2" borderId="0" xfId="4" applyFill="1" applyAlignment="1">
      <alignment horizontal="center"/>
    </xf>
    <xf numFmtId="0" fontId="3" fillId="2" borderId="0" xfId="3" applyFill="1"/>
    <xf numFmtId="0" fontId="3" fillId="2" borderId="1" xfId="5" applyFont="1" applyFill="1" applyBorder="1" applyAlignment="1">
      <alignment vertical="center" wrapText="1"/>
    </xf>
    <xf numFmtId="165" fontId="3" fillId="2" borderId="1" xfId="3" applyNumberForma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 wrapText="1"/>
    </xf>
    <xf numFmtId="165" fontId="7" fillId="2" borderId="1" xfId="3" applyNumberFormat="1" applyFont="1" applyFill="1" applyBorder="1" applyAlignment="1">
      <alignment horizontal="center" vertical="center" wrapText="1"/>
    </xf>
    <xf numFmtId="166" fontId="7" fillId="2" borderId="1" xfId="5" applyNumberFormat="1" applyFont="1" applyFill="1" applyBorder="1" applyAlignment="1">
      <alignment horizontal="center" vertical="center" wrapText="1"/>
    </xf>
    <xf numFmtId="49" fontId="7" fillId="2" borderId="1" xfId="7" applyNumberFormat="1" applyFont="1" applyFill="1" applyBorder="1" applyAlignment="1">
      <alignment horizontal="left" vertical="center" wrapText="1"/>
    </xf>
    <xf numFmtId="0" fontId="7" fillId="2" borderId="1" xfId="7" applyFont="1" applyFill="1" applyBorder="1" applyAlignment="1">
      <alignment horizontal="center" vertical="center" wrapText="1"/>
    </xf>
    <xf numFmtId="49" fontId="7" fillId="2" borderId="1" xfId="7" applyNumberFormat="1" applyFont="1" applyFill="1" applyBorder="1" applyAlignment="1">
      <alignment vertical="center" wrapText="1"/>
    </xf>
    <xf numFmtId="0" fontId="10" fillId="2" borderId="1" xfId="7" applyFont="1" applyFill="1" applyBorder="1" applyAlignment="1">
      <alignment horizontal="center" vertical="center" wrapText="1"/>
    </xf>
    <xf numFmtId="166" fontId="7" fillId="2" borderId="1" xfId="7" applyNumberFormat="1" applyFont="1" applyFill="1" applyBorder="1" applyAlignment="1">
      <alignment horizontal="center" vertical="center" wrapText="1"/>
    </xf>
    <xf numFmtId="165" fontId="7" fillId="2" borderId="1" xfId="7" applyNumberFormat="1" applyFont="1" applyFill="1" applyBorder="1" applyAlignment="1">
      <alignment horizontal="center"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167" fontId="7" fillId="2" borderId="1" xfId="3" applyNumberFormat="1" applyFont="1" applyFill="1" applyBorder="1" applyAlignment="1">
      <alignment horizontal="center" vertical="center" wrapText="1"/>
    </xf>
    <xf numFmtId="49" fontId="7" fillId="2" borderId="1" xfId="7" applyNumberFormat="1" applyFont="1" applyFill="1" applyBorder="1" applyAlignment="1">
      <alignment horizontal="center" vertical="center" wrapText="1"/>
    </xf>
    <xf numFmtId="4" fontId="7" fillId="2" borderId="1" xfId="7" applyNumberFormat="1" applyFont="1" applyFill="1" applyBorder="1" applyAlignment="1">
      <alignment horizontal="center" vertical="center" wrapText="1"/>
    </xf>
    <xf numFmtId="166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166" fontId="7" fillId="2" borderId="1" xfId="7" applyNumberFormat="1" applyFont="1" applyFill="1" applyBorder="1" applyAlignment="1" applyProtection="1">
      <alignment horizontal="center" vertical="center" wrapText="1"/>
      <protection locked="0"/>
    </xf>
    <xf numFmtId="165" fontId="11" fillId="2" borderId="1" xfId="7" applyNumberFormat="1" applyFont="1" applyFill="1" applyBorder="1" applyAlignment="1">
      <alignment horizontal="center" vertical="center" wrapText="1"/>
    </xf>
    <xf numFmtId="166" fontId="11" fillId="2" borderId="1" xfId="7" applyNumberFormat="1" applyFont="1" applyFill="1" applyBorder="1" applyAlignment="1">
      <alignment horizontal="center" vertical="center" wrapText="1"/>
    </xf>
    <xf numFmtId="167" fontId="11" fillId="2" borderId="1" xfId="3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 applyProtection="1">
      <alignment horizontal="center" vertical="center" wrapText="1"/>
    </xf>
    <xf numFmtId="167" fontId="3" fillId="2" borderId="1" xfId="3" applyNumberFormat="1" applyFill="1" applyBorder="1" applyAlignment="1">
      <alignment horizontal="center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>
      <alignment horizontal="left" vertical="center" wrapText="1"/>
    </xf>
    <xf numFmtId="49" fontId="12" fillId="2" borderId="1" xfId="7" applyNumberFormat="1" applyFont="1" applyFill="1" applyBorder="1" applyAlignment="1">
      <alignment vertical="center" wrapText="1"/>
    </xf>
    <xf numFmtId="49" fontId="12" fillId="2" borderId="1" xfId="7" applyNumberFormat="1" applyFont="1" applyFill="1" applyBorder="1" applyAlignment="1">
      <alignment horizontal="center" vertical="center" wrapText="1"/>
    </xf>
    <xf numFmtId="4" fontId="14" fillId="2" borderId="1" xfId="7" applyNumberFormat="1" applyFont="1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 applyProtection="1">
      <alignment horizontal="center" vertical="center" wrapText="1"/>
      <protection locked="0"/>
    </xf>
    <xf numFmtId="166" fontId="12" fillId="2" borderId="1" xfId="7" applyNumberFormat="1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7" applyNumberFormat="1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164" fontId="12" fillId="2" borderId="1" xfId="1" applyFont="1" applyFill="1" applyBorder="1" applyAlignment="1" applyProtection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center" vertical="center" wrapText="1"/>
    </xf>
    <xf numFmtId="166" fontId="10" fillId="2" borderId="1" xfId="3" applyNumberFormat="1" applyFont="1" applyFill="1" applyBorder="1" applyAlignment="1">
      <alignment horizontal="center" vertical="center" wrapText="1"/>
    </xf>
    <xf numFmtId="4" fontId="10" fillId="2" borderId="1" xfId="7" applyNumberFormat="1" applyFont="1" applyFill="1" applyBorder="1" applyAlignment="1">
      <alignment horizontal="center" vertical="center" wrapText="1"/>
    </xf>
    <xf numFmtId="165" fontId="13" fillId="2" borderId="1" xfId="3" applyNumberFormat="1" applyFont="1" applyFill="1" applyBorder="1" applyAlignment="1">
      <alignment horizontal="center" vertical="center" wrapText="1"/>
    </xf>
    <xf numFmtId="166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7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3" fillId="2" borderId="0" xfId="3" applyFill="1" applyAlignment="1">
      <alignment horizontal="center"/>
    </xf>
    <xf numFmtId="168" fontId="3" fillId="2" borderId="0" xfId="3" applyNumberFormat="1" applyFill="1"/>
    <xf numFmtId="16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7" applyNumberFormat="1" applyFont="1" applyFill="1" applyBorder="1" applyAlignment="1">
      <alignment horizontal="left" vertical="center" wrapText="1"/>
    </xf>
    <xf numFmtId="49" fontId="15" fillId="2" borderId="1" xfId="7" applyNumberFormat="1" applyFont="1" applyFill="1" applyBorder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4" fillId="2" borderId="0" xfId="4" applyFont="1" applyFill="1" applyAlignment="1"/>
    <xf numFmtId="165" fontId="3" fillId="2" borderId="1" xfId="3" applyNumberForma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1">
    <cellStyle name="Обычный" xfId="0" builtinId="0"/>
    <cellStyle name="Обычный 10 2" xfId="3"/>
    <cellStyle name="Обычный 10 2 2 4" xfId="2"/>
    <cellStyle name="Обычный 10 2 4" xfId="10"/>
    <cellStyle name="Обычный 10 2 6" xfId="7"/>
    <cellStyle name="Обычный 2" xfId="8"/>
    <cellStyle name="Обычный 2 18" xfId="5"/>
    <cellStyle name="Обычный 2 2 9" xfId="6"/>
    <cellStyle name="Обычный 7 2" xfId="4"/>
    <cellStyle name="Процентный" xfId="9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E389"/>
  <sheetViews>
    <sheetView tabSelected="1" view="pageBreakPreview" zoomScaleNormal="83" zoomScaleSheetLayoutView="100" workbookViewId="0">
      <selection sqref="A1:E1"/>
    </sheetView>
  </sheetViews>
  <sheetFormatPr defaultColWidth="9.140625" defaultRowHeight="12.75" customHeight="1" outlineLevelCol="1"/>
  <cols>
    <col min="1" max="1" width="14.28515625" style="64" customWidth="1"/>
    <col min="2" max="2" width="19.7109375" style="64" hidden="1" customWidth="1" outlineLevel="1"/>
    <col min="3" max="3" width="31.42578125" style="18" customWidth="1" collapsed="1"/>
    <col min="4" max="4" width="26.140625" style="18" customWidth="1"/>
    <col min="5" max="5" width="23.85546875" style="65" customWidth="1"/>
    <col min="6" max="9" width="13.28515625" style="18" customWidth="1"/>
    <col min="10" max="14" width="18" style="18" customWidth="1"/>
    <col min="15" max="19" width="20.28515625" style="18" customWidth="1"/>
    <col min="20" max="20" width="21.140625" style="18" customWidth="1"/>
    <col min="21" max="21" width="17.85546875" style="18" customWidth="1"/>
    <col min="22" max="22" width="26" style="18" customWidth="1"/>
    <col min="23" max="26" width="9.140625" style="1"/>
    <col min="27" max="27" width="19.42578125" style="1" customWidth="1"/>
    <col min="28" max="28" width="9.140625" style="1"/>
    <col min="29" max="29" width="20.85546875" style="1" customWidth="1"/>
    <col min="30" max="30" width="9.140625" style="1"/>
    <col min="31" max="31" width="18.7109375" style="1" customWidth="1"/>
    <col min="32" max="16384" width="9.140625" style="1"/>
  </cols>
  <sheetData>
    <row r="1" spans="1:31" ht="138" customHeight="1">
      <c r="A1" s="76"/>
      <c r="B1" s="76"/>
      <c r="C1" s="76"/>
      <c r="D1" s="76"/>
      <c r="E1" s="76"/>
      <c r="F1" s="76" t="s">
        <v>401</v>
      </c>
      <c r="G1" s="76"/>
      <c r="H1" s="76"/>
      <c r="I1" s="76"/>
      <c r="J1" s="76"/>
      <c r="K1" s="80"/>
      <c r="L1" s="80"/>
      <c r="M1" s="80"/>
      <c r="N1" s="71"/>
      <c r="O1" s="71"/>
      <c r="P1" s="71"/>
      <c r="Q1" s="71"/>
      <c r="R1" s="71"/>
      <c r="S1" s="71"/>
      <c r="T1" s="71"/>
      <c r="U1" s="71"/>
      <c r="V1" s="71"/>
      <c r="AC1" s="14"/>
    </row>
    <row r="2" spans="1:31" s="72" customFormat="1" ht="6.75" customHeight="1"/>
    <row r="3" spans="1:31" ht="59.25" customHeight="1">
      <c r="A3" s="74" t="s">
        <v>0</v>
      </c>
      <c r="B3" s="19" t="s">
        <v>1</v>
      </c>
      <c r="C3" s="74" t="s">
        <v>2</v>
      </c>
      <c r="D3" s="74" t="s">
        <v>3</v>
      </c>
      <c r="E3" s="74" t="s">
        <v>4</v>
      </c>
      <c r="F3" s="77" t="s">
        <v>5</v>
      </c>
      <c r="G3" s="77"/>
      <c r="H3" s="77" t="s">
        <v>6</v>
      </c>
      <c r="I3" s="77"/>
      <c r="J3" s="73" t="s">
        <v>366</v>
      </c>
      <c r="K3" s="73"/>
      <c r="L3" s="73"/>
      <c r="M3" s="73"/>
      <c r="N3" s="73"/>
      <c r="O3" s="73" t="s">
        <v>367</v>
      </c>
      <c r="P3" s="73"/>
      <c r="Q3" s="73"/>
      <c r="R3" s="73"/>
      <c r="S3" s="73"/>
      <c r="T3" s="74" t="s">
        <v>8</v>
      </c>
      <c r="U3" s="74" t="s">
        <v>397</v>
      </c>
      <c r="V3" s="75" t="s">
        <v>362</v>
      </c>
    </row>
    <row r="4" spans="1:31" s="2" customFormat="1" ht="30.75" customHeight="1">
      <c r="A4" s="74"/>
      <c r="B4" s="19"/>
      <c r="C4" s="74"/>
      <c r="D4" s="74"/>
      <c r="E4" s="74"/>
      <c r="F4" s="20" t="s">
        <v>9</v>
      </c>
      <c r="G4" s="20" t="s">
        <v>10</v>
      </c>
      <c r="H4" s="20" t="s">
        <v>9</v>
      </c>
      <c r="I4" s="20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7</v>
      </c>
      <c r="O4" s="21" t="s">
        <v>11</v>
      </c>
      <c r="P4" s="21" t="s">
        <v>12</v>
      </c>
      <c r="Q4" s="21" t="s">
        <v>13</v>
      </c>
      <c r="R4" s="21" t="s">
        <v>14</v>
      </c>
      <c r="S4" s="21" t="s">
        <v>7</v>
      </c>
      <c r="T4" s="74"/>
      <c r="U4" s="74"/>
      <c r="V4" s="75"/>
      <c r="AA4" s="13"/>
      <c r="AB4" s="12"/>
      <c r="AC4" s="12"/>
      <c r="AD4" s="12"/>
      <c r="AE4" s="12"/>
    </row>
    <row r="5" spans="1:31" s="2" customFormat="1" ht="9.75" customHeight="1">
      <c r="A5" s="22"/>
      <c r="B5" s="23"/>
      <c r="C5" s="22"/>
      <c r="D5" s="22"/>
      <c r="E5" s="22"/>
      <c r="F5" s="24"/>
      <c r="G5" s="24"/>
      <c r="H5" s="24"/>
      <c r="I5" s="24"/>
      <c r="J5" s="25"/>
      <c r="K5" s="22"/>
      <c r="L5" s="22"/>
      <c r="M5" s="22"/>
      <c r="N5" s="22"/>
      <c r="O5" s="22"/>
      <c r="P5" s="22"/>
      <c r="Q5" s="22"/>
      <c r="R5" s="22"/>
      <c r="S5" s="22"/>
      <c r="T5" s="22"/>
      <c r="U5" s="21"/>
      <c r="V5" s="21"/>
    </row>
    <row r="6" spans="1:31" s="3" customFormat="1" ht="30.75" customHeight="1">
      <c r="A6" s="26" t="s">
        <v>15</v>
      </c>
      <c r="B6" s="27"/>
      <c r="C6" s="28" t="s">
        <v>16</v>
      </c>
      <c r="D6" s="27"/>
      <c r="E6" s="27"/>
      <c r="F6" s="29"/>
      <c r="G6" s="29"/>
      <c r="H6" s="29"/>
      <c r="I6" s="29"/>
      <c r="J6" s="30">
        <f>SUM(J7:J8)</f>
        <v>11476.565999999999</v>
      </c>
      <c r="K6" s="30">
        <f t="shared" ref="K6:L6" si="0">SUM(K7:K8)</f>
        <v>11748.509</v>
      </c>
      <c r="L6" s="30">
        <f t="shared" si="0"/>
        <v>18207</v>
      </c>
      <c r="M6" s="30">
        <f>SUM(M7:M8)</f>
        <v>11394</v>
      </c>
      <c r="N6" s="30">
        <f>J6+K6+L6+M6</f>
        <v>52826.074999999997</v>
      </c>
      <c r="O6" s="31">
        <f>SUM(O7:O8)</f>
        <v>1139498.8210400001</v>
      </c>
      <c r="P6" s="31">
        <f t="shared" ref="P6:R6" si="1">SUM(P7:P8)</f>
        <v>1186876.94212</v>
      </c>
      <c r="Q6" s="31">
        <f t="shared" si="1"/>
        <v>4191379.92</v>
      </c>
      <c r="R6" s="31">
        <f t="shared" si="1"/>
        <v>2500662.96</v>
      </c>
      <c r="S6" s="31">
        <f>O6+P6+Q6+R6</f>
        <v>9018418.6431600004</v>
      </c>
      <c r="T6" s="24"/>
      <c r="U6" s="32"/>
      <c r="V6" s="33"/>
    </row>
    <row r="7" spans="1:31" s="4" customFormat="1" ht="30.75" customHeight="1">
      <c r="A7" s="26"/>
      <c r="B7" s="28" t="s">
        <v>16</v>
      </c>
      <c r="C7" s="26" t="s">
        <v>17</v>
      </c>
      <c r="D7" s="26" t="s">
        <v>18</v>
      </c>
      <c r="E7" s="34" t="s">
        <v>19</v>
      </c>
      <c r="F7" s="35">
        <v>222.83</v>
      </c>
      <c r="G7" s="35">
        <v>401.18</v>
      </c>
      <c r="H7" s="35">
        <v>58.31</v>
      </c>
      <c r="I7" s="35">
        <v>61.98</v>
      </c>
      <c r="J7" s="36">
        <v>6351.8</v>
      </c>
      <c r="K7" s="36">
        <v>6641.8019999999997</v>
      </c>
      <c r="L7" s="36">
        <v>10778</v>
      </c>
      <c r="M7" s="36">
        <v>6287</v>
      </c>
      <c r="N7" s="30">
        <f t="shared" ref="N7:N70" si="2">J7+K7+L7+M7</f>
        <v>30058.601999999999</v>
      </c>
      <c r="O7" s="24">
        <f>(F7-H7)*J7</f>
        <v>1044998.1360000001</v>
      </c>
      <c r="P7" s="24">
        <f>(F7-H7)*K7</f>
        <v>1092709.26504</v>
      </c>
      <c r="Q7" s="24">
        <f>(G7-I7)*L7</f>
        <v>3655897.6</v>
      </c>
      <c r="R7" s="24">
        <f>(G7-I7)*M7</f>
        <v>2132550.4</v>
      </c>
      <c r="S7" s="31">
        <f t="shared" ref="S7:S70" si="3">O7+P7+Q7+R7</f>
        <v>7926155.4010400008</v>
      </c>
      <c r="T7" s="24"/>
      <c r="U7" s="32"/>
      <c r="V7" s="33"/>
      <c r="AA7" s="11"/>
    </row>
    <row r="8" spans="1:31" s="5" customFormat="1" ht="30.75" customHeight="1">
      <c r="A8" s="26"/>
      <c r="B8" s="28" t="s">
        <v>16</v>
      </c>
      <c r="C8" s="26" t="s">
        <v>17</v>
      </c>
      <c r="D8" s="26" t="s">
        <v>18</v>
      </c>
      <c r="E8" s="34" t="s">
        <v>20</v>
      </c>
      <c r="F8" s="35">
        <v>66.400000000000006</v>
      </c>
      <c r="G8" s="35">
        <v>123.06</v>
      </c>
      <c r="H8" s="35">
        <v>47.96</v>
      </c>
      <c r="I8" s="35">
        <v>50.98</v>
      </c>
      <c r="J8" s="36">
        <v>5124.7659999999996</v>
      </c>
      <c r="K8" s="36">
        <v>5106.7070000000003</v>
      </c>
      <c r="L8" s="36">
        <v>7429</v>
      </c>
      <c r="M8" s="36">
        <v>5107</v>
      </c>
      <c r="N8" s="30">
        <f t="shared" si="2"/>
        <v>22767.472999999998</v>
      </c>
      <c r="O8" s="24">
        <f t="shared" ref="O8:O71" si="4">(F8-H8)*J8</f>
        <v>94500.685040000011</v>
      </c>
      <c r="P8" s="24">
        <f t="shared" ref="P8:P71" si="5">(F8-H8)*K8</f>
        <v>94167.677080000038</v>
      </c>
      <c r="Q8" s="24">
        <f t="shared" ref="Q8:Q71" si="6">(G8-I8)*L8</f>
        <v>535482.32000000007</v>
      </c>
      <c r="R8" s="24">
        <f t="shared" ref="R8:R71" si="7">(G8-I8)*M8</f>
        <v>368112.56000000006</v>
      </c>
      <c r="S8" s="31">
        <f t="shared" si="3"/>
        <v>1092263.2421200001</v>
      </c>
      <c r="T8" s="24"/>
      <c r="U8" s="32"/>
      <c r="V8" s="33"/>
      <c r="AA8" s="11"/>
      <c r="AB8" s="4"/>
      <c r="AC8" s="4"/>
      <c r="AE8" s="4"/>
    </row>
    <row r="9" spans="1:31" s="5" customFormat="1" ht="30.75" customHeight="1">
      <c r="A9" s="26" t="s">
        <v>21</v>
      </c>
      <c r="B9" s="28"/>
      <c r="C9" s="28" t="s">
        <v>22</v>
      </c>
      <c r="D9" s="26"/>
      <c r="E9" s="34"/>
      <c r="F9" s="29"/>
      <c r="G9" s="29"/>
      <c r="H9" s="29"/>
      <c r="I9" s="29"/>
      <c r="J9" s="37">
        <f>SUM(J10:J11)</f>
        <v>760577.66</v>
      </c>
      <c r="K9" s="37">
        <f t="shared" ref="K9:O9" si="8">SUM(K10:K11)</f>
        <v>720631.89199999999</v>
      </c>
      <c r="L9" s="37">
        <f t="shared" si="8"/>
        <v>726905.75</v>
      </c>
      <c r="M9" s="37">
        <f t="shared" si="8"/>
        <v>726905.75</v>
      </c>
      <c r="N9" s="30">
        <f t="shared" si="2"/>
        <v>2935021.0520000001</v>
      </c>
      <c r="O9" s="24">
        <f t="shared" si="8"/>
        <v>11568764.878600001</v>
      </c>
      <c r="P9" s="24">
        <f t="shared" ref="P9" si="9">SUM(P10:P11)</f>
        <v>11199681.898819998</v>
      </c>
      <c r="Q9" s="24">
        <f t="shared" ref="Q9" si="10">SUM(Q10:Q11)</f>
        <v>19517074.217500001</v>
      </c>
      <c r="R9" s="24">
        <f t="shared" ref="R9" si="11">SUM(R10:R11)</f>
        <v>19517074.217500001</v>
      </c>
      <c r="S9" s="31">
        <f t="shared" si="3"/>
        <v>61802595.212420002</v>
      </c>
      <c r="T9" s="24"/>
      <c r="U9" s="32"/>
      <c r="V9" s="33"/>
      <c r="AA9" s="11"/>
      <c r="AB9" s="4"/>
      <c r="AC9" s="4"/>
      <c r="AE9" s="4"/>
    </row>
    <row r="10" spans="1:31" s="4" customFormat="1" ht="30.75" customHeight="1">
      <c r="A10" s="26"/>
      <c r="B10" s="28" t="s">
        <v>22</v>
      </c>
      <c r="C10" s="26" t="s">
        <v>23</v>
      </c>
      <c r="D10" s="26" t="s">
        <v>24</v>
      </c>
      <c r="E10" s="34" t="s">
        <v>19</v>
      </c>
      <c r="F10" s="35">
        <v>79.86</v>
      </c>
      <c r="G10" s="35">
        <v>91.5</v>
      </c>
      <c r="H10" s="35">
        <v>46.79</v>
      </c>
      <c r="I10" s="35">
        <v>49.74</v>
      </c>
      <c r="J10" s="36">
        <v>296341.90000000002</v>
      </c>
      <c r="K10" s="36">
        <v>288929.40499999997</v>
      </c>
      <c r="L10" s="36">
        <v>336891</v>
      </c>
      <c r="M10" s="36">
        <v>336891</v>
      </c>
      <c r="N10" s="30">
        <f t="shared" si="2"/>
        <v>1259053.3049999999</v>
      </c>
      <c r="O10" s="24">
        <f t="shared" si="4"/>
        <v>9800026.6330000013</v>
      </c>
      <c r="P10" s="24">
        <f t="shared" si="5"/>
        <v>9554895.4233499989</v>
      </c>
      <c r="Q10" s="24">
        <f t="shared" si="6"/>
        <v>14068568.16</v>
      </c>
      <c r="R10" s="24">
        <f t="shared" si="7"/>
        <v>14068568.16</v>
      </c>
      <c r="S10" s="31">
        <f t="shared" si="3"/>
        <v>47492058.376350001</v>
      </c>
      <c r="T10" s="24"/>
      <c r="U10" s="32"/>
      <c r="V10" s="33"/>
      <c r="AA10" s="11"/>
    </row>
    <row r="11" spans="1:31" s="4" customFormat="1" ht="30.75" customHeight="1">
      <c r="A11" s="26"/>
      <c r="B11" s="28" t="s">
        <v>22</v>
      </c>
      <c r="C11" s="26" t="s">
        <v>23</v>
      </c>
      <c r="D11" s="26" t="s">
        <v>24</v>
      </c>
      <c r="E11" s="34" t="s">
        <v>20</v>
      </c>
      <c r="F11" s="35">
        <v>30.75</v>
      </c>
      <c r="G11" s="35">
        <v>42.61</v>
      </c>
      <c r="H11" s="35">
        <v>26.94</v>
      </c>
      <c r="I11" s="35">
        <v>28.64</v>
      </c>
      <c r="J11" s="36">
        <v>464235.76</v>
      </c>
      <c r="K11" s="36">
        <v>431702.48700000002</v>
      </c>
      <c r="L11" s="36">
        <v>390014.75</v>
      </c>
      <c r="M11" s="36">
        <v>390014.75</v>
      </c>
      <c r="N11" s="30">
        <f t="shared" si="2"/>
        <v>1675967.747</v>
      </c>
      <c r="O11" s="24">
        <f t="shared" si="4"/>
        <v>1768738.2455999996</v>
      </c>
      <c r="P11" s="24">
        <f t="shared" si="5"/>
        <v>1644786.4754699995</v>
      </c>
      <c r="Q11" s="24">
        <f t="shared" si="6"/>
        <v>5448506.0574999992</v>
      </c>
      <c r="R11" s="24">
        <f t="shared" si="7"/>
        <v>5448506.0574999992</v>
      </c>
      <c r="S11" s="31">
        <f t="shared" si="3"/>
        <v>14310536.836069997</v>
      </c>
      <c r="T11" s="24"/>
      <c r="U11" s="32"/>
      <c r="V11" s="33"/>
      <c r="AA11" s="11"/>
    </row>
    <row r="12" spans="1:31" s="6" customFormat="1" ht="30.75" customHeight="1">
      <c r="A12" s="26" t="s">
        <v>25</v>
      </c>
      <c r="B12" s="28" t="s">
        <v>26</v>
      </c>
      <c r="C12" s="28" t="s">
        <v>26</v>
      </c>
      <c r="D12" s="26"/>
      <c r="E12" s="34"/>
      <c r="F12" s="29"/>
      <c r="G12" s="29"/>
      <c r="H12" s="29"/>
      <c r="I12" s="29"/>
      <c r="J12" s="37">
        <f>SUM(J13:J14)</f>
        <v>659256.66899999999</v>
      </c>
      <c r="K12" s="37">
        <f t="shared" ref="K12:O12" si="12">SUM(K13:K14)</f>
        <v>647523.66399999999</v>
      </c>
      <c r="L12" s="37">
        <f t="shared" si="12"/>
        <v>652882</v>
      </c>
      <c r="M12" s="37">
        <f t="shared" si="12"/>
        <v>652884</v>
      </c>
      <c r="N12" s="30">
        <f t="shared" si="2"/>
        <v>2612546.3330000001</v>
      </c>
      <c r="O12" s="24">
        <f t="shared" si="12"/>
        <v>7719376.823499999</v>
      </c>
      <c r="P12" s="24">
        <f t="shared" ref="P12" si="13">SUM(P13:P14)</f>
        <v>7483519.5028299997</v>
      </c>
      <c r="Q12" s="24">
        <f t="shared" ref="Q12" si="14">SUM(Q13:Q14)</f>
        <v>21988793.543245085</v>
      </c>
      <c r="R12" s="24">
        <f t="shared" ref="R12" si="15">SUM(R13:R14)</f>
        <v>21988839.069515772</v>
      </c>
      <c r="S12" s="31">
        <f t="shared" si="3"/>
        <v>59180528.939090855</v>
      </c>
      <c r="T12" s="24"/>
      <c r="U12" s="32"/>
      <c r="V12" s="33"/>
      <c r="AA12" s="11"/>
      <c r="AB12" s="4"/>
      <c r="AC12" s="4"/>
      <c r="AE12" s="4"/>
    </row>
    <row r="13" spans="1:31" s="4" customFormat="1" ht="30.75" customHeight="1">
      <c r="A13" s="26"/>
      <c r="B13" s="28" t="s">
        <v>26</v>
      </c>
      <c r="C13" s="26" t="s">
        <v>27</v>
      </c>
      <c r="D13" s="26" t="s">
        <v>24</v>
      </c>
      <c r="E13" s="34" t="s">
        <v>19</v>
      </c>
      <c r="F13" s="35">
        <v>57.41</v>
      </c>
      <c r="G13" s="35">
        <v>88.76</v>
      </c>
      <c r="H13" s="35">
        <v>34.840000000000003</v>
      </c>
      <c r="I13" s="35">
        <v>37.03</v>
      </c>
      <c r="J13" s="36">
        <v>250344.83600000001</v>
      </c>
      <c r="K13" s="36">
        <v>240265.549</v>
      </c>
      <c r="L13" s="36">
        <v>246045</v>
      </c>
      <c r="M13" s="36">
        <v>246045</v>
      </c>
      <c r="N13" s="30">
        <f t="shared" si="2"/>
        <v>982700.38500000001</v>
      </c>
      <c r="O13" s="24">
        <f t="shared" si="4"/>
        <v>5650282.9485199982</v>
      </c>
      <c r="P13" s="24">
        <f t="shared" si="5"/>
        <v>5422793.4409299986</v>
      </c>
      <c r="Q13" s="24">
        <f t="shared" si="6"/>
        <v>12727907.850000001</v>
      </c>
      <c r="R13" s="24">
        <f t="shared" si="7"/>
        <v>12727907.850000001</v>
      </c>
      <c r="S13" s="31">
        <f t="shared" si="3"/>
        <v>36528892.089450002</v>
      </c>
      <c r="T13" s="24"/>
      <c r="U13" s="32"/>
      <c r="V13" s="33"/>
      <c r="AA13" s="11"/>
    </row>
    <row r="14" spans="1:31" s="4" customFormat="1" ht="30.75" customHeight="1">
      <c r="A14" s="26"/>
      <c r="B14" s="28" t="s">
        <v>26</v>
      </c>
      <c r="C14" s="26" t="s">
        <v>27</v>
      </c>
      <c r="D14" s="26" t="s">
        <v>24</v>
      </c>
      <c r="E14" s="34" t="s">
        <v>20</v>
      </c>
      <c r="F14" s="35">
        <v>35.99</v>
      </c>
      <c r="G14" s="35">
        <v>55.643135342274881</v>
      </c>
      <c r="H14" s="35">
        <v>30.93</v>
      </c>
      <c r="I14" s="35">
        <v>32.880000000000003</v>
      </c>
      <c r="J14" s="36">
        <v>408911.83299999998</v>
      </c>
      <c r="K14" s="36">
        <v>407258.11499999999</v>
      </c>
      <c r="L14" s="36">
        <v>406837</v>
      </c>
      <c r="M14" s="36">
        <v>406839</v>
      </c>
      <c r="N14" s="30">
        <f t="shared" si="2"/>
        <v>1629845.9479999999</v>
      </c>
      <c r="O14" s="24">
        <f t="shared" si="4"/>
        <v>2069093.8749800008</v>
      </c>
      <c r="P14" s="24">
        <f t="shared" si="5"/>
        <v>2060726.0619000008</v>
      </c>
      <c r="Q14" s="24">
        <f t="shared" si="6"/>
        <v>9260885.693245085</v>
      </c>
      <c r="R14" s="24">
        <f t="shared" si="7"/>
        <v>9260931.2195157688</v>
      </c>
      <c r="S14" s="31">
        <f t="shared" si="3"/>
        <v>22651636.849640854</v>
      </c>
      <c r="T14" s="24"/>
      <c r="U14" s="32"/>
      <c r="V14" s="33"/>
      <c r="AA14" s="11"/>
    </row>
    <row r="15" spans="1:31" s="5" customFormat="1" ht="30.75" customHeight="1">
      <c r="A15" s="26" t="s">
        <v>28</v>
      </c>
      <c r="B15" s="28" t="s">
        <v>29</v>
      </c>
      <c r="C15" s="28" t="s">
        <v>29</v>
      </c>
      <c r="D15" s="26"/>
      <c r="E15" s="34"/>
      <c r="F15" s="29"/>
      <c r="G15" s="29"/>
      <c r="H15" s="29"/>
      <c r="I15" s="29"/>
      <c r="J15" s="37">
        <f>SUM(J16:J17)</f>
        <v>1209784.014</v>
      </c>
      <c r="K15" s="37">
        <f t="shared" ref="K15:O15" si="16">SUM(K16:K17)</f>
        <v>1206100.3969999999</v>
      </c>
      <c r="L15" s="37">
        <f t="shared" si="16"/>
        <v>1195466</v>
      </c>
      <c r="M15" s="37">
        <f t="shared" si="16"/>
        <v>1195465</v>
      </c>
      <c r="N15" s="30">
        <f t="shared" si="2"/>
        <v>4806815.4110000003</v>
      </c>
      <c r="O15" s="24">
        <f t="shared" si="16"/>
        <v>14423022.405780002</v>
      </c>
      <c r="P15" s="24">
        <f t="shared" ref="P15" si="17">SUM(P16:P17)</f>
        <v>14375121.856290001</v>
      </c>
      <c r="Q15" s="24">
        <f t="shared" ref="Q15" si="18">SUM(Q16:Q17)</f>
        <v>18568296.439999998</v>
      </c>
      <c r="R15" s="24">
        <f t="shared" ref="R15" si="19">SUM(R16:R17)</f>
        <v>18568278</v>
      </c>
      <c r="S15" s="31">
        <f t="shared" si="3"/>
        <v>65934718.702069998</v>
      </c>
      <c r="T15" s="24"/>
      <c r="U15" s="32"/>
      <c r="V15" s="33"/>
      <c r="AA15" s="11"/>
      <c r="AB15" s="4"/>
      <c r="AC15" s="4"/>
      <c r="AE15" s="4"/>
    </row>
    <row r="16" spans="1:31" s="4" customFormat="1" ht="30.75" customHeight="1">
      <c r="A16" s="26"/>
      <c r="B16" s="28" t="s">
        <v>29</v>
      </c>
      <c r="C16" s="26" t="s">
        <v>30</v>
      </c>
      <c r="D16" s="26" t="s">
        <v>24</v>
      </c>
      <c r="E16" s="34" t="s">
        <v>19</v>
      </c>
      <c r="F16" s="35">
        <v>52.68</v>
      </c>
      <c r="G16" s="35">
        <v>58.71</v>
      </c>
      <c r="H16" s="35">
        <v>37.880000000000003</v>
      </c>
      <c r="I16" s="35">
        <v>40.270000000000003</v>
      </c>
      <c r="J16" s="36">
        <v>600015.01199999999</v>
      </c>
      <c r="K16" s="36">
        <v>597490.23600000003</v>
      </c>
      <c r="L16" s="36">
        <v>603286</v>
      </c>
      <c r="M16" s="36">
        <v>603285</v>
      </c>
      <c r="N16" s="30">
        <f t="shared" si="2"/>
        <v>2404076.2480000001</v>
      </c>
      <c r="O16" s="24">
        <f t="shared" si="4"/>
        <v>8880222.1775999982</v>
      </c>
      <c r="P16" s="24">
        <f t="shared" si="5"/>
        <v>8842855.4927999992</v>
      </c>
      <c r="Q16" s="24">
        <f t="shared" si="6"/>
        <v>11124593.839999998</v>
      </c>
      <c r="R16" s="24">
        <f t="shared" si="7"/>
        <v>11124575.399999999</v>
      </c>
      <c r="S16" s="31">
        <f t="shared" si="3"/>
        <v>39972246.910399996</v>
      </c>
      <c r="T16" s="24"/>
      <c r="U16" s="32"/>
      <c r="V16" s="33"/>
      <c r="AA16" s="11"/>
    </row>
    <row r="17" spans="1:31" s="4" customFormat="1" ht="30.75" customHeight="1">
      <c r="A17" s="26"/>
      <c r="B17" s="28" t="s">
        <v>29</v>
      </c>
      <c r="C17" s="26" t="s">
        <v>30</v>
      </c>
      <c r="D17" s="26" t="s">
        <v>24</v>
      </c>
      <c r="E17" s="34" t="s">
        <v>20</v>
      </c>
      <c r="F17" s="35">
        <v>40.700000000000003</v>
      </c>
      <c r="G17" s="35">
        <v>46.17</v>
      </c>
      <c r="H17" s="35">
        <v>31.61</v>
      </c>
      <c r="I17" s="35">
        <v>33.6</v>
      </c>
      <c r="J17" s="36">
        <v>609769.00200000009</v>
      </c>
      <c r="K17" s="36">
        <v>608610.16099999996</v>
      </c>
      <c r="L17" s="36">
        <v>592180</v>
      </c>
      <c r="M17" s="36">
        <v>592180</v>
      </c>
      <c r="N17" s="30">
        <f t="shared" si="2"/>
        <v>2402739.1630000002</v>
      </c>
      <c r="O17" s="24">
        <f t="shared" si="4"/>
        <v>5542800.2281800034</v>
      </c>
      <c r="P17" s="24">
        <f t="shared" si="5"/>
        <v>5532266.3634900013</v>
      </c>
      <c r="Q17" s="24">
        <f t="shared" si="6"/>
        <v>7443702.6000000006</v>
      </c>
      <c r="R17" s="24">
        <f t="shared" si="7"/>
        <v>7443702.6000000006</v>
      </c>
      <c r="S17" s="31">
        <f t="shared" si="3"/>
        <v>25962471.791670006</v>
      </c>
      <c r="T17" s="24"/>
      <c r="U17" s="32"/>
      <c r="V17" s="33"/>
      <c r="AA17" s="11"/>
    </row>
    <row r="18" spans="1:31" s="5" customFormat="1" ht="30.75" customHeight="1">
      <c r="A18" s="26">
        <v>2914003174</v>
      </c>
      <c r="B18" s="28" t="s">
        <v>31</v>
      </c>
      <c r="C18" s="28" t="s">
        <v>31</v>
      </c>
      <c r="D18" s="26"/>
      <c r="E18" s="34"/>
      <c r="F18" s="29"/>
      <c r="G18" s="29"/>
      <c r="H18" s="29"/>
      <c r="I18" s="29"/>
      <c r="J18" s="37">
        <f>J19</f>
        <v>2633.16</v>
      </c>
      <c r="K18" s="37">
        <f t="shared" ref="K18:O18" si="20">K19</f>
        <v>2633.9979999999996</v>
      </c>
      <c r="L18" s="37">
        <f t="shared" si="20"/>
        <v>3021</v>
      </c>
      <c r="M18" s="37">
        <f t="shared" si="20"/>
        <v>2700</v>
      </c>
      <c r="N18" s="30">
        <f t="shared" si="2"/>
        <v>10988.157999999999</v>
      </c>
      <c r="O18" s="24">
        <f t="shared" si="20"/>
        <v>134765.12880000001</v>
      </c>
      <c r="P18" s="24">
        <f t="shared" ref="P18" si="21">P19</f>
        <v>134808.01764000001</v>
      </c>
      <c r="Q18" s="24">
        <f t="shared" ref="Q18" si="22">Q19</f>
        <v>172982.46000000002</v>
      </c>
      <c r="R18" s="24">
        <f t="shared" ref="R18" si="23">R19</f>
        <v>154602</v>
      </c>
      <c r="S18" s="31">
        <f t="shared" si="3"/>
        <v>597157.60644</v>
      </c>
      <c r="T18" s="24"/>
      <c r="U18" s="32"/>
      <c r="V18" s="33"/>
      <c r="AA18" s="11"/>
      <c r="AB18" s="4"/>
      <c r="AC18" s="4"/>
      <c r="AE18" s="4"/>
    </row>
    <row r="19" spans="1:31" s="4" customFormat="1" ht="30.75" customHeight="1">
      <c r="A19" s="26"/>
      <c r="B19" s="28" t="s">
        <v>31</v>
      </c>
      <c r="C19" s="26" t="s">
        <v>32</v>
      </c>
      <c r="D19" s="26" t="s">
        <v>33</v>
      </c>
      <c r="E19" s="34" t="s">
        <v>19</v>
      </c>
      <c r="F19" s="35">
        <v>81.59</v>
      </c>
      <c r="G19" s="35">
        <v>89.59</v>
      </c>
      <c r="H19" s="35">
        <v>30.41</v>
      </c>
      <c r="I19" s="35">
        <v>32.33</v>
      </c>
      <c r="J19" s="36">
        <v>2633.16</v>
      </c>
      <c r="K19" s="36">
        <v>2633.9979999999996</v>
      </c>
      <c r="L19" s="36">
        <v>3021</v>
      </c>
      <c r="M19" s="36">
        <v>2700</v>
      </c>
      <c r="N19" s="30">
        <f t="shared" si="2"/>
        <v>10988.157999999999</v>
      </c>
      <c r="O19" s="24">
        <f t="shared" si="4"/>
        <v>134765.12880000001</v>
      </c>
      <c r="P19" s="24">
        <f t="shared" si="5"/>
        <v>134808.01764000001</v>
      </c>
      <c r="Q19" s="24">
        <f t="shared" si="6"/>
        <v>172982.46000000002</v>
      </c>
      <c r="R19" s="24">
        <f t="shared" si="7"/>
        <v>154602</v>
      </c>
      <c r="S19" s="31">
        <f t="shared" si="3"/>
        <v>597157.60644</v>
      </c>
      <c r="T19" s="24"/>
      <c r="U19" s="32"/>
      <c r="V19" s="33"/>
      <c r="AA19" s="11"/>
    </row>
    <row r="20" spans="1:31" s="5" customFormat="1" ht="30.75" customHeight="1">
      <c r="A20" s="26" t="s">
        <v>34</v>
      </c>
      <c r="B20" s="28" t="s">
        <v>35</v>
      </c>
      <c r="C20" s="28" t="s">
        <v>35</v>
      </c>
      <c r="D20" s="26"/>
      <c r="E20" s="34"/>
      <c r="F20" s="29"/>
      <c r="G20" s="29"/>
      <c r="H20" s="29"/>
      <c r="I20" s="29"/>
      <c r="J20" s="37">
        <f>SUM(J21:J28)</f>
        <v>421516.06</v>
      </c>
      <c r="K20" s="37">
        <f t="shared" ref="K20:O20" si="24">SUM(K21:K28)</f>
        <v>416887.89500000002</v>
      </c>
      <c r="L20" s="37">
        <f t="shared" si="24"/>
        <v>409074.25</v>
      </c>
      <c r="M20" s="37">
        <f t="shared" si="24"/>
        <v>409074.25</v>
      </c>
      <c r="N20" s="30">
        <f t="shared" si="2"/>
        <v>1656552.4550000001</v>
      </c>
      <c r="O20" s="24">
        <f t="shared" si="24"/>
        <v>83816489.469750002</v>
      </c>
      <c r="P20" s="24">
        <f t="shared" ref="P20" si="25">SUM(P21:P28)</f>
        <v>83211348.222370014</v>
      </c>
      <c r="Q20" s="24">
        <f t="shared" ref="Q20" si="26">SUM(Q21:Q28)</f>
        <v>144710751.97750002</v>
      </c>
      <c r="R20" s="24">
        <f t="shared" ref="R20" si="27">SUM(R21:R28)</f>
        <v>144710751.97750002</v>
      </c>
      <c r="S20" s="31">
        <f t="shared" si="3"/>
        <v>456449341.64712006</v>
      </c>
      <c r="T20" s="24"/>
      <c r="U20" s="32"/>
      <c r="V20" s="33"/>
      <c r="AA20" s="11"/>
      <c r="AB20" s="4"/>
      <c r="AC20" s="4"/>
      <c r="AE20" s="4"/>
    </row>
    <row r="21" spans="1:31" s="4" customFormat="1" ht="61.5" customHeight="1">
      <c r="A21" s="26"/>
      <c r="B21" s="28" t="s">
        <v>35</v>
      </c>
      <c r="C21" s="26" t="s">
        <v>17</v>
      </c>
      <c r="D21" s="26" t="s">
        <v>36</v>
      </c>
      <c r="E21" s="34" t="s">
        <v>19</v>
      </c>
      <c r="F21" s="35">
        <v>259.79000000000002</v>
      </c>
      <c r="G21" s="35">
        <v>471.85</v>
      </c>
      <c r="H21" s="35">
        <v>39.33</v>
      </c>
      <c r="I21" s="35">
        <v>41.81</v>
      </c>
      <c r="J21" s="36">
        <v>177802.64499999999</v>
      </c>
      <c r="K21" s="36">
        <v>178696.921</v>
      </c>
      <c r="L21" s="36">
        <v>176056</v>
      </c>
      <c r="M21" s="36">
        <v>176056</v>
      </c>
      <c r="N21" s="30">
        <f t="shared" si="2"/>
        <v>708611.56599999999</v>
      </c>
      <c r="O21" s="24">
        <f t="shared" si="4"/>
        <v>39198371.116700001</v>
      </c>
      <c r="P21" s="24">
        <f t="shared" si="5"/>
        <v>39395523.203660004</v>
      </c>
      <c r="Q21" s="24">
        <f t="shared" si="6"/>
        <v>75711122.24000001</v>
      </c>
      <c r="R21" s="24">
        <f t="shared" si="7"/>
        <v>75711122.24000001</v>
      </c>
      <c r="S21" s="31">
        <f t="shared" si="3"/>
        <v>230016138.80036002</v>
      </c>
      <c r="T21" s="24"/>
      <c r="U21" s="32"/>
      <c r="V21" s="33"/>
      <c r="AA21" s="11"/>
    </row>
    <row r="22" spans="1:31" s="4" customFormat="1" ht="52.5" customHeight="1">
      <c r="A22" s="26"/>
      <c r="B22" s="28" t="s">
        <v>35</v>
      </c>
      <c r="C22" s="26" t="s">
        <v>17</v>
      </c>
      <c r="D22" s="26" t="s">
        <v>37</v>
      </c>
      <c r="E22" s="34" t="s">
        <v>19</v>
      </c>
      <c r="F22" s="35">
        <v>259.79000000000002</v>
      </c>
      <c r="G22" s="35">
        <v>471.85</v>
      </c>
      <c r="H22" s="35">
        <v>31.61</v>
      </c>
      <c r="I22" s="35">
        <v>33.6</v>
      </c>
      <c r="J22" s="36">
        <v>1657.5840000000001</v>
      </c>
      <c r="K22" s="36">
        <v>1908.364</v>
      </c>
      <c r="L22" s="36">
        <v>1825.25</v>
      </c>
      <c r="M22" s="36">
        <v>1825.25</v>
      </c>
      <c r="N22" s="30">
        <f t="shared" si="2"/>
        <v>7216.4480000000003</v>
      </c>
      <c r="O22" s="24">
        <f t="shared" si="4"/>
        <v>378227.51712000003</v>
      </c>
      <c r="P22" s="24">
        <f t="shared" si="5"/>
        <v>435450.49752000003</v>
      </c>
      <c r="Q22" s="24">
        <f t="shared" si="6"/>
        <v>799915.8125</v>
      </c>
      <c r="R22" s="24">
        <f t="shared" si="7"/>
        <v>799915.8125</v>
      </c>
      <c r="S22" s="31">
        <f t="shared" si="3"/>
        <v>2413509.6396400002</v>
      </c>
      <c r="T22" s="24"/>
      <c r="U22" s="32"/>
      <c r="V22" s="33"/>
      <c r="AA22" s="11"/>
    </row>
    <row r="23" spans="1:31" s="4" customFormat="1" ht="85.5" customHeight="1">
      <c r="A23" s="26"/>
      <c r="B23" s="28" t="s">
        <v>35</v>
      </c>
      <c r="C23" s="26" t="s">
        <v>17</v>
      </c>
      <c r="D23" s="26" t="s">
        <v>38</v>
      </c>
      <c r="E23" s="34" t="s">
        <v>19</v>
      </c>
      <c r="F23" s="35">
        <v>148.68</v>
      </c>
      <c r="G23" s="35">
        <v>163.25</v>
      </c>
      <c r="H23" s="35">
        <v>41.79</v>
      </c>
      <c r="I23" s="35">
        <v>44.42</v>
      </c>
      <c r="J23" s="36">
        <v>37535.686999999998</v>
      </c>
      <c r="K23" s="36">
        <v>36782.141000000003</v>
      </c>
      <c r="L23" s="36">
        <v>34272.5</v>
      </c>
      <c r="M23" s="36">
        <v>34272.5</v>
      </c>
      <c r="N23" s="30">
        <f t="shared" si="2"/>
        <v>142862.82800000001</v>
      </c>
      <c r="O23" s="24">
        <f t="shared" si="4"/>
        <v>4012189.5834300006</v>
      </c>
      <c r="P23" s="24">
        <f t="shared" si="5"/>
        <v>3931643.0514900009</v>
      </c>
      <c r="Q23" s="24">
        <f t="shared" si="6"/>
        <v>4072601.1749999998</v>
      </c>
      <c r="R23" s="24">
        <f t="shared" si="7"/>
        <v>4072601.1749999998</v>
      </c>
      <c r="S23" s="31">
        <f t="shared" si="3"/>
        <v>16089034.984920003</v>
      </c>
      <c r="T23" s="24"/>
      <c r="U23" s="32"/>
      <c r="V23" s="33"/>
      <c r="AA23" s="11"/>
    </row>
    <row r="24" spans="1:31" s="4" customFormat="1" ht="55.5" customHeight="1">
      <c r="A24" s="26"/>
      <c r="B24" s="28" t="s">
        <v>35</v>
      </c>
      <c r="C24" s="26" t="s">
        <v>17</v>
      </c>
      <c r="D24" s="26" t="s">
        <v>39</v>
      </c>
      <c r="E24" s="34" t="s">
        <v>19</v>
      </c>
      <c r="F24" s="35">
        <v>235.89</v>
      </c>
      <c r="G24" s="35">
        <v>259.01</v>
      </c>
      <c r="H24" s="35">
        <v>37.25</v>
      </c>
      <c r="I24" s="35">
        <v>39.6</v>
      </c>
      <c r="J24" s="36">
        <v>3663.1800000000003</v>
      </c>
      <c r="K24" s="36">
        <v>3637.41</v>
      </c>
      <c r="L24" s="36">
        <v>3526</v>
      </c>
      <c r="M24" s="36">
        <v>3526</v>
      </c>
      <c r="N24" s="30">
        <f t="shared" si="2"/>
        <v>14352.59</v>
      </c>
      <c r="O24" s="24">
        <f t="shared" si="4"/>
        <v>727654.07519999996</v>
      </c>
      <c r="P24" s="24">
        <f t="shared" si="5"/>
        <v>722535.12239999988</v>
      </c>
      <c r="Q24" s="24">
        <f t="shared" si="6"/>
        <v>773639.66</v>
      </c>
      <c r="R24" s="24">
        <f t="shared" si="7"/>
        <v>773639.66</v>
      </c>
      <c r="S24" s="31">
        <f t="shared" si="3"/>
        <v>2997468.5175999999</v>
      </c>
      <c r="T24" s="24"/>
      <c r="U24" s="32"/>
      <c r="V24" s="33"/>
      <c r="AA24" s="11"/>
    </row>
    <row r="25" spans="1:31" s="4" customFormat="1" ht="78" customHeight="1">
      <c r="A25" s="26"/>
      <c r="B25" s="28" t="s">
        <v>35</v>
      </c>
      <c r="C25" s="26" t="s">
        <v>17</v>
      </c>
      <c r="D25" s="26" t="s">
        <v>36</v>
      </c>
      <c r="E25" s="34" t="s">
        <v>20</v>
      </c>
      <c r="F25" s="35">
        <v>264.60000000000002</v>
      </c>
      <c r="G25" s="35">
        <v>419.99</v>
      </c>
      <c r="H25" s="35">
        <v>35.68</v>
      </c>
      <c r="I25" s="35">
        <v>37.93</v>
      </c>
      <c r="J25" s="36">
        <v>160383.924</v>
      </c>
      <c r="K25" s="36">
        <v>157229.209</v>
      </c>
      <c r="L25" s="36">
        <v>157773</v>
      </c>
      <c r="M25" s="36">
        <v>157773</v>
      </c>
      <c r="N25" s="30">
        <f t="shared" si="2"/>
        <v>633159.13300000003</v>
      </c>
      <c r="O25" s="24">
        <f t="shared" si="4"/>
        <v>36715087.882080004</v>
      </c>
      <c r="P25" s="24">
        <f t="shared" si="5"/>
        <v>35992910.524280004</v>
      </c>
      <c r="Q25" s="24">
        <f t="shared" si="6"/>
        <v>60278752.380000003</v>
      </c>
      <c r="R25" s="24">
        <f t="shared" si="7"/>
        <v>60278752.380000003</v>
      </c>
      <c r="S25" s="31">
        <f t="shared" si="3"/>
        <v>193265503.16635999</v>
      </c>
      <c r="T25" s="24"/>
      <c r="U25" s="32"/>
      <c r="V25" s="33"/>
      <c r="AA25" s="11"/>
    </row>
    <row r="26" spans="1:31" s="4" customFormat="1" ht="30.75" customHeight="1">
      <c r="A26" s="26"/>
      <c r="B26" s="28" t="s">
        <v>35</v>
      </c>
      <c r="C26" s="26" t="s">
        <v>17</v>
      </c>
      <c r="D26" s="26" t="s">
        <v>37</v>
      </c>
      <c r="E26" s="34" t="s">
        <v>20</v>
      </c>
      <c r="F26" s="35">
        <v>264.60000000000002</v>
      </c>
      <c r="G26" s="35">
        <v>419.99</v>
      </c>
      <c r="H26" s="35">
        <v>28.46</v>
      </c>
      <c r="I26" s="35">
        <v>30.25</v>
      </c>
      <c r="J26" s="36">
        <v>1657.5840000000001</v>
      </c>
      <c r="K26" s="36">
        <v>1908.364</v>
      </c>
      <c r="L26" s="36">
        <v>1825.25</v>
      </c>
      <c r="M26" s="36">
        <v>1825.25</v>
      </c>
      <c r="N26" s="30">
        <f t="shared" si="2"/>
        <v>7216.4480000000003</v>
      </c>
      <c r="O26" s="24">
        <f t="shared" si="4"/>
        <v>391421.88576000003</v>
      </c>
      <c r="P26" s="24">
        <f t="shared" si="5"/>
        <v>450641.07496000006</v>
      </c>
      <c r="Q26" s="24">
        <f t="shared" si="6"/>
        <v>711372.93500000006</v>
      </c>
      <c r="R26" s="24">
        <f t="shared" si="7"/>
        <v>711372.93500000006</v>
      </c>
      <c r="S26" s="31">
        <f t="shared" si="3"/>
        <v>2264808.83072</v>
      </c>
      <c r="T26" s="24"/>
      <c r="U26" s="32"/>
      <c r="V26" s="33"/>
      <c r="AA26" s="11"/>
    </row>
    <row r="27" spans="1:31" s="4" customFormat="1" ht="30.75" customHeight="1">
      <c r="A27" s="26"/>
      <c r="B27" s="28" t="s">
        <v>35</v>
      </c>
      <c r="C27" s="26" t="s">
        <v>17</v>
      </c>
      <c r="D27" s="26" t="s">
        <v>39</v>
      </c>
      <c r="E27" s="34" t="s">
        <v>20</v>
      </c>
      <c r="F27" s="35">
        <v>187.45</v>
      </c>
      <c r="G27" s="35">
        <v>205.82</v>
      </c>
      <c r="H27" s="35">
        <v>35.43</v>
      </c>
      <c r="I27" s="35">
        <v>37.659999999999997</v>
      </c>
      <c r="J27" s="36">
        <v>3140.67</v>
      </c>
      <c r="K27" s="36">
        <v>3154.5</v>
      </c>
      <c r="L27" s="36">
        <v>3040</v>
      </c>
      <c r="M27" s="36">
        <v>3040</v>
      </c>
      <c r="N27" s="30">
        <f t="shared" si="2"/>
        <v>12375.17</v>
      </c>
      <c r="O27" s="24">
        <f t="shared" si="4"/>
        <v>477444.65339999995</v>
      </c>
      <c r="P27" s="24">
        <f t="shared" si="5"/>
        <v>479547.08999999997</v>
      </c>
      <c r="Q27" s="24">
        <f t="shared" si="6"/>
        <v>511206.39999999997</v>
      </c>
      <c r="R27" s="24">
        <f t="shared" si="7"/>
        <v>511206.39999999997</v>
      </c>
      <c r="S27" s="31">
        <f t="shared" si="3"/>
        <v>1979404.5433999998</v>
      </c>
      <c r="T27" s="24"/>
      <c r="U27" s="32"/>
      <c r="V27" s="33"/>
      <c r="AA27" s="11"/>
    </row>
    <row r="28" spans="1:31" s="4" customFormat="1" ht="30.75" customHeight="1">
      <c r="A28" s="26"/>
      <c r="B28" s="28" t="s">
        <v>35</v>
      </c>
      <c r="C28" s="26" t="s">
        <v>17</v>
      </c>
      <c r="D28" s="26" t="s">
        <v>40</v>
      </c>
      <c r="E28" s="34" t="s">
        <v>20</v>
      </c>
      <c r="F28" s="35">
        <v>89.14</v>
      </c>
      <c r="G28" s="35">
        <v>97.88</v>
      </c>
      <c r="H28" s="35">
        <v>35.43</v>
      </c>
      <c r="I28" s="35">
        <v>37.659999999999997</v>
      </c>
      <c r="J28" s="36">
        <v>35674.786</v>
      </c>
      <c r="K28" s="36">
        <v>33570.986000000004</v>
      </c>
      <c r="L28" s="36">
        <v>30756.25</v>
      </c>
      <c r="M28" s="36">
        <v>30756.25</v>
      </c>
      <c r="N28" s="30">
        <f t="shared" si="2"/>
        <v>130758.272</v>
      </c>
      <c r="O28" s="24">
        <f t="shared" si="4"/>
        <v>1916092.75606</v>
      </c>
      <c r="P28" s="24">
        <f t="shared" si="5"/>
        <v>1803097.6580600003</v>
      </c>
      <c r="Q28" s="24">
        <f t="shared" si="6"/>
        <v>1852141.375</v>
      </c>
      <c r="R28" s="24">
        <f t="shared" si="7"/>
        <v>1852141.375</v>
      </c>
      <c r="S28" s="31">
        <f t="shared" si="3"/>
        <v>7423473.1641199999</v>
      </c>
      <c r="T28" s="24"/>
      <c r="U28" s="32"/>
      <c r="V28" s="33"/>
      <c r="AA28" s="11"/>
    </row>
    <row r="29" spans="1:31" s="5" customFormat="1" ht="30.75" customHeight="1">
      <c r="A29" s="26" t="s">
        <v>41</v>
      </c>
      <c r="B29" s="28" t="s">
        <v>42</v>
      </c>
      <c r="C29" s="28" t="s">
        <v>42</v>
      </c>
      <c r="D29" s="26"/>
      <c r="E29" s="34"/>
      <c r="F29" s="29"/>
      <c r="G29" s="29"/>
      <c r="H29" s="29"/>
      <c r="I29" s="29"/>
      <c r="J29" s="37">
        <f>SUM(J30:J31)</f>
        <v>8559.527</v>
      </c>
      <c r="K29" s="37">
        <f t="shared" ref="K29:O29" si="28">SUM(K30:K31)</f>
        <v>9108.9619999999995</v>
      </c>
      <c r="L29" s="37">
        <f t="shared" si="28"/>
        <v>9400.25</v>
      </c>
      <c r="M29" s="37">
        <f t="shared" si="28"/>
        <v>9400.25</v>
      </c>
      <c r="N29" s="30">
        <f t="shared" si="2"/>
        <v>36468.989000000001</v>
      </c>
      <c r="O29" s="24">
        <f t="shared" si="28"/>
        <v>111849.73402999999</v>
      </c>
      <c r="P29" s="24">
        <f t="shared" ref="P29" si="29">SUM(P30:P31)</f>
        <v>122204.56782999999</v>
      </c>
      <c r="Q29" s="24">
        <f t="shared" ref="Q29" si="30">SUM(Q30:Q31)</f>
        <v>185997.11999999997</v>
      </c>
      <c r="R29" s="24">
        <f t="shared" ref="R29" si="31">SUM(R30:R31)</f>
        <v>185997.11999999997</v>
      </c>
      <c r="S29" s="31">
        <f t="shared" si="3"/>
        <v>606048.54185999988</v>
      </c>
      <c r="T29" s="24"/>
      <c r="U29" s="32"/>
      <c r="V29" s="33"/>
      <c r="AA29" s="11"/>
      <c r="AB29" s="4"/>
      <c r="AC29" s="4"/>
      <c r="AE29" s="4"/>
    </row>
    <row r="30" spans="1:31" s="4" customFormat="1" ht="30.75" customHeight="1">
      <c r="A30" s="26"/>
      <c r="B30" s="28" t="s">
        <v>42</v>
      </c>
      <c r="C30" s="26" t="s">
        <v>43</v>
      </c>
      <c r="D30" s="26" t="s">
        <v>44</v>
      </c>
      <c r="E30" s="34" t="s">
        <v>19</v>
      </c>
      <c r="F30" s="35">
        <v>68.22</v>
      </c>
      <c r="G30" s="35">
        <v>74.91</v>
      </c>
      <c r="H30" s="35">
        <v>60</v>
      </c>
      <c r="I30" s="35">
        <v>63.78</v>
      </c>
      <c r="J30" s="36">
        <v>8267.5259999999998</v>
      </c>
      <c r="K30" s="36">
        <v>8775.8709999999992</v>
      </c>
      <c r="L30" s="36">
        <v>8879</v>
      </c>
      <c r="M30" s="36">
        <v>8879</v>
      </c>
      <c r="N30" s="30">
        <f t="shared" si="2"/>
        <v>34801.396999999997</v>
      </c>
      <c r="O30" s="24">
        <f t="shared" si="4"/>
        <v>67959.063719999991</v>
      </c>
      <c r="P30" s="24">
        <f t="shared" si="5"/>
        <v>72137.659619999977</v>
      </c>
      <c r="Q30" s="24">
        <f t="shared" si="6"/>
        <v>98823.26999999996</v>
      </c>
      <c r="R30" s="24">
        <f t="shared" si="7"/>
        <v>98823.26999999996</v>
      </c>
      <c r="S30" s="31">
        <f t="shared" si="3"/>
        <v>337743.26333999989</v>
      </c>
      <c r="T30" s="24"/>
      <c r="U30" s="32"/>
      <c r="V30" s="33"/>
      <c r="AA30" s="11"/>
    </row>
    <row r="31" spans="1:31" s="4" customFormat="1" ht="30.75" customHeight="1">
      <c r="A31" s="26"/>
      <c r="B31" s="28" t="s">
        <v>42</v>
      </c>
      <c r="C31" s="26" t="s">
        <v>43</v>
      </c>
      <c r="D31" s="26" t="s">
        <v>45</v>
      </c>
      <c r="E31" s="34" t="s">
        <v>19</v>
      </c>
      <c r="F31" s="35">
        <v>213.31</v>
      </c>
      <c r="G31" s="35">
        <v>234.21</v>
      </c>
      <c r="H31" s="35">
        <v>63</v>
      </c>
      <c r="I31" s="35">
        <v>66.97</v>
      </c>
      <c r="J31" s="36">
        <v>292.00099999999998</v>
      </c>
      <c r="K31" s="36">
        <v>333.09100000000001</v>
      </c>
      <c r="L31" s="36">
        <v>521.25</v>
      </c>
      <c r="M31" s="36">
        <v>521.25</v>
      </c>
      <c r="N31" s="30">
        <f t="shared" si="2"/>
        <v>1667.5920000000001</v>
      </c>
      <c r="O31" s="24">
        <f t="shared" si="4"/>
        <v>43890.670309999994</v>
      </c>
      <c r="P31" s="24">
        <f t="shared" si="5"/>
        <v>50066.908210000001</v>
      </c>
      <c r="Q31" s="24">
        <f t="shared" si="6"/>
        <v>87173.85</v>
      </c>
      <c r="R31" s="24">
        <f t="shared" si="7"/>
        <v>87173.85</v>
      </c>
      <c r="S31" s="31">
        <f t="shared" si="3"/>
        <v>268305.27852000005</v>
      </c>
      <c r="T31" s="24"/>
      <c r="U31" s="32"/>
      <c r="V31" s="33"/>
      <c r="AA31" s="11"/>
    </row>
    <row r="32" spans="1:31" s="5" customFormat="1" ht="30.75" customHeight="1">
      <c r="A32" s="26" t="s">
        <v>46</v>
      </c>
      <c r="B32" s="28" t="s">
        <v>47</v>
      </c>
      <c r="C32" s="28" t="s">
        <v>47</v>
      </c>
      <c r="D32" s="26"/>
      <c r="E32" s="34"/>
      <c r="F32" s="29"/>
      <c r="G32" s="29"/>
      <c r="H32" s="29"/>
      <c r="I32" s="29"/>
      <c r="J32" s="37">
        <f>SUM(J33:J34)</f>
        <v>572837.08100000001</v>
      </c>
      <c r="K32" s="37">
        <f t="shared" ref="K32:O32" si="32">SUM(K33:K34)</f>
        <v>613766</v>
      </c>
      <c r="L32" s="37">
        <f t="shared" si="32"/>
        <v>613766</v>
      </c>
      <c r="M32" s="37">
        <f t="shared" si="32"/>
        <v>613767</v>
      </c>
      <c r="N32" s="30">
        <f t="shared" si="2"/>
        <v>2414136.0810000002</v>
      </c>
      <c r="O32" s="24">
        <f t="shared" si="32"/>
        <v>531046.63018000126</v>
      </c>
      <c r="P32" s="24">
        <f t="shared" ref="P32" si="33">SUM(P33:P34)</f>
        <v>595060.24000000139</v>
      </c>
      <c r="Q32" s="24">
        <f t="shared" ref="Q32" si="34">SUM(Q33:Q34)</f>
        <v>1344214.640000002</v>
      </c>
      <c r="R32" s="24">
        <f t="shared" ref="R32" si="35">SUM(R33:R34)</f>
        <v>1344218.200000002</v>
      </c>
      <c r="S32" s="31">
        <f t="shared" si="3"/>
        <v>3814539.7101800069</v>
      </c>
      <c r="T32" s="24"/>
      <c r="U32" s="32"/>
      <c r="V32" s="33"/>
      <c r="AA32" s="11"/>
      <c r="AB32" s="4"/>
      <c r="AC32" s="4"/>
      <c r="AE32" s="4"/>
    </row>
    <row r="33" spans="1:31" s="4" customFormat="1" ht="30.75" customHeight="1">
      <c r="A33" s="26"/>
      <c r="B33" s="28" t="s">
        <v>47</v>
      </c>
      <c r="C33" s="26" t="s">
        <v>48</v>
      </c>
      <c r="D33" s="26" t="s">
        <v>24</v>
      </c>
      <c r="E33" s="34" t="s">
        <v>19</v>
      </c>
      <c r="F33" s="35">
        <v>35</v>
      </c>
      <c r="G33" s="35">
        <v>38.43</v>
      </c>
      <c r="H33" s="35">
        <v>32.799999999999997</v>
      </c>
      <c r="I33" s="35">
        <v>34.869999999999997</v>
      </c>
      <c r="J33" s="36">
        <v>213627.747</v>
      </c>
      <c r="K33" s="36">
        <v>241734</v>
      </c>
      <c r="L33" s="36">
        <v>241734</v>
      </c>
      <c r="M33" s="36">
        <v>241735</v>
      </c>
      <c r="N33" s="30">
        <f t="shared" si="2"/>
        <v>938830.74699999997</v>
      </c>
      <c r="O33" s="24">
        <f t="shared" si="4"/>
        <v>469981.04340000061</v>
      </c>
      <c r="P33" s="24">
        <f t="shared" si="5"/>
        <v>531814.80000000075</v>
      </c>
      <c r="Q33" s="24">
        <f t="shared" si="6"/>
        <v>860573.0400000005</v>
      </c>
      <c r="R33" s="24">
        <f t="shared" si="7"/>
        <v>860576.60000000056</v>
      </c>
      <c r="S33" s="31">
        <f t="shared" si="3"/>
        <v>2722945.4834000021</v>
      </c>
      <c r="T33" s="24"/>
      <c r="U33" s="32"/>
      <c r="V33" s="33"/>
      <c r="AA33" s="11"/>
    </row>
    <row r="34" spans="1:31" s="4" customFormat="1" ht="30.75" customHeight="1">
      <c r="A34" s="26"/>
      <c r="B34" s="28" t="s">
        <v>47</v>
      </c>
      <c r="C34" s="26" t="s">
        <v>48</v>
      </c>
      <c r="D34" s="26" t="s">
        <v>24</v>
      </c>
      <c r="E34" s="34" t="s">
        <v>20</v>
      </c>
      <c r="F34" s="35">
        <v>31.96</v>
      </c>
      <c r="G34" s="35">
        <v>35.090000000000003</v>
      </c>
      <c r="H34" s="35">
        <v>31.79</v>
      </c>
      <c r="I34" s="35">
        <v>33.79</v>
      </c>
      <c r="J34" s="36">
        <v>359209.33400000003</v>
      </c>
      <c r="K34" s="36">
        <v>372032</v>
      </c>
      <c r="L34" s="36">
        <v>372032</v>
      </c>
      <c r="M34" s="36">
        <v>372032</v>
      </c>
      <c r="N34" s="30">
        <f t="shared" si="2"/>
        <v>1475305.334</v>
      </c>
      <c r="O34" s="24">
        <f t="shared" si="4"/>
        <v>61065.586780000616</v>
      </c>
      <c r="P34" s="24">
        <f t="shared" si="5"/>
        <v>63245.440000000635</v>
      </c>
      <c r="Q34" s="24">
        <f t="shared" si="6"/>
        <v>483641.60000000161</v>
      </c>
      <c r="R34" s="24">
        <f t="shared" si="7"/>
        <v>483641.60000000161</v>
      </c>
      <c r="S34" s="31">
        <f t="shared" si="3"/>
        <v>1091594.2267800043</v>
      </c>
      <c r="T34" s="24"/>
      <c r="U34" s="32"/>
      <c r="V34" s="33"/>
      <c r="AA34" s="11"/>
    </row>
    <row r="35" spans="1:31" s="5" customFormat="1" ht="30.75" customHeight="1">
      <c r="A35" s="26" t="s">
        <v>49</v>
      </c>
      <c r="B35" s="28" t="s">
        <v>50</v>
      </c>
      <c r="C35" s="28" t="s">
        <v>50</v>
      </c>
      <c r="D35" s="26"/>
      <c r="E35" s="34"/>
      <c r="F35" s="29"/>
      <c r="G35" s="29"/>
      <c r="H35" s="29"/>
      <c r="I35" s="29"/>
      <c r="J35" s="37">
        <f>SUM(J36:J37)</f>
        <v>6489.5999999999995</v>
      </c>
      <c r="K35" s="37">
        <f t="shared" ref="K35:O35" si="36">SUM(K36:K37)</f>
        <v>6244.5599999999995</v>
      </c>
      <c r="L35" s="37">
        <f t="shared" si="36"/>
        <v>6645</v>
      </c>
      <c r="M35" s="37">
        <f t="shared" si="36"/>
        <v>6646</v>
      </c>
      <c r="N35" s="30">
        <f t="shared" si="2"/>
        <v>26025.16</v>
      </c>
      <c r="O35" s="24">
        <f t="shared" si="36"/>
        <v>417250.299</v>
      </c>
      <c r="P35" s="24">
        <f t="shared" ref="P35" si="37">SUM(P36:P37)</f>
        <v>408484.36139999999</v>
      </c>
      <c r="Q35" s="24">
        <f t="shared" ref="Q35" si="38">SUM(Q36:Q37)</f>
        <v>481390.41000000003</v>
      </c>
      <c r="R35" s="24">
        <f t="shared" ref="R35" si="39">SUM(R36:R37)</f>
        <v>481416.26000000007</v>
      </c>
      <c r="S35" s="31">
        <f t="shared" si="3"/>
        <v>1788541.3304000001</v>
      </c>
      <c r="T35" s="24"/>
      <c r="U35" s="32"/>
      <c r="V35" s="33"/>
      <c r="AA35" s="11"/>
      <c r="AB35" s="4"/>
      <c r="AC35" s="4"/>
      <c r="AE35" s="4"/>
    </row>
    <row r="36" spans="1:31" s="4" customFormat="1" ht="30.75" customHeight="1">
      <c r="A36" s="26"/>
      <c r="B36" s="28" t="s">
        <v>50</v>
      </c>
      <c r="C36" s="26" t="s">
        <v>51</v>
      </c>
      <c r="D36" s="26" t="s">
        <v>52</v>
      </c>
      <c r="E36" s="34" t="s">
        <v>19</v>
      </c>
      <c r="F36" s="35">
        <v>143.94999999999999</v>
      </c>
      <c r="G36" s="35">
        <v>158.06</v>
      </c>
      <c r="H36" s="35">
        <v>42.51</v>
      </c>
      <c r="I36" s="35">
        <v>45.19</v>
      </c>
      <c r="J36" s="36">
        <v>3447.8999999999996</v>
      </c>
      <c r="K36" s="36">
        <v>3405.9</v>
      </c>
      <c r="L36" s="36">
        <v>3558</v>
      </c>
      <c r="M36" s="36">
        <v>3558</v>
      </c>
      <c r="N36" s="30">
        <f t="shared" si="2"/>
        <v>13969.8</v>
      </c>
      <c r="O36" s="24">
        <f t="shared" si="4"/>
        <v>349754.97599999997</v>
      </c>
      <c r="P36" s="24">
        <f t="shared" si="5"/>
        <v>345494.49599999998</v>
      </c>
      <c r="Q36" s="24">
        <f t="shared" si="6"/>
        <v>401591.46</v>
      </c>
      <c r="R36" s="24">
        <f t="shared" si="7"/>
        <v>401591.46</v>
      </c>
      <c r="S36" s="31">
        <f t="shared" si="3"/>
        <v>1498432.392</v>
      </c>
      <c r="T36" s="24"/>
      <c r="U36" s="32"/>
      <c r="V36" s="33"/>
      <c r="AA36" s="11"/>
    </row>
    <row r="37" spans="1:31" s="4" customFormat="1" ht="30.75" customHeight="1">
      <c r="A37" s="26"/>
      <c r="B37" s="28" t="s">
        <v>50</v>
      </c>
      <c r="C37" s="26" t="s">
        <v>51</v>
      </c>
      <c r="D37" s="26" t="s">
        <v>53</v>
      </c>
      <c r="E37" s="34" t="s">
        <v>19</v>
      </c>
      <c r="F37" s="35">
        <v>64.7</v>
      </c>
      <c r="G37" s="35">
        <v>71.040000000000006</v>
      </c>
      <c r="H37" s="35">
        <v>42.51</v>
      </c>
      <c r="I37" s="35">
        <v>45.19</v>
      </c>
      <c r="J37" s="36">
        <v>3041.7</v>
      </c>
      <c r="K37" s="36">
        <v>2838.66</v>
      </c>
      <c r="L37" s="36">
        <v>3087</v>
      </c>
      <c r="M37" s="36">
        <v>3088</v>
      </c>
      <c r="N37" s="30">
        <f t="shared" si="2"/>
        <v>12055.36</v>
      </c>
      <c r="O37" s="24">
        <f t="shared" si="4"/>
        <v>67495.323000000004</v>
      </c>
      <c r="P37" s="24">
        <f t="shared" si="5"/>
        <v>62989.86540000001</v>
      </c>
      <c r="Q37" s="24">
        <f t="shared" si="6"/>
        <v>79798.950000000026</v>
      </c>
      <c r="R37" s="24">
        <f t="shared" si="7"/>
        <v>79824.800000000032</v>
      </c>
      <c r="S37" s="31">
        <f t="shared" si="3"/>
        <v>290108.9384000001</v>
      </c>
      <c r="T37" s="24"/>
      <c r="U37" s="32"/>
      <c r="V37" s="33"/>
      <c r="AA37" s="11"/>
    </row>
    <row r="38" spans="1:31" s="5" customFormat="1" ht="31.5" customHeight="1">
      <c r="A38" s="26" t="s">
        <v>54</v>
      </c>
      <c r="B38" s="28" t="s">
        <v>55</v>
      </c>
      <c r="C38" s="28" t="s">
        <v>55</v>
      </c>
      <c r="D38" s="26"/>
      <c r="E38" s="34"/>
      <c r="F38" s="29"/>
      <c r="G38" s="29"/>
      <c r="H38" s="29"/>
      <c r="I38" s="29"/>
      <c r="J38" s="37">
        <f>SUM(J39:J42)</f>
        <v>119009.63399999999</v>
      </c>
      <c r="K38" s="37">
        <f t="shared" ref="K38:O38" si="40">SUM(K39:K42)</f>
        <v>120974.30399999999</v>
      </c>
      <c r="L38" s="37">
        <f t="shared" si="40"/>
        <v>127081.62</v>
      </c>
      <c r="M38" s="37">
        <f t="shared" si="40"/>
        <v>127081.62</v>
      </c>
      <c r="N38" s="30">
        <f t="shared" si="2"/>
        <v>494147.17799999996</v>
      </c>
      <c r="O38" s="24">
        <f t="shared" si="40"/>
        <v>5029890.7774800006</v>
      </c>
      <c r="P38" s="24">
        <f t="shared" ref="P38" si="41">SUM(P39:P42)</f>
        <v>5265019.1279800003</v>
      </c>
      <c r="Q38" s="24">
        <f t="shared" ref="Q38" si="42">SUM(Q39:Q42)</f>
        <v>6215478.0262000002</v>
      </c>
      <c r="R38" s="24">
        <f t="shared" ref="R38" si="43">SUM(R39:R42)</f>
        <v>6215478.0262000002</v>
      </c>
      <c r="S38" s="31">
        <f t="shared" si="3"/>
        <v>22725865.95786</v>
      </c>
      <c r="T38" s="24"/>
      <c r="U38" s="32"/>
      <c r="V38" s="33"/>
      <c r="AA38" s="11"/>
      <c r="AB38" s="4"/>
      <c r="AC38" s="4"/>
      <c r="AE38" s="4"/>
    </row>
    <row r="39" spans="1:31" s="4" customFormat="1" ht="30.75" customHeight="1">
      <c r="A39" s="26"/>
      <c r="B39" s="28" t="s">
        <v>55</v>
      </c>
      <c r="C39" s="26" t="s">
        <v>56</v>
      </c>
      <c r="D39" s="26" t="s">
        <v>57</v>
      </c>
      <c r="E39" s="34" t="s">
        <v>19</v>
      </c>
      <c r="F39" s="35">
        <v>85.69</v>
      </c>
      <c r="G39" s="35">
        <v>94.09</v>
      </c>
      <c r="H39" s="35">
        <v>54.22</v>
      </c>
      <c r="I39" s="35">
        <v>57.64</v>
      </c>
      <c r="J39" s="36">
        <v>68045.038</v>
      </c>
      <c r="K39" s="36">
        <v>69488.650999999998</v>
      </c>
      <c r="L39" s="36">
        <v>78693.25</v>
      </c>
      <c r="M39" s="36">
        <v>78693.25</v>
      </c>
      <c r="N39" s="30">
        <f t="shared" si="2"/>
        <v>294920.18900000001</v>
      </c>
      <c r="O39" s="24">
        <f t="shared" si="4"/>
        <v>2141377.3458599998</v>
      </c>
      <c r="P39" s="24">
        <f t="shared" si="5"/>
        <v>2186807.8469699998</v>
      </c>
      <c r="Q39" s="24">
        <f t="shared" si="6"/>
        <v>2868368.9625000004</v>
      </c>
      <c r="R39" s="24">
        <f t="shared" si="7"/>
        <v>2868368.9625000004</v>
      </c>
      <c r="S39" s="31">
        <f t="shared" si="3"/>
        <v>10064923.117830001</v>
      </c>
      <c r="T39" s="24"/>
      <c r="U39" s="32"/>
      <c r="V39" s="33"/>
      <c r="AA39" s="11"/>
    </row>
    <row r="40" spans="1:31" s="4" customFormat="1" ht="30.75" customHeight="1">
      <c r="A40" s="26"/>
      <c r="B40" s="28" t="s">
        <v>55</v>
      </c>
      <c r="C40" s="26" t="s">
        <v>56</v>
      </c>
      <c r="D40" s="26" t="s">
        <v>58</v>
      </c>
      <c r="E40" s="34" t="s">
        <v>19</v>
      </c>
      <c r="F40" s="35">
        <v>597.13</v>
      </c>
      <c r="G40" s="35">
        <v>655.65</v>
      </c>
      <c r="H40" s="35">
        <v>97</v>
      </c>
      <c r="I40" s="35">
        <v>103.11</v>
      </c>
      <c r="J40" s="36">
        <v>766.08199999999999</v>
      </c>
      <c r="K40" s="36">
        <v>1132.8409999999999</v>
      </c>
      <c r="L40" s="36">
        <v>1200</v>
      </c>
      <c r="M40" s="36">
        <v>1200</v>
      </c>
      <c r="N40" s="30">
        <f t="shared" si="2"/>
        <v>4298.9229999999998</v>
      </c>
      <c r="O40" s="24">
        <f t="shared" si="4"/>
        <v>383140.59065999999</v>
      </c>
      <c r="P40" s="24">
        <f t="shared" si="5"/>
        <v>566567.76932999992</v>
      </c>
      <c r="Q40" s="24">
        <f t="shared" si="6"/>
        <v>663048</v>
      </c>
      <c r="R40" s="24">
        <f t="shared" si="7"/>
        <v>663048</v>
      </c>
      <c r="S40" s="31">
        <f t="shared" si="3"/>
        <v>2275804.3599899998</v>
      </c>
      <c r="T40" s="24"/>
      <c r="U40" s="32"/>
      <c r="V40" s="33"/>
      <c r="AA40" s="11"/>
    </row>
    <row r="41" spans="1:31" s="4" customFormat="1" ht="30.75" customHeight="1">
      <c r="A41" s="26"/>
      <c r="B41" s="28" t="s">
        <v>55</v>
      </c>
      <c r="C41" s="26" t="s">
        <v>56</v>
      </c>
      <c r="D41" s="26" t="s">
        <v>59</v>
      </c>
      <c r="E41" s="34" t="s">
        <v>20</v>
      </c>
      <c r="F41" s="35">
        <v>80.17</v>
      </c>
      <c r="G41" s="35">
        <v>88.03</v>
      </c>
      <c r="H41" s="35">
        <v>39.53</v>
      </c>
      <c r="I41" s="35">
        <v>42.02</v>
      </c>
      <c r="J41" s="36">
        <v>49224.114000000001</v>
      </c>
      <c r="K41" s="36">
        <v>49378.411999999997</v>
      </c>
      <c r="L41" s="36">
        <v>46213.97</v>
      </c>
      <c r="M41" s="36">
        <v>46213.97</v>
      </c>
      <c r="N41" s="30">
        <f t="shared" si="2"/>
        <v>191030.46599999999</v>
      </c>
      <c r="O41" s="24">
        <f t="shared" si="4"/>
        <v>2000467.9929600002</v>
      </c>
      <c r="P41" s="24">
        <f t="shared" si="5"/>
        <v>2006738.66368</v>
      </c>
      <c r="Q41" s="24">
        <f t="shared" si="6"/>
        <v>2126304.7596999998</v>
      </c>
      <c r="R41" s="24">
        <f t="shared" si="7"/>
        <v>2126304.7596999998</v>
      </c>
      <c r="S41" s="31">
        <f t="shared" si="3"/>
        <v>8259816.1760399994</v>
      </c>
      <c r="T41" s="24"/>
      <c r="U41" s="32"/>
      <c r="V41" s="33"/>
      <c r="AA41" s="11"/>
    </row>
    <row r="42" spans="1:31" s="4" customFormat="1" ht="30.75" customHeight="1">
      <c r="A42" s="26"/>
      <c r="B42" s="28" t="s">
        <v>55</v>
      </c>
      <c r="C42" s="26" t="s">
        <v>56</v>
      </c>
      <c r="D42" s="26" t="s">
        <v>60</v>
      </c>
      <c r="E42" s="34" t="s">
        <v>19</v>
      </c>
      <c r="F42" s="35">
        <v>617.16999999999996</v>
      </c>
      <c r="G42" s="35">
        <v>677.65</v>
      </c>
      <c r="H42" s="35">
        <v>99</v>
      </c>
      <c r="I42" s="35">
        <v>105.24</v>
      </c>
      <c r="J42" s="36">
        <v>974.4</v>
      </c>
      <c r="K42" s="36">
        <v>974.4</v>
      </c>
      <c r="L42" s="36">
        <v>974.4</v>
      </c>
      <c r="M42" s="36">
        <v>974.4</v>
      </c>
      <c r="N42" s="30">
        <f t="shared" si="2"/>
        <v>3897.6</v>
      </c>
      <c r="O42" s="24">
        <f t="shared" si="4"/>
        <v>504904.84799999994</v>
      </c>
      <c r="P42" s="24">
        <f t="shared" si="5"/>
        <v>504904.84799999994</v>
      </c>
      <c r="Q42" s="24">
        <f t="shared" si="6"/>
        <v>557756.304</v>
      </c>
      <c r="R42" s="24">
        <f t="shared" si="7"/>
        <v>557756.304</v>
      </c>
      <c r="S42" s="31">
        <f t="shared" si="3"/>
        <v>2125322.304</v>
      </c>
      <c r="T42" s="24"/>
      <c r="U42" s="32"/>
      <c r="V42" s="33"/>
      <c r="AA42" s="11"/>
    </row>
    <row r="43" spans="1:31" s="5" customFormat="1" ht="30.75" customHeight="1">
      <c r="A43" s="26" t="s">
        <v>61</v>
      </c>
      <c r="B43" s="28" t="s">
        <v>62</v>
      </c>
      <c r="C43" s="28" t="s">
        <v>62</v>
      </c>
      <c r="D43" s="26"/>
      <c r="E43" s="34"/>
      <c r="F43" s="29"/>
      <c r="G43" s="29"/>
      <c r="H43" s="29"/>
      <c r="I43" s="29"/>
      <c r="J43" s="37">
        <f>SUM(J44:J47)</f>
        <v>10763.916999999998</v>
      </c>
      <c r="K43" s="37">
        <f t="shared" ref="K43:M43" si="44">SUM(K44:K47)</f>
        <v>10922.364</v>
      </c>
      <c r="L43" s="37">
        <f t="shared" si="44"/>
        <v>13334</v>
      </c>
      <c r="M43" s="37">
        <f t="shared" si="44"/>
        <v>13336</v>
      </c>
      <c r="N43" s="30">
        <f t="shared" si="2"/>
        <v>48356.280999999995</v>
      </c>
      <c r="O43" s="24">
        <f>SUM(O44:O47)</f>
        <v>742555.53000999999</v>
      </c>
      <c r="P43" s="24">
        <f t="shared" ref="P43" si="45">SUM(P44:P47)</f>
        <v>741060.86226000008</v>
      </c>
      <c r="Q43" s="24">
        <f t="shared" ref="Q43" si="46">SUM(Q44:Q47)</f>
        <v>1026512.16</v>
      </c>
      <c r="R43" s="24">
        <f t="shared" ref="R43" si="47">SUM(R44:R47)</f>
        <v>1026660.91</v>
      </c>
      <c r="S43" s="31">
        <f t="shared" si="3"/>
        <v>3536789.4622700005</v>
      </c>
      <c r="T43" s="24"/>
      <c r="U43" s="32"/>
      <c r="V43" s="33"/>
      <c r="AA43" s="11"/>
      <c r="AB43" s="4"/>
      <c r="AC43" s="4"/>
      <c r="AE43" s="4"/>
    </row>
    <row r="44" spans="1:31" s="4" customFormat="1" ht="45.75" customHeight="1">
      <c r="A44" s="26"/>
      <c r="B44" s="28" t="s">
        <v>62</v>
      </c>
      <c r="C44" s="26" t="s">
        <v>51</v>
      </c>
      <c r="D44" s="26" t="s">
        <v>63</v>
      </c>
      <c r="E44" s="34" t="s">
        <v>19</v>
      </c>
      <c r="F44" s="35">
        <v>128.59</v>
      </c>
      <c r="G44" s="35">
        <v>141.19</v>
      </c>
      <c r="H44" s="35">
        <v>46.87</v>
      </c>
      <c r="I44" s="35">
        <v>49.82</v>
      </c>
      <c r="J44" s="36">
        <v>5109.8329999999996</v>
      </c>
      <c r="K44" s="36">
        <v>4847.1149999999998</v>
      </c>
      <c r="L44" s="36">
        <v>5680</v>
      </c>
      <c r="M44" s="36">
        <v>5681</v>
      </c>
      <c r="N44" s="30">
        <f t="shared" si="2"/>
        <v>21317.948</v>
      </c>
      <c r="O44" s="24">
        <f t="shared" si="4"/>
        <v>417575.55275999999</v>
      </c>
      <c r="P44" s="24">
        <f t="shared" si="5"/>
        <v>396106.2378</v>
      </c>
      <c r="Q44" s="24">
        <f t="shared" si="6"/>
        <v>518981.60000000003</v>
      </c>
      <c r="R44" s="24">
        <f t="shared" si="7"/>
        <v>519072.97000000003</v>
      </c>
      <c r="S44" s="31">
        <f t="shared" si="3"/>
        <v>1851736.3605599999</v>
      </c>
      <c r="T44" s="24"/>
      <c r="U44" s="32"/>
      <c r="V44" s="33"/>
      <c r="AA44" s="11"/>
    </row>
    <row r="45" spans="1:31" s="4" customFormat="1" ht="60.75" customHeight="1">
      <c r="A45" s="26"/>
      <c r="B45" s="28" t="s">
        <v>62</v>
      </c>
      <c r="C45" s="26" t="s">
        <v>51</v>
      </c>
      <c r="D45" s="26" t="s">
        <v>64</v>
      </c>
      <c r="E45" s="34" t="s">
        <v>19</v>
      </c>
      <c r="F45" s="35">
        <v>131.65</v>
      </c>
      <c r="G45" s="35">
        <v>144.55000000000001</v>
      </c>
      <c r="H45" s="35">
        <v>82</v>
      </c>
      <c r="I45" s="35">
        <v>87.17</v>
      </c>
      <c r="J45" s="36">
        <v>3539.8949999999995</v>
      </c>
      <c r="K45" s="36">
        <v>3759.9810000000002</v>
      </c>
      <c r="L45" s="36">
        <v>4596</v>
      </c>
      <c r="M45" s="36">
        <v>4597</v>
      </c>
      <c r="N45" s="30">
        <f t="shared" si="2"/>
        <v>16492.876</v>
      </c>
      <c r="O45" s="24">
        <f t="shared" si="4"/>
        <v>175755.78675</v>
      </c>
      <c r="P45" s="24">
        <f t="shared" si="5"/>
        <v>186683.05665000004</v>
      </c>
      <c r="Q45" s="24">
        <f t="shared" si="6"/>
        <v>263718.48000000004</v>
      </c>
      <c r="R45" s="24">
        <f t="shared" si="7"/>
        <v>263775.86000000004</v>
      </c>
      <c r="S45" s="31">
        <f t="shared" si="3"/>
        <v>889933.18340000021</v>
      </c>
      <c r="T45" s="24"/>
      <c r="U45" s="32"/>
      <c r="V45" s="33"/>
      <c r="AA45" s="11"/>
    </row>
    <row r="46" spans="1:31" s="4" customFormat="1" ht="30.75" customHeight="1">
      <c r="A46" s="26"/>
      <c r="B46" s="28" t="s">
        <v>62</v>
      </c>
      <c r="C46" s="26" t="s">
        <v>51</v>
      </c>
      <c r="D46" s="26" t="s">
        <v>65</v>
      </c>
      <c r="E46" s="34" t="s">
        <v>19</v>
      </c>
      <c r="F46" s="35">
        <v>120.84</v>
      </c>
      <c r="G46" s="35">
        <v>132.68</v>
      </c>
      <c r="H46" s="35">
        <v>33.79</v>
      </c>
      <c r="I46" s="35">
        <v>35.92</v>
      </c>
      <c r="J46" s="36">
        <v>1320.934</v>
      </c>
      <c r="K46" s="36">
        <v>1329.337</v>
      </c>
      <c r="L46" s="36">
        <v>1938</v>
      </c>
      <c r="M46" s="36">
        <v>1938</v>
      </c>
      <c r="N46" s="30">
        <f t="shared" si="2"/>
        <v>6526.2709999999997</v>
      </c>
      <c r="O46" s="24">
        <f t="shared" si="4"/>
        <v>114987.30470000001</v>
      </c>
      <c r="P46" s="24">
        <f t="shared" si="5"/>
        <v>115718.78585000001</v>
      </c>
      <c r="Q46" s="24">
        <f t="shared" si="6"/>
        <v>187520.88</v>
      </c>
      <c r="R46" s="24">
        <f t="shared" si="7"/>
        <v>187520.88</v>
      </c>
      <c r="S46" s="31">
        <f t="shared" si="3"/>
        <v>605747.85055000009</v>
      </c>
      <c r="T46" s="24"/>
      <c r="U46" s="32"/>
      <c r="V46" s="33"/>
      <c r="AA46" s="11"/>
    </row>
    <row r="47" spans="1:31" s="4" customFormat="1" ht="30.75" customHeight="1">
      <c r="A47" s="26"/>
      <c r="B47" s="28" t="s">
        <v>62</v>
      </c>
      <c r="C47" s="26" t="s">
        <v>51</v>
      </c>
      <c r="D47" s="26" t="s">
        <v>66</v>
      </c>
      <c r="E47" s="34" t="s">
        <v>19</v>
      </c>
      <c r="F47" s="35">
        <v>125.16</v>
      </c>
      <c r="G47" s="35">
        <v>137.43</v>
      </c>
      <c r="H47" s="35">
        <v>82</v>
      </c>
      <c r="I47" s="35">
        <v>87.17</v>
      </c>
      <c r="J47" s="36">
        <v>793.255</v>
      </c>
      <c r="K47" s="36">
        <v>985.93099999999993</v>
      </c>
      <c r="L47" s="36">
        <v>1120</v>
      </c>
      <c r="M47" s="36">
        <v>1120</v>
      </c>
      <c r="N47" s="30">
        <f t="shared" si="2"/>
        <v>4019.1859999999997</v>
      </c>
      <c r="O47" s="24">
        <f t="shared" si="4"/>
        <v>34236.885799999996</v>
      </c>
      <c r="P47" s="24">
        <f t="shared" si="5"/>
        <v>42552.781959999993</v>
      </c>
      <c r="Q47" s="24">
        <f t="shared" si="6"/>
        <v>56291.200000000004</v>
      </c>
      <c r="R47" s="24">
        <f t="shared" si="7"/>
        <v>56291.200000000004</v>
      </c>
      <c r="S47" s="31">
        <f t="shared" si="3"/>
        <v>189372.06776000001</v>
      </c>
      <c r="T47" s="24"/>
      <c r="U47" s="32"/>
      <c r="V47" s="33"/>
      <c r="AA47" s="11"/>
    </row>
    <row r="48" spans="1:31" s="5" customFormat="1" ht="30.75" customHeight="1">
      <c r="A48" s="26" t="s">
        <v>67</v>
      </c>
      <c r="B48" s="28" t="s">
        <v>68</v>
      </c>
      <c r="C48" s="28" t="s">
        <v>68</v>
      </c>
      <c r="D48" s="26"/>
      <c r="E48" s="34"/>
      <c r="F48" s="29"/>
      <c r="G48" s="29"/>
      <c r="H48" s="29"/>
      <c r="I48" s="29"/>
      <c r="J48" s="37">
        <f>SUM(J49:J50)</f>
        <v>769092</v>
      </c>
      <c r="K48" s="37">
        <f t="shared" ref="K48:O48" si="48">SUM(K49:K50)</f>
        <v>780878</v>
      </c>
      <c r="L48" s="37">
        <f t="shared" si="48"/>
        <v>711382.66</v>
      </c>
      <c r="M48" s="37">
        <f t="shared" si="48"/>
        <v>779347.33000000007</v>
      </c>
      <c r="N48" s="30">
        <f t="shared" si="2"/>
        <v>3040699.99</v>
      </c>
      <c r="O48" s="24">
        <f t="shared" si="48"/>
        <v>1793512.7500000005</v>
      </c>
      <c r="P48" s="24">
        <f t="shared" ref="P48" si="49">SUM(P49:P50)</f>
        <v>1818537.5239000006</v>
      </c>
      <c r="Q48" s="24">
        <f t="shared" ref="Q48" si="50">SUM(Q49:Q50)</f>
        <v>25416860.466600001</v>
      </c>
      <c r="R48" s="24">
        <f t="shared" ref="R48" si="51">SUM(R49:R50)</f>
        <v>28026844.007399999</v>
      </c>
      <c r="S48" s="31">
        <f t="shared" si="3"/>
        <v>57055754.747900002</v>
      </c>
      <c r="T48" s="31"/>
      <c r="U48" s="30"/>
      <c r="V48" s="33"/>
      <c r="AA48" s="11"/>
      <c r="AB48" s="4"/>
      <c r="AC48" s="4"/>
      <c r="AE48" s="4"/>
    </row>
    <row r="49" spans="1:31" s="4" customFormat="1" ht="30.75" customHeight="1">
      <c r="A49" s="26"/>
      <c r="B49" s="28" t="s">
        <v>68</v>
      </c>
      <c r="C49" s="26" t="s">
        <v>69</v>
      </c>
      <c r="D49" s="26" t="s">
        <v>24</v>
      </c>
      <c r="E49" s="34" t="s">
        <v>19</v>
      </c>
      <c r="F49" s="35">
        <v>31.12</v>
      </c>
      <c r="G49" s="35">
        <v>60.31</v>
      </c>
      <c r="H49" s="35">
        <v>28.29</v>
      </c>
      <c r="I49" s="35">
        <v>30.07</v>
      </c>
      <c r="J49" s="36">
        <v>307625</v>
      </c>
      <c r="K49" s="36">
        <v>309375.33</v>
      </c>
      <c r="L49" s="36">
        <v>302090.33</v>
      </c>
      <c r="M49" s="36">
        <v>311907</v>
      </c>
      <c r="N49" s="30">
        <f t="shared" si="2"/>
        <v>1230997.6600000001</v>
      </c>
      <c r="O49" s="24">
        <f t="shared" si="4"/>
        <v>870578.75000000058</v>
      </c>
      <c r="P49" s="24">
        <f t="shared" si="5"/>
        <v>875532.18390000064</v>
      </c>
      <c r="Q49" s="24">
        <f t="shared" si="6"/>
        <v>9135211.5792000014</v>
      </c>
      <c r="R49" s="24">
        <f t="shared" si="7"/>
        <v>9432067.6799999997</v>
      </c>
      <c r="S49" s="31">
        <f t="shared" si="3"/>
        <v>20313390.193100002</v>
      </c>
      <c r="T49" s="24"/>
      <c r="U49" s="32"/>
      <c r="V49" s="33"/>
      <c r="AA49" s="11"/>
    </row>
    <row r="50" spans="1:31" s="4" customFormat="1" ht="30.75" customHeight="1">
      <c r="A50" s="26"/>
      <c r="B50" s="28" t="s">
        <v>68</v>
      </c>
      <c r="C50" s="26" t="s">
        <v>69</v>
      </c>
      <c r="D50" s="26" t="s">
        <v>24</v>
      </c>
      <c r="E50" s="34" t="s">
        <v>20</v>
      </c>
      <c r="F50" s="35">
        <v>37.08</v>
      </c>
      <c r="G50" s="35">
        <v>77.069999999999993</v>
      </c>
      <c r="H50" s="35">
        <v>35.08</v>
      </c>
      <c r="I50" s="35">
        <v>37.29</v>
      </c>
      <c r="J50" s="36">
        <v>461467</v>
      </c>
      <c r="K50" s="36">
        <v>471502.67</v>
      </c>
      <c r="L50" s="36">
        <v>409292.33</v>
      </c>
      <c r="M50" s="36">
        <v>467440.33</v>
      </c>
      <c r="N50" s="30">
        <f t="shared" si="2"/>
        <v>1809702.33</v>
      </c>
      <c r="O50" s="24">
        <f t="shared" si="4"/>
        <v>922934</v>
      </c>
      <c r="P50" s="24">
        <f t="shared" si="5"/>
        <v>943005.34</v>
      </c>
      <c r="Q50" s="24">
        <f t="shared" si="6"/>
        <v>16281648.887399998</v>
      </c>
      <c r="R50" s="24">
        <f t="shared" si="7"/>
        <v>18594776.327399999</v>
      </c>
      <c r="S50" s="31">
        <f t="shared" si="3"/>
        <v>36742364.554799996</v>
      </c>
      <c r="T50" s="24"/>
      <c r="U50" s="32"/>
      <c r="V50" s="33"/>
      <c r="AA50" s="11"/>
    </row>
    <row r="51" spans="1:31" s="5" customFormat="1" ht="30.75" customHeight="1">
      <c r="A51" s="26" t="s">
        <v>70</v>
      </c>
      <c r="B51" s="28" t="s">
        <v>71</v>
      </c>
      <c r="C51" s="28" t="s">
        <v>71</v>
      </c>
      <c r="D51" s="26"/>
      <c r="E51" s="34"/>
      <c r="F51" s="29"/>
      <c r="G51" s="29"/>
      <c r="H51" s="29"/>
      <c r="I51" s="29"/>
      <c r="J51" s="37">
        <f>SUM(J52:J53)</f>
        <v>10815</v>
      </c>
      <c r="K51" s="37">
        <f t="shared" ref="K51:O51" si="52">SUM(K52:K53)</f>
        <v>15572.583333333334</v>
      </c>
      <c r="L51" s="37">
        <f t="shared" si="52"/>
        <v>11716.5</v>
      </c>
      <c r="M51" s="37">
        <f t="shared" si="52"/>
        <v>11716.5</v>
      </c>
      <c r="N51" s="30">
        <f t="shared" si="2"/>
        <v>49820.583333333336</v>
      </c>
      <c r="O51" s="24">
        <f t="shared" si="52"/>
        <v>204945.32000000007</v>
      </c>
      <c r="P51" s="24">
        <f t="shared" ref="P51" si="53">SUM(P52:P53)</f>
        <v>295672.22416666674</v>
      </c>
      <c r="Q51" s="24">
        <f t="shared" ref="Q51" si="54">SUM(Q52:Q53)</f>
        <v>267799.94750000001</v>
      </c>
      <c r="R51" s="24">
        <f t="shared" ref="R51" si="55">SUM(R52:R53)</f>
        <v>267799.94750000001</v>
      </c>
      <c r="S51" s="31">
        <f t="shared" si="3"/>
        <v>1036217.4391666668</v>
      </c>
      <c r="T51" s="31"/>
      <c r="U51" s="30"/>
      <c r="V51" s="33"/>
      <c r="AA51" s="11"/>
      <c r="AB51" s="4"/>
      <c r="AC51" s="4"/>
      <c r="AE51" s="4"/>
    </row>
    <row r="52" spans="1:31" s="4" customFormat="1" ht="30.75" customHeight="1">
      <c r="A52" s="26"/>
      <c r="B52" s="28" t="s">
        <v>71</v>
      </c>
      <c r="C52" s="26" t="s">
        <v>72</v>
      </c>
      <c r="D52" s="26" t="s">
        <v>73</v>
      </c>
      <c r="E52" s="34" t="s">
        <v>19</v>
      </c>
      <c r="F52" s="35">
        <v>81.16</v>
      </c>
      <c r="G52" s="35">
        <v>89.11</v>
      </c>
      <c r="H52" s="35">
        <v>70.849999999999994</v>
      </c>
      <c r="I52" s="35">
        <v>75.31</v>
      </c>
      <c r="J52" s="36">
        <v>5842</v>
      </c>
      <c r="K52" s="36">
        <v>8381.5833333333339</v>
      </c>
      <c r="L52" s="36">
        <v>6778.75</v>
      </c>
      <c r="M52" s="36">
        <v>6778.75</v>
      </c>
      <c r="N52" s="30">
        <f t="shared" si="2"/>
        <v>27781.083333333336</v>
      </c>
      <c r="O52" s="24">
        <f t="shared" si="4"/>
        <v>60231.020000000011</v>
      </c>
      <c r="P52" s="24">
        <f t="shared" si="5"/>
        <v>86414.12416666669</v>
      </c>
      <c r="Q52" s="24">
        <f t="shared" si="6"/>
        <v>93546.749999999985</v>
      </c>
      <c r="R52" s="24">
        <f t="shared" si="7"/>
        <v>93546.749999999985</v>
      </c>
      <c r="S52" s="31">
        <f t="shared" si="3"/>
        <v>333738.64416666667</v>
      </c>
      <c r="T52" s="24"/>
      <c r="U52" s="32"/>
      <c r="V52" s="33"/>
      <c r="AA52" s="11"/>
    </row>
    <row r="53" spans="1:31" s="4" customFormat="1" ht="30.75" customHeight="1">
      <c r="A53" s="26"/>
      <c r="B53" s="28" t="s">
        <v>71</v>
      </c>
      <c r="C53" s="26" t="s">
        <v>72</v>
      </c>
      <c r="D53" s="26" t="s">
        <v>73</v>
      </c>
      <c r="E53" s="34" t="s">
        <v>20</v>
      </c>
      <c r="F53" s="35">
        <v>124.51</v>
      </c>
      <c r="G53" s="35">
        <v>136.71</v>
      </c>
      <c r="H53" s="35">
        <v>95.41</v>
      </c>
      <c r="I53" s="35">
        <v>101.42</v>
      </c>
      <c r="J53" s="36">
        <v>4973</v>
      </c>
      <c r="K53" s="36">
        <v>7191</v>
      </c>
      <c r="L53" s="36">
        <v>4937.75</v>
      </c>
      <c r="M53" s="36">
        <v>4937.75</v>
      </c>
      <c r="N53" s="30">
        <f t="shared" si="2"/>
        <v>22039.5</v>
      </c>
      <c r="O53" s="24">
        <f t="shared" si="4"/>
        <v>144714.30000000005</v>
      </c>
      <c r="P53" s="24">
        <f t="shared" si="5"/>
        <v>209258.10000000006</v>
      </c>
      <c r="Q53" s="24">
        <f t="shared" si="6"/>
        <v>174253.19750000004</v>
      </c>
      <c r="R53" s="24">
        <f t="shared" si="7"/>
        <v>174253.19750000004</v>
      </c>
      <c r="S53" s="31">
        <f t="shared" si="3"/>
        <v>702478.79500000016</v>
      </c>
      <c r="T53" s="24"/>
      <c r="U53" s="32"/>
      <c r="V53" s="33"/>
      <c r="AA53" s="11"/>
    </row>
    <row r="54" spans="1:31" s="5" customFormat="1" ht="30.75" customHeight="1">
      <c r="A54" s="26" t="s">
        <v>74</v>
      </c>
      <c r="B54" s="28" t="s">
        <v>75</v>
      </c>
      <c r="C54" s="28" t="s">
        <v>75</v>
      </c>
      <c r="D54" s="26"/>
      <c r="E54" s="34"/>
      <c r="F54" s="29"/>
      <c r="G54" s="29"/>
      <c r="H54" s="29"/>
      <c r="I54" s="29"/>
      <c r="J54" s="37">
        <f>SUM(J55:J58)</f>
        <v>2237.09</v>
      </c>
      <c r="K54" s="37">
        <f t="shared" ref="K54:O54" si="56">SUM(K55:K58)</f>
        <v>2373.2866666666669</v>
      </c>
      <c r="L54" s="37">
        <f t="shared" si="56"/>
        <v>3550</v>
      </c>
      <c r="M54" s="37">
        <f t="shared" si="56"/>
        <v>3553</v>
      </c>
      <c r="N54" s="30">
        <f t="shared" si="2"/>
        <v>11713.376666666667</v>
      </c>
      <c r="O54" s="24">
        <f t="shared" si="56"/>
        <v>44224.588300000003</v>
      </c>
      <c r="P54" s="24">
        <f t="shared" ref="P54" si="57">SUM(P55:P58)</f>
        <v>44311.399966666679</v>
      </c>
      <c r="Q54" s="24">
        <f t="shared" ref="Q54" si="58">SUM(Q55:Q58)</f>
        <v>126507.46749999998</v>
      </c>
      <c r="R54" s="24">
        <f t="shared" ref="R54" si="59">SUM(R55:R58)</f>
        <v>126522.97749999998</v>
      </c>
      <c r="S54" s="31">
        <f t="shared" si="3"/>
        <v>341566.43326666666</v>
      </c>
      <c r="T54" s="24"/>
      <c r="U54" s="32"/>
      <c r="V54" s="33"/>
      <c r="AA54" s="11"/>
      <c r="AB54" s="4"/>
      <c r="AC54" s="4"/>
      <c r="AE54" s="4"/>
    </row>
    <row r="55" spans="1:31" s="4" customFormat="1" ht="30.75" customHeight="1">
      <c r="A55" s="26"/>
      <c r="B55" s="28" t="s">
        <v>75</v>
      </c>
      <c r="C55" s="26" t="s">
        <v>43</v>
      </c>
      <c r="D55" s="26" t="s">
        <v>76</v>
      </c>
      <c r="E55" s="34" t="s">
        <v>19</v>
      </c>
      <c r="F55" s="35">
        <v>65.7</v>
      </c>
      <c r="G55" s="35">
        <v>72.14</v>
      </c>
      <c r="H55" s="35">
        <v>63</v>
      </c>
      <c r="I55" s="35">
        <v>66.97</v>
      </c>
      <c r="J55" s="36">
        <v>773.42</v>
      </c>
      <c r="K55" s="36">
        <v>774.89</v>
      </c>
      <c r="L55" s="36">
        <v>752.75</v>
      </c>
      <c r="M55" s="36">
        <v>755.75</v>
      </c>
      <c r="N55" s="30">
        <f t="shared" si="2"/>
        <v>3056.81</v>
      </c>
      <c r="O55" s="24">
        <f t="shared" si="4"/>
        <v>2088.2340000000022</v>
      </c>
      <c r="P55" s="24">
        <f t="shared" si="5"/>
        <v>2092.2030000000022</v>
      </c>
      <c r="Q55" s="24">
        <f t="shared" si="6"/>
        <v>3891.7175000000011</v>
      </c>
      <c r="R55" s="24">
        <f t="shared" si="7"/>
        <v>3907.2275000000013</v>
      </c>
      <c r="S55" s="31">
        <f t="shared" si="3"/>
        <v>11979.382000000007</v>
      </c>
      <c r="T55" s="24"/>
      <c r="U55" s="32"/>
      <c r="V55" s="33"/>
      <c r="AA55" s="11"/>
    </row>
    <row r="56" spans="1:31" s="4" customFormat="1" ht="30.75" customHeight="1">
      <c r="A56" s="26"/>
      <c r="B56" s="28" t="s">
        <v>75</v>
      </c>
      <c r="C56" s="26" t="s">
        <v>43</v>
      </c>
      <c r="D56" s="26" t="s">
        <v>77</v>
      </c>
      <c r="E56" s="34" t="s">
        <v>19</v>
      </c>
      <c r="F56" s="35">
        <v>67.37</v>
      </c>
      <c r="G56" s="35">
        <v>73.97</v>
      </c>
      <c r="H56" s="35">
        <v>61</v>
      </c>
      <c r="I56" s="35">
        <v>64.84</v>
      </c>
      <c r="J56" s="36">
        <v>526.15</v>
      </c>
      <c r="K56" s="36">
        <v>629.23666666666668</v>
      </c>
      <c r="L56" s="36">
        <v>888.5</v>
      </c>
      <c r="M56" s="36">
        <v>888.5</v>
      </c>
      <c r="N56" s="30">
        <f t="shared" si="2"/>
        <v>2932.3866666666668</v>
      </c>
      <c r="O56" s="24">
        <f t="shared" si="4"/>
        <v>3351.5755000000022</v>
      </c>
      <c r="P56" s="24">
        <f t="shared" si="5"/>
        <v>4008.2375666666694</v>
      </c>
      <c r="Q56" s="24">
        <f t="shared" si="6"/>
        <v>8112.0049999999956</v>
      </c>
      <c r="R56" s="24">
        <f t="shared" si="7"/>
        <v>8112.0049999999956</v>
      </c>
      <c r="S56" s="31">
        <f t="shared" si="3"/>
        <v>23583.823066666664</v>
      </c>
      <c r="T56" s="24"/>
      <c r="U56" s="32"/>
      <c r="V56" s="33"/>
      <c r="AA56" s="11"/>
    </row>
    <row r="57" spans="1:31" s="4" customFormat="1" ht="30.75" customHeight="1">
      <c r="A57" s="26"/>
      <c r="B57" s="28" t="s">
        <v>75</v>
      </c>
      <c r="C57" s="26" t="s">
        <v>43</v>
      </c>
      <c r="D57" s="26" t="s">
        <v>78</v>
      </c>
      <c r="E57" s="34" t="s">
        <v>19</v>
      </c>
      <c r="F57" s="35">
        <v>128.09</v>
      </c>
      <c r="G57" s="35">
        <v>140.63999999999999</v>
      </c>
      <c r="H57" s="35">
        <v>63</v>
      </c>
      <c r="I57" s="35">
        <v>66.97</v>
      </c>
      <c r="J57" s="36">
        <v>294.42</v>
      </c>
      <c r="K57" s="36">
        <v>249.91</v>
      </c>
      <c r="L57" s="36">
        <v>1221</v>
      </c>
      <c r="M57" s="36">
        <v>1221</v>
      </c>
      <c r="N57" s="30">
        <f t="shared" si="2"/>
        <v>2986.33</v>
      </c>
      <c r="O57" s="24">
        <f t="shared" si="4"/>
        <v>19163.7978</v>
      </c>
      <c r="P57" s="24">
        <f t="shared" si="5"/>
        <v>16266.641900000001</v>
      </c>
      <c r="Q57" s="24">
        <f t="shared" si="6"/>
        <v>89951.069999999978</v>
      </c>
      <c r="R57" s="24">
        <f t="shared" si="7"/>
        <v>89951.069999999978</v>
      </c>
      <c r="S57" s="31">
        <f t="shared" si="3"/>
        <v>215332.57969999994</v>
      </c>
      <c r="T57" s="24"/>
      <c r="U57" s="32"/>
      <c r="V57" s="33"/>
      <c r="AA57" s="11"/>
    </row>
    <row r="58" spans="1:31" s="4" customFormat="1" ht="30.75" customHeight="1">
      <c r="A58" s="26"/>
      <c r="B58" s="28" t="s">
        <v>75</v>
      </c>
      <c r="C58" s="26" t="s">
        <v>43</v>
      </c>
      <c r="D58" s="26" t="s">
        <v>79</v>
      </c>
      <c r="E58" s="34" t="s">
        <v>19</v>
      </c>
      <c r="F58" s="35">
        <v>93.51</v>
      </c>
      <c r="G58" s="35">
        <v>102.67</v>
      </c>
      <c r="H58" s="35">
        <v>63</v>
      </c>
      <c r="I58" s="35">
        <v>66.97</v>
      </c>
      <c r="J58" s="36">
        <v>643.09999999999991</v>
      </c>
      <c r="K58" s="36">
        <v>719.25</v>
      </c>
      <c r="L58" s="36">
        <v>687.75</v>
      </c>
      <c r="M58" s="36">
        <v>687.75</v>
      </c>
      <c r="N58" s="30">
        <f t="shared" si="2"/>
        <v>2737.85</v>
      </c>
      <c r="O58" s="24">
        <f t="shared" si="4"/>
        <v>19620.981</v>
      </c>
      <c r="P58" s="24">
        <f t="shared" si="5"/>
        <v>21944.317500000005</v>
      </c>
      <c r="Q58" s="24">
        <f t="shared" si="6"/>
        <v>24552.675000000003</v>
      </c>
      <c r="R58" s="24">
        <f t="shared" si="7"/>
        <v>24552.675000000003</v>
      </c>
      <c r="S58" s="31">
        <f t="shared" si="3"/>
        <v>90670.64850000001</v>
      </c>
      <c r="T58" s="24"/>
      <c r="U58" s="32"/>
      <c r="V58" s="33"/>
      <c r="AA58" s="11"/>
    </row>
    <row r="59" spans="1:31" s="5" customFormat="1" ht="30.75" customHeight="1">
      <c r="A59" s="26" t="s">
        <v>80</v>
      </c>
      <c r="B59" s="28" t="s">
        <v>81</v>
      </c>
      <c r="C59" s="28" t="s">
        <v>81</v>
      </c>
      <c r="D59" s="26"/>
      <c r="E59" s="34"/>
      <c r="F59" s="29"/>
      <c r="G59" s="29"/>
      <c r="H59" s="29"/>
      <c r="I59" s="29"/>
      <c r="J59" s="37">
        <f>J60</f>
        <v>434.02</v>
      </c>
      <c r="K59" s="37">
        <f t="shared" ref="K59:O59" si="60">K60</f>
        <v>540.07500000000005</v>
      </c>
      <c r="L59" s="37">
        <f t="shared" si="60"/>
        <v>701</v>
      </c>
      <c r="M59" s="37">
        <f t="shared" si="60"/>
        <v>326</v>
      </c>
      <c r="N59" s="30">
        <f t="shared" si="2"/>
        <v>2001.095</v>
      </c>
      <c r="O59" s="24">
        <f t="shared" si="60"/>
        <v>30572.368799999997</v>
      </c>
      <c r="P59" s="24">
        <f t="shared" ref="P59" si="61">P60</f>
        <v>38042.883000000002</v>
      </c>
      <c r="Q59" s="24">
        <f t="shared" ref="Q59" si="62">Q60</f>
        <v>99415.819999999992</v>
      </c>
      <c r="R59" s="24">
        <f t="shared" ref="R59" si="63">R60</f>
        <v>46233.32</v>
      </c>
      <c r="S59" s="31">
        <f t="shared" si="3"/>
        <v>214264.39179999998</v>
      </c>
      <c r="T59" s="24"/>
      <c r="U59" s="32"/>
      <c r="V59" s="33"/>
      <c r="AA59" s="11"/>
      <c r="AB59" s="4"/>
      <c r="AC59" s="4"/>
      <c r="AE59" s="4"/>
    </row>
    <row r="60" spans="1:31" s="4" customFormat="1" ht="30.75" customHeight="1">
      <c r="A60" s="26"/>
      <c r="B60" s="28" t="s">
        <v>81</v>
      </c>
      <c r="C60" s="26" t="s">
        <v>82</v>
      </c>
      <c r="D60" s="26" t="s">
        <v>83</v>
      </c>
      <c r="E60" s="34" t="s">
        <v>19</v>
      </c>
      <c r="F60" s="35">
        <v>110.79</v>
      </c>
      <c r="G60" s="35">
        <v>184.71</v>
      </c>
      <c r="H60" s="35">
        <v>40.35</v>
      </c>
      <c r="I60" s="35">
        <v>42.89</v>
      </c>
      <c r="J60" s="36">
        <v>434.02</v>
      </c>
      <c r="K60" s="36">
        <v>540.07500000000005</v>
      </c>
      <c r="L60" s="36">
        <v>701</v>
      </c>
      <c r="M60" s="36">
        <v>326</v>
      </c>
      <c r="N60" s="30">
        <f t="shared" si="2"/>
        <v>2001.095</v>
      </c>
      <c r="O60" s="24">
        <f t="shared" si="4"/>
        <v>30572.368799999997</v>
      </c>
      <c r="P60" s="24">
        <f t="shared" si="5"/>
        <v>38042.883000000002</v>
      </c>
      <c r="Q60" s="24">
        <f t="shared" si="6"/>
        <v>99415.819999999992</v>
      </c>
      <c r="R60" s="24">
        <f t="shared" si="7"/>
        <v>46233.32</v>
      </c>
      <c r="S60" s="31">
        <f t="shared" si="3"/>
        <v>214264.39179999998</v>
      </c>
      <c r="T60" s="24"/>
      <c r="U60" s="32"/>
      <c r="V60" s="33"/>
      <c r="AA60" s="11"/>
    </row>
    <row r="61" spans="1:31" s="5" customFormat="1" ht="30.75" customHeight="1">
      <c r="A61" s="26" t="s">
        <v>84</v>
      </c>
      <c r="B61" s="28" t="s">
        <v>85</v>
      </c>
      <c r="C61" s="28" t="s">
        <v>85</v>
      </c>
      <c r="D61" s="26"/>
      <c r="E61" s="34"/>
      <c r="F61" s="29"/>
      <c r="G61" s="29"/>
      <c r="H61" s="29"/>
      <c r="I61" s="29"/>
      <c r="J61" s="37">
        <f>SUM(J62:J65)</f>
        <v>50768.54</v>
      </c>
      <c r="K61" s="37">
        <f t="shared" ref="K61:O61" si="64">SUM(K62:K65)</f>
        <v>53514.917999999991</v>
      </c>
      <c r="L61" s="37">
        <f t="shared" si="64"/>
        <v>60225</v>
      </c>
      <c r="M61" s="37">
        <f t="shared" si="64"/>
        <v>60230</v>
      </c>
      <c r="N61" s="30">
        <f t="shared" si="2"/>
        <v>224738.45799999998</v>
      </c>
      <c r="O61" s="24">
        <f t="shared" si="64"/>
        <v>2157935.2341999998</v>
      </c>
      <c r="P61" s="24">
        <f t="shared" ref="P61" si="65">SUM(P62:P65)</f>
        <v>2271563.3273466667</v>
      </c>
      <c r="Q61" s="24">
        <f t="shared" ref="Q61" si="66">SUM(Q62:Q65)</f>
        <v>2996289.13</v>
      </c>
      <c r="R61" s="24">
        <f t="shared" ref="R61" si="67">SUM(R62:R65)</f>
        <v>2996508.8400000003</v>
      </c>
      <c r="S61" s="31">
        <f t="shared" si="3"/>
        <v>10422296.531546667</v>
      </c>
      <c r="T61" s="24"/>
      <c r="U61" s="32"/>
      <c r="V61" s="33"/>
      <c r="AA61" s="11"/>
      <c r="AB61" s="4"/>
      <c r="AC61" s="4"/>
      <c r="AE61" s="4"/>
    </row>
    <row r="62" spans="1:31" s="4" customFormat="1" ht="52.5" customHeight="1">
      <c r="A62" s="26"/>
      <c r="B62" s="28" t="s">
        <v>85</v>
      </c>
      <c r="C62" s="26" t="s">
        <v>86</v>
      </c>
      <c r="D62" s="26" t="s">
        <v>87</v>
      </c>
      <c r="E62" s="34" t="s">
        <v>19</v>
      </c>
      <c r="F62" s="35">
        <v>124.11</v>
      </c>
      <c r="G62" s="35">
        <v>136.27000000000001</v>
      </c>
      <c r="H62" s="35">
        <v>80</v>
      </c>
      <c r="I62" s="35">
        <v>85.04</v>
      </c>
      <c r="J62" s="36">
        <v>30955.64</v>
      </c>
      <c r="K62" s="36">
        <v>32092.741333333332</v>
      </c>
      <c r="L62" s="36">
        <v>34735</v>
      </c>
      <c r="M62" s="36">
        <v>34734</v>
      </c>
      <c r="N62" s="30">
        <f t="shared" si="2"/>
        <v>132517.38133333332</v>
      </c>
      <c r="O62" s="24">
        <f t="shared" si="4"/>
        <v>1365453.2804</v>
      </c>
      <c r="P62" s="24">
        <f t="shared" si="5"/>
        <v>1415610.8202133332</v>
      </c>
      <c r="Q62" s="24">
        <f t="shared" si="6"/>
        <v>1779474.05</v>
      </c>
      <c r="R62" s="24">
        <f t="shared" si="7"/>
        <v>1779422.82</v>
      </c>
      <c r="S62" s="31">
        <f t="shared" si="3"/>
        <v>6339960.9706133334</v>
      </c>
      <c r="T62" s="24"/>
      <c r="U62" s="32"/>
      <c r="V62" s="33"/>
      <c r="AA62" s="11"/>
    </row>
    <row r="63" spans="1:31" s="4" customFormat="1" ht="30.75" customHeight="1">
      <c r="A63" s="26"/>
      <c r="B63" s="28" t="s">
        <v>85</v>
      </c>
      <c r="C63" s="26" t="s">
        <v>86</v>
      </c>
      <c r="D63" s="26" t="s">
        <v>88</v>
      </c>
      <c r="E63" s="34" t="s">
        <v>19</v>
      </c>
      <c r="F63" s="35">
        <v>124.11</v>
      </c>
      <c r="G63" s="35">
        <v>136.27000000000001</v>
      </c>
      <c r="H63" s="35">
        <v>21.91</v>
      </c>
      <c r="I63" s="35">
        <v>23.29</v>
      </c>
      <c r="J63" s="36">
        <v>254.10999999999999</v>
      </c>
      <c r="K63" s="36">
        <v>337.36666666666667</v>
      </c>
      <c r="L63" s="36">
        <v>452</v>
      </c>
      <c r="M63" s="36">
        <v>452</v>
      </c>
      <c r="N63" s="30">
        <f t="shared" si="2"/>
        <v>1495.4766666666667</v>
      </c>
      <c r="O63" s="24">
        <f t="shared" si="4"/>
        <v>25970.041999999998</v>
      </c>
      <c r="P63" s="24">
        <f t="shared" si="5"/>
        <v>34478.873333333337</v>
      </c>
      <c r="Q63" s="24">
        <f t="shared" si="6"/>
        <v>51066.960000000006</v>
      </c>
      <c r="R63" s="24">
        <f t="shared" si="7"/>
        <v>51066.960000000006</v>
      </c>
      <c r="S63" s="31">
        <f t="shared" si="3"/>
        <v>162582.83533333335</v>
      </c>
      <c r="T63" s="24"/>
      <c r="U63" s="32"/>
      <c r="V63" s="33"/>
      <c r="AA63" s="11"/>
    </row>
    <row r="64" spans="1:31" s="4" customFormat="1" ht="30.75" customHeight="1">
      <c r="A64" s="26"/>
      <c r="B64" s="28" t="s">
        <v>85</v>
      </c>
      <c r="C64" s="26" t="s">
        <v>86</v>
      </c>
      <c r="D64" s="26" t="s">
        <v>89</v>
      </c>
      <c r="E64" s="34" t="s">
        <v>20</v>
      </c>
      <c r="F64" s="35">
        <v>171.25</v>
      </c>
      <c r="G64" s="35">
        <v>188.03</v>
      </c>
      <c r="H64" s="35">
        <v>124.45</v>
      </c>
      <c r="I64" s="35">
        <v>132.29</v>
      </c>
      <c r="J64" s="36">
        <v>5052.0200000000004</v>
      </c>
      <c r="K64" s="36">
        <v>4974.1399999999994</v>
      </c>
      <c r="L64" s="36">
        <v>6938</v>
      </c>
      <c r="M64" s="36">
        <v>6939</v>
      </c>
      <c r="N64" s="30">
        <f t="shared" si="2"/>
        <v>23903.16</v>
      </c>
      <c r="O64" s="24">
        <f t="shared" si="4"/>
        <v>236434.53599999999</v>
      </c>
      <c r="P64" s="24">
        <f t="shared" si="5"/>
        <v>232789.75199999995</v>
      </c>
      <c r="Q64" s="24">
        <f t="shared" si="6"/>
        <v>386724.12000000005</v>
      </c>
      <c r="R64" s="24">
        <f t="shared" si="7"/>
        <v>386779.86000000004</v>
      </c>
      <c r="S64" s="31">
        <f t="shared" si="3"/>
        <v>1242728.2680000002</v>
      </c>
      <c r="T64" s="24"/>
      <c r="U64" s="32"/>
      <c r="V64" s="33"/>
      <c r="AA64" s="11"/>
    </row>
    <row r="65" spans="1:31" s="4" customFormat="1" ht="30.75" customHeight="1">
      <c r="A65" s="26"/>
      <c r="B65" s="28" t="s">
        <v>85</v>
      </c>
      <c r="C65" s="26" t="s">
        <v>86</v>
      </c>
      <c r="D65" s="26" t="s">
        <v>90</v>
      </c>
      <c r="E65" s="34" t="s">
        <v>20</v>
      </c>
      <c r="F65" s="35">
        <v>119.9</v>
      </c>
      <c r="G65" s="35">
        <v>131.65</v>
      </c>
      <c r="H65" s="35">
        <v>83.36</v>
      </c>
      <c r="I65" s="35">
        <v>88.61</v>
      </c>
      <c r="J65" s="36">
        <v>14506.769999999999</v>
      </c>
      <c r="K65" s="36">
        <v>16110.670000000002</v>
      </c>
      <c r="L65" s="36">
        <v>18100</v>
      </c>
      <c r="M65" s="36">
        <v>18105</v>
      </c>
      <c r="N65" s="30">
        <f t="shared" si="2"/>
        <v>66822.44</v>
      </c>
      <c r="O65" s="24">
        <f t="shared" si="4"/>
        <v>530077.37580000004</v>
      </c>
      <c r="P65" s="24">
        <f t="shared" si="5"/>
        <v>588683.88180000021</v>
      </c>
      <c r="Q65" s="24">
        <f t="shared" si="6"/>
        <v>779024.00000000012</v>
      </c>
      <c r="R65" s="24">
        <f t="shared" si="7"/>
        <v>779239.20000000007</v>
      </c>
      <c r="S65" s="31">
        <f t="shared" si="3"/>
        <v>2677024.4576000003</v>
      </c>
      <c r="T65" s="24"/>
      <c r="U65" s="32"/>
      <c r="V65" s="33"/>
      <c r="AA65" s="11"/>
    </row>
    <row r="66" spans="1:31" s="5" customFormat="1" ht="30.75" customHeight="1">
      <c r="A66" s="26" t="s">
        <v>91</v>
      </c>
      <c r="B66" s="28" t="s">
        <v>92</v>
      </c>
      <c r="C66" s="28" t="s">
        <v>92</v>
      </c>
      <c r="D66" s="26"/>
      <c r="E66" s="34"/>
      <c r="F66" s="29"/>
      <c r="G66" s="29"/>
      <c r="H66" s="29"/>
      <c r="I66" s="29"/>
      <c r="J66" s="37">
        <f>SUM(J67:J68)</f>
        <v>6041.8600000000006</v>
      </c>
      <c r="K66" s="37">
        <f t="shared" ref="K66:M66" si="68">SUM(K67:K68)</f>
        <v>5957.93</v>
      </c>
      <c r="L66" s="37">
        <f t="shared" si="68"/>
        <v>6015.75</v>
      </c>
      <c r="M66" s="37">
        <f t="shared" si="68"/>
        <v>6015.75</v>
      </c>
      <c r="N66" s="30">
        <f t="shared" si="2"/>
        <v>24031.29</v>
      </c>
      <c r="O66" s="24">
        <f>SUM(O67:O68)</f>
        <v>265123.64990000002</v>
      </c>
      <c r="P66" s="24">
        <f>SUM(P67:P68)</f>
        <v>261279.24830000001</v>
      </c>
      <c r="Q66" s="24">
        <f t="shared" ref="Q66" si="69">SUM(Q67:Q68)</f>
        <v>301710.34500000003</v>
      </c>
      <c r="R66" s="24">
        <f t="shared" ref="R66" si="70">SUM(R67:R68)</f>
        <v>301710.34500000003</v>
      </c>
      <c r="S66" s="31">
        <f t="shared" si="3"/>
        <v>1129823.5882000001</v>
      </c>
      <c r="T66" s="24"/>
      <c r="U66" s="32"/>
      <c r="V66" s="33"/>
      <c r="AA66" s="11"/>
      <c r="AB66" s="4"/>
      <c r="AC66" s="4"/>
      <c r="AE66" s="4"/>
    </row>
    <row r="67" spans="1:31" s="4" customFormat="1" ht="61.5" customHeight="1">
      <c r="A67" s="26"/>
      <c r="B67" s="28" t="s">
        <v>92</v>
      </c>
      <c r="C67" s="26" t="s">
        <v>93</v>
      </c>
      <c r="D67" s="26" t="s">
        <v>94</v>
      </c>
      <c r="E67" s="34" t="s">
        <v>19</v>
      </c>
      <c r="F67" s="35">
        <v>94.98</v>
      </c>
      <c r="G67" s="35">
        <v>104.29</v>
      </c>
      <c r="H67" s="35">
        <v>42.35</v>
      </c>
      <c r="I67" s="35">
        <v>45.02</v>
      </c>
      <c r="J67" s="36">
        <v>3540.23</v>
      </c>
      <c r="K67" s="36">
        <v>3483.41</v>
      </c>
      <c r="L67" s="36">
        <v>3638.5</v>
      </c>
      <c r="M67" s="36">
        <v>3638.5</v>
      </c>
      <c r="N67" s="30">
        <f t="shared" si="2"/>
        <v>14300.64</v>
      </c>
      <c r="O67" s="24">
        <f t="shared" si="4"/>
        <v>186322.30490000002</v>
      </c>
      <c r="P67" s="24">
        <f t="shared" si="5"/>
        <v>183331.8683</v>
      </c>
      <c r="Q67" s="24">
        <f t="shared" si="6"/>
        <v>215653.89500000002</v>
      </c>
      <c r="R67" s="24">
        <f t="shared" si="7"/>
        <v>215653.89500000002</v>
      </c>
      <c r="S67" s="31">
        <f t="shared" si="3"/>
        <v>800961.96320000011</v>
      </c>
      <c r="T67" s="24"/>
      <c r="U67" s="32"/>
      <c r="V67" s="33"/>
      <c r="AA67" s="11"/>
    </row>
    <row r="68" spans="1:31" s="4" customFormat="1" ht="55.5" customHeight="1">
      <c r="A68" s="26"/>
      <c r="B68" s="28" t="s">
        <v>92</v>
      </c>
      <c r="C68" s="26" t="s">
        <v>93</v>
      </c>
      <c r="D68" s="26" t="s">
        <v>94</v>
      </c>
      <c r="E68" s="34" t="s">
        <v>20</v>
      </c>
      <c r="F68" s="35">
        <v>77.5</v>
      </c>
      <c r="G68" s="35">
        <v>85.1</v>
      </c>
      <c r="H68" s="35">
        <v>46</v>
      </c>
      <c r="I68" s="35">
        <v>48.9</v>
      </c>
      <c r="J68" s="36">
        <v>2501.63</v>
      </c>
      <c r="K68" s="36">
        <v>2474.52</v>
      </c>
      <c r="L68" s="36">
        <v>2377.25</v>
      </c>
      <c r="M68" s="36">
        <v>2377.25</v>
      </c>
      <c r="N68" s="30">
        <f t="shared" si="2"/>
        <v>9730.65</v>
      </c>
      <c r="O68" s="24">
        <f t="shared" si="4"/>
        <v>78801.345000000001</v>
      </c>
      <c r="P68" s="24">
        <f t="shared" si="5"/>
        <v>77947.38</v>
      </c>
      <c r="Q68" s="24">
        <f t="shared" si="6"/>
        <v>86056.45</v>
      </c>
      <c r="R68" s="24">
        <f t="shared" si="7"/>
        <v>86056.45</v>
      </c>
      <c r="S68" s="31">
        <f t="shared" si="3"/>
        <v>328861.625</v>
      </c>
      <c r="T68" s="24"/>
      <c r="U68" s="32"/>
      <c r="V68" s="33"/>
      <c r="AA68" s="11"/>
    </row>
    <row r="69" spans="1:31" s="5" customFormat="1" ht="30.75" customHeight="1">
      <c r="A69" s="26" t="s">
        <v>95</v>
      </c>
      <c r="B69" s="28" t="s">
        <v>96</v>
      </c>
      <c r="C69" s="28" t="s">
        <v>96</v>
      </c>
      <c r="D69" s="26"/>
      <c r="E69" s="34"/>
      <c r="F69" s="29"/>
      <c r="G69" s="29"/>
      <c r="H69" s="29"/>
      <c r="I69" s="29"/>
      <c r="J69" s="37">
        <f>SUM(J70:J73)</f>
        <v>2938.877</v>
      </c>
      <c r="K69" s="37">
        <f t="shared" ref="K69:O69" si="71">SUM(K70:K73)</f>
        <v>2940.6820000000002</v>
      </c>
      <c r="L69" s="37">
        <f t="shared" si="71"/>
        <v>4772</v>
      </c>
      <c r="M69" s="37">
        <f t="shared" si="71"/>
        <v>4772</v>
      </c>
      <c r="N69" s="30">
        <f t="shared" si="2"/>
        <v>15423.559000000001</v>
      </c>
      <c r="O69" s="24">
        <f t="shared" si="71"/>
        <v>651292.48234999995</v>
      </c>
      <c r="P69" s="24">
        <f t="shared" ref="P69" si="72">SUM(P70:P73)</f>
        <v>664391.97931999993</v>
      </c>
      <c r="Q69" s="24">
        <f t="shared" ref="Q69" si="73">SUM(Q70:Q73)</f>
        <v>977901.94</v>
      </c>
      <c r="R69" s="24">
        <f t="shared" ref="R69" si="74">SUM(R70:R73)</f>
        <v>978263.45</v>
      </c>
      <c r="S69" s="31">
        <f t="shared" si="3"/>
        <v>3271849.8516699998</v>
      </c>
      <c r="T69" s="24"/>
      <c r="U69" s="32"/>
      <c r="V69" s="33"/>
      <c r="AA69" s="11"/>
      <c r="AB69" s="4"/>
      <c r="AC69" s="4"/>
      <c r="AE69" s="4"/>
    </row>
    <row r="70" spans="1:31" s="4" customFormat="1" ht="56.25" customHeight="1">
      <c r="A70" s="26"/>
      <c r="B70" s="28" t="s">
        <v>96</v>
      </c>
      <c r="C70" s="26" t="s">
        <v>97</v>
      </c>
      <c r="D70" s="26" t="s">
        <v>98</v>
      </c>
      <c r="E70" s="34" t="s">
        <v>19</v>
      </c>
      <c r="F70" s="35">
        <v>92.63</v>
      </c>
      <c r="G70" s="35">
        <v>101.7</v>
      </c>
      <c r="H70" s="35">
        <v>47.93</v>
      </c>
      <c r="I70" s="35">
        <v>50.95</v>
      </c>
      <c r="J70" s="36">
        <v>1445.241</v>
      </c>
      <c r="K70" s="36">
        <v>1405.3609999999999</v>
      </c>
      <c r="L70" s="36">
        <v>2842</v>
      </c>
      <c r="M70" s="36">
        <v>2841</v>
      </c>
      <c r="N70" s="30">
        <f t="shared" si="2"/>
        <v>8533.601999999999</v>
      </c>
      <c r="O70" s="24">
        <f t="shared" si="4"/>
        <v>64602.272699999994</v>
      </c>
      <c r="P70" s="24">
        <f t="shared" si="5"/>
        <v>62819.636699999988</v>
      </c>
      <c r="Q70" s="24">
        <f t="shared" si="6"/>
        <v>144231.5</v>
      </c>
      <c r="R70" s="24">
        <f t="shared" si="7"/>
        <v>144180.75</v>
      </c>
      <c r="S70" s="31">
        <f t="shared" si="3"/>
        <v>415834.1594</v>
      </c>
      <c r="T70" s="24"/>
      <c r="U70" s="32"/>
      <c r="V70" s="33"/>
      <c r="AA70" s="11"/>
    </row>
    <row r="71" spans="1:31" s="4" customFormat="1" ht="47.25" customHeight="1">
      <c r="A71" s="26"/>
      <c r="B71" s="28" t="s">
        <v>96</v>
      </c>
      <c r="C71" s="26" t="s">
        <v>99</v>
      </c>
      <c r="D71" s="26" t="s">
        <v>100</v>
      </c>
      <c r="E71" s="34" t="s">
        <v>19</v>
      </c>
      <c r="F71" s="35">
        <v>453.88</v>
      </c>
      <c r="G71" s="35">
        <v>498.36</v>
      </c>
      <c r="H71" s="35">
        <v>81</v>
      </c>
      <c r="I71" s="35">
        <v>86.1</v>
      </c>
      <c r="J71" s="36">
        <v>806.08899999999994</v>
      </c>
      <c r="K71" s="36">
        <v>858.99800000000005</v>
      </c>
      <c r="L71" s="36">
        <v>1023</v>
      </c>
      <c r="M71" s="36">
        <v>1024</v>
      </c>
      <c r="N71" s="30">
        <f t="shared" ref="N71:N137" si="75">J71+K71+L71+M71</f>
        <v>3712.087</v>
      </c>
      <c r="O71" s="24">
        <f t="shared" si="4"/>
        <v>300574.46631999995</v>
      </c>
      <c r="P71" s="24">
        <f t="shared" si="5"/>
        <v>320303.17424000002</v>
      </c>
      <c r="Q71" s="24">
        <f t="shared" si="6"/>
        <v>421741.98</v>
      </c>
      <c r="R71" s="24">
        <f t="shared" si="7"/>
        <v>422154.23999999999</v>
      </c>
      <c r="S71" s="31">
        <f t="shared" ref="S71:S137" si="76">O71+P71+Q71+R71</f>
        <v>1464773.8605599999</v>
      </c>
      <c r="T71" s="24"/>
      <c r="U71" s="32"/>
      <c r="V71" s="33"/>
      <c r="AA71" s="11"/>
    </row>
    <row r="72" spans="1:31" s="4" customFormat="1" ht="49.5" customHeight="1">
      <c r="A72" s="26"/>
      <c r="B72" s="28" t="s">
        <v>96</v>
      </c>
      <c r="C72" s="26" t="s">
        <v>99</v>
      </c>
      <c r="D72" s="26" t="s">
        <v>101</v>
      </c>
      <c r="E72" s="34" t="s">
        <v>19</v>
      </c>
      <c r="F72" s="35">
        <v>453.88</v>
      </c>
      <c r="G72" s="35">
        <v>498.36</v>
      </c>
      <c r="H72" s="35">
        <v>81</v>
      </c>
      <c r="I72" s="35">
        <v>86.1</v>
      </c>
      <c r="J72" s="36">
        <v>141.89999999999998</v>
      </c>
      <c r="K72" s="36">
        <v>142.809</v>
      </c>
      <c r="L72" s="36">
        <v>251</v>
      </c>
      <c r="M72" s="36">
        <v>251</v>
      </c>
      <c r="N72" s="30">
        <f t="shared" si="75"/>
        <v>786.70899999999995</v>
      </c>
      <c r="O72" s="24">
        <f t="shared" ref="O72:O139" si="77">(F72-H72)*J72</f>
        <v>52911.671999999991</v>
      </c>
      <c r="P72" s="24">
        <f t="shared" ref="P72:P139" si="78">(F72-H72)*K72</f>
        <v>53250.619919999997</v>
      </c>
      <c r="Q72" s="24">
        <f t="shared" ref="Q72:Q139" si="79">(G72-I72)*L72</f>
        <v>103477.26</v>
      </c>
      <c r="R72" s="24">
        <f t="shared" ref="R72:R139" si="80">(G72-I72)*M72</f>
        <v>103477.26</v>
      </c>
      <c r="S72" s="31">
        <f t="shared" si="76"/>
        <v>313116.81192000001</v>
      </c>
      <c r="T72" s="24"/>
      <c r="U72" s="32"/>
      <c r="V72" s="33"/>
      <c r="AA72" s="11"/>
    </row>
    <row r="73" spans="1:31" s="4" customFormat="1" ht="44.25" customHeight="1">
      <c r="A73" s="26"/>
      <c r="B73" s="28" t="s">
        <v>96</v>
      </c>
      <c r="C73" s="26" t="s">
        <v>99</v>
      </c>
      <c r="D73" s="26" t="s">
        <v>102</v>
      </c>
      <c r="E73" s="34" t="s">
        <v>19</v>
      </c>
      <c r="F73" s="35">
        <v>453.88</v>
      </c>
      <c r="G73" s="35">
        <v>498.36</v>
      </c>
      <c r="H73" s="35">
        <v>26.49</v>
      </c>
      <c r="I73" s="35">
        <v>28.16</v>
      </c>
      <c r="J73" s="36">
        <v>545.64700000000005</v>
      </c>
      <c r="K73" s="36">
        <v>533.51400000000001</v>
      </c>
      <c r="L73" s="36">
        <v>656</v>
      </c>
      <c r="M73" s="36">
        <v>656</v>
      </c>
      <c r="N73" s="30">
        <f t="shared" si="75"/>
        <v>2391.1610000000001</v>
      </c>
      <c r="O73" s="24">
        <f t="shared" si="77"/>
        <v>233204.07133000001</v>
      </c>
      <c r="P73" s="24">
        <f t="shared" si="78"/>
        <v>228018.54845999999</v>
      </c>
      <c r="Q73" s="24">
        <f t="shared" si="79"/>
        <v>308451.20000000001</v>
      </c>
      <c r="R73" s="24">
        <f t="shared" si="80"/>
        <v>308451.20000000001</v>
      </c>
      <c r="S73" s="31">
        <f t="shared" si="76"/>
        <v>1078125.01979</v>
      </c>
      <c r="T73" s="24"/>
      <c r="U73" s="32"/>
      <c r="V73" s="33"/>
      <c r="AA73" s="11"/>
    </row>
    <row r="74" spans="1:31" s="5" customFormat="1" ht="30.75" customHeight="1">
      <c r="A74" s="26" t="s">
        <v>103</v>
      </c>
      <c r="B74" s="28" t="s">
        <v>104</v>
      </c>
      <c r="C74" s="28" t="s">
        <v>104</v>
      </c>
      <c r="D74" s="26"/>
      <c r="E74" s="34"/>
      <c r="F74" s="29"/>
      <c r="G74" s="29"/>
      <c r="H74" s="29"/>
      <c r="I74" s="29"/>
      <c r="J74" s="37">
        <f>J75</f>
        <v>1153.1370000000002</v>
      </c>
      <c r="K74" s="37">
        <f t="shared" ref="K74:O74" si="81">K75</f>
        <v>1234.1573333333333</v>
      </c>
      <c r="L74" s="37">
        <f t="shared" si="81"/>
        <v>1553.5</v>
      </c>
      <c r="M74" s="37">
        <f t="shared" si="81"/>
        <v>1553.5</v>
      </c>
      <c r="N74" s="30">
        <f t="shared" si="75"/>
        <v>5494.2943333333333</v>
      </c>
      <c r="O74" s="24">
        <f t="shared" si="81"/>
        <v>68519.400540000002</v>
      </c>
      <c r="P74" s="24">
        <f t="shared" ref="P74" si="82">P75</f>
        <v>73333.628746666654</v>
      </c>
      <c r="Q74" s="24">
        <f t="shared" ref="Q74" si="83">Q75</f>
        <v>107719.69</v>
      </c>
      <c r="R74" s="24">
        <f t="shared" ref="R74" si="84">R75</f>
        <v>107719.69</v>
      </c>
      <c r="S74" s="31">
        <f t="shared" si="76"/>
        <v>357292.40928666666</v>
      </c>
      <c r="T74" s="24"/>
      <c r="U74" s="32"/>
      <c r="V74" s="33"/>
      <c r="AA74" s="11"/>
      <c r="AB74" s="4"/>
      <c r="AC74" s="4"/>
      <c r="AE74" s="4"/>
    </row>
    <row r="75" spans="1:31" s="4" customFormat="1" ht="30.75" customHeight="1">
      <c r="A75" s="26"/>
      <c r="B75" s="28" t="s">
        <v>104</v>
      </c>
      <c r="C75" s="26" t="s">
        <v>105</v>
      </c>
      <c r="D75" s="26" t="s">
        <v>106</v>
      </c>
      <c r="E75" s="34" t="s">
        <v>19</v>
      </c>
      <c r="F75" s="35">
        <v>176.42</v>
      </c>
      <c r="G75" s="35">
        <v>193.71</v>
      </c>
      <c r="H75" s="35">
        <v>117</v>
      </c>
      <c r="I75" s="35">
        <v>124.37</v>
      </c>
      <c r="J75" s="36">
        <v>1153.1370000000002</v>
      </c>
      <c r="K75" s="36">
        <v>1234.1573333333333</v>
      </c>
      <c r="L75" s="36">
        <v>1553.5</v>
      </c>
      <c r="M75" s="36">
        <v>1553.5</v>
      </c>
      <c r="N75" s="30">
        <f t="shared" si="75"/>
        <v>5494.2943333333333</v>
      </c>
      <c r="O75" s="24">
        <f t="shared" si="77"/>
        <v>68519.400540000002</v>
      </c>
      <c r="P75" s="24">
        <f t="shared" si="78"/>
        <v>73333.628746666654</v>
      </c>
      <c r="Q75" s="24">
        <f t="shared" si="79"/>
        <v>107719.69</v>
      </c>
      <c r="R75" s="24">
        <f t="shared" si="80"/>
        <v>107719.69</v>
      </c>
      <c r="S75" s="31">
        <f t="shared" si="76"/>
        <v>357292.40928666666</v>
      </c>
      <c r="T75" s="24"/>
      <c r="U75" s="32"/>
      <c r="V75" s="33"/>
      <c r="AA75" s="11"/>
    </row>
    <row r="76" spans="1:31" s="5" customFormat="1" ht="30.75" customHeight="1">
      <c r="A76" s="26" t="s">
        <v>107</v>
      </c>
      <c r="B76" s="28" t="s">
        <v>108</v>
      </c>
      <c r="C76" s="28" t="s">
        <v>108</v>
      </c>
      <c r="D76" s="26"/>
      <c r="E76" s="34"/>
      <c r="F76" s="29"/>
      <c r="G76" s="29"/>
      <c r="H76" s="29"/>
      <c r="I76" s="29"/>
      <c r="J76" s="37">
        <f>J77</f>
        <v>1072.982</v>
      </c>
      <c r="K76" s="37">
        <f t="shared" ref="K76:O76" si="85">K77</f>
        <v>1286.1210000000001</v>
      </c>
      <c r="L76" s="37">
        <f t="shared" si="85"/>
        <v>1155</v>
      </c>
      <c r="M76" s="37">
        <f t="shared" si="85"/>
        <v>1155</v>
      </c>
      <c r="N76" s="30">
        <f t="shared" si="75"/>
        <v>4669.1030000000001</v>
      </c>
      <c r="O76" s="24">
        <f t="shared" si="85"/>
        <v>66117.150840000002</v>
      </c>
      <c r="P76" s="24">
        <f t="shared" ref="P76" si="86">P77</f>
        <v>79250.776020000005</v>
      </c>
      <c r="Q76" s="24">
        <f t="shared" ref="Q76" si="87">Q77</f>
        <v>82836.600000000006</v>
      </c>
      <c r="R76" s="24">
        <f t="shared" ref="R76" si="88">R77</f>
        <v>82836.600000000006</v>
      </c>
      <c r="S76" s="31">
        <f t="shared" si="76"/>
        <v>311041.12686000002</v>
      </c>
      <c r="T76" s="24"/>
      <c r="U76" s="32"/>
      <c r="V76" s="33"/>
      <c r="AA76" s="11"/>
      <c r="AB76" s="4"/>
      <c r="AC76" s="4"/>
      <c r="AE76" s="4"/>
    </row>
    <row r="77" spans="1:31" s="4" customFormat="1" ht="30.75" customHeight="1">
      <c r="A77" s="26"/>
      <c r="B77" s="28" t="s">
        <v>108</v>
      </c>
      <c r="C77" s="26" t="s">
        <v>105</v>
      </c>
      <c r="D77" s="26" t="s">
        <v>109</v>
      </c>
      <c r="E77" s="34" t="s">
        <v>19</v>
      </c>
      <c r="F77" s="35">
        <v>177.62</v>
      </c>
      <c r="G77" s="35">
        <v>195.03</v>
      </c>
      <c r="H77" s="35">
        <v>116</v>
      </c>
      <c r="I77" s="35">
        <v>123.31</v>
      </c>
      <c r="J77" s="36">
        <v>1072.982</v>
      </c>
      <c r="K77" s="36">
        <v>1286.1210000000001</v>
      </c>
      <c r="L77" s="36">
        <v>1155</v>
      </c>
      <c r="M77" s="36">
        <v>1155</v>
      </c>
      <c r="N77" s="30">
        <f t="shared" si="75"/>
        <v>4669.1030000000001</v>
      </c>
      <c r="O77" s="24">
        <f t="shared" si="77"/>
        <v>66117.150840000002</v>
      </c>
      <c r="P77" s="24">
        <f t="shared" si="78"/>
        <v>79250.776020000005</v>
      </c>
      <c r="Q77" s="24">
        <f t="shared" si="79"/>
        <v>82836.600000000006</v>
      </c>
      <c r="R77" s="24">
        <f t="shared" si="80"/>
        <v>82836.600000000006</v>
      </c>
      <c r="S77" s="31">
        <f t="shared" si="76"/>
        <v>311041.12686000002</v>
      </c>
      <c r="T77" s="24"/>
      <c r="U77" s="32"/>
      <c r="V77" s="33"/>
      <c r="AA77" s="11"/>
    </row>
    <row r="78" spans="1:31" s="5" customFormat="1" ht="30.75" customHeight="1">
      <c r="A78" s="26" t="s">
        <v>110</v>
      </c>
      <c r="B78" s="28" t="s">
        <v>111</v>
      </c>
      <c r="C78" s="28" t="s">
        <v>111</v>
      </c>
      <c r="D78" s="26"/>
      <c r="E78" s="34"/>
      <c r="F78" s="29"/>
      <c r="G78" s="29"/>
      <c r="H78" s="29"/>
      <c r="I78" s="29"/>
      <c r="J78" s="37">
        <f>J79</f>
        <v>2657.28</v>
      </c>
      <c r="K78" s="37">
        <f t="shared" ref="K78:O78" si="89">K79</f>
        <v>2683.27</v>
      </c>
      <c r="L78" s="37">
        <f t="shared" si="89"/>
        <v>2835.53</v>
      </c>
      <c r="M78" s="37">
        <f t="shared" si="89"/>
        <v>2629.28</v>
      </c>
      <c r="N78" s="30">
        <f t="shared" si="75"/>
        <v>10805.36</v>
      </c>
      <c r="O78" s="24">
        <f t="shared" si="89"/>
        <v>51524.659200000002</v>
      </c>
      <c r="P78" s="24">
        <f t="shared" ref="P78" si="90">P79</f>
        <v>52028.605300000003</v>
      </c>
      <c r="Q78" s="24">
        <f t="shared" ref="Q78" si="91">Q79</f>
        <v>70321.144000000044</v>
      </c>
      <c r="R78" s="24">
        <f t="shared" ref="R78" si="92">R79</f>
        <v>65206.144000000037</v>
      </c>
      <c r="S78" s="31">
        <f t="shared" si="76"/>
        <v>239080.55250000008</v>
      </c>
      <c r="T78" s="24"/>
      <c r="U78" s="32"/>
      <c r="V78" s="33"/>
      <c r="AA78" s="11"/>
      <c r="AB78" s="4"/>
      <c r="AC78" s="4"/>
      <c r="AE78" s="4"/>
    </row>
    <row r="79" spans="1:31" s="4" customFormat="1" ht="30.75" customHeight="1">
      <c r="A79" s="26"/>
      <c r="B79" s="28" t="s">
        <v>111</v>
      </c>
      <c r="C79" s="26" t="s">
        <v>105</v>
      </c>
      <c r="D79" s="26" t="s">
        <v>370</v>
      </c>
      <c r="E79" s="34" t="s">
        <v>19</v>
      </c>
      <c r="F79" s="35">
        <v>119.67</v>
      </c>
      <c r="G79" s="35">
        <v>131.4</v>
      </c>
      <c r="H79" s="35">
        <v>100.28</v>
      </c>
      <c r="I79" s="35">
        <v>106.6</v>
      </c>
      <c r="J79" s="36">
        <v>2657.28</v>
      </c>
      <c r="K79" s="36">
        <v>2683.27</v>
      </c>
      <c r="L79" s="36">
        <v>2835.53</v>
      </c>
      <c r="M79" s="36">
        <v>2629.28</v>
      </c>
      <c r="N79" s="30">
        <f t="shared" si="75"/>
        <v>10805.36</v>
      </c>
      <c r="O79" s="24">
        <f t="shared" si="77"/>
        <v>51524.659200000002</v>
      </c>
      <c r="P79" s="24">
        <f t="shared" si="78"/>
        <v>52028.605300000003</v>
      </c>
      <c r="Q79" s="24">
        <f t="shared" si="79"/>
        <v>70321.144000000044</v>
      </c>
      <c r="R79" s="24">
        <f t="shared" si="80"/>
        <v>65206.144000000037</v>
      </c>
      <c r="S79" s="31">
        <f t="shared" si="76"/>
        <v>239080.55250000008</v>
      </c>
      <c r="T79" s="24"/>
      <c r="U79" s="32"/>
      <c r="V79" s="33"/>
      <c r="AA79" s="11"/>
    </row>
    <row r="80" spans="1:31" s="5" customFormat="1" ht="30.75" customHeight="1">
      <c r="A80" s="26" t="s">
        <v>112</v>
      </c>
      <c r="B80" s="28" t="s">
        <v>113</v>
      </c>
      <c r="C80" s="28" t="s">
        <v>113</v>
      </c>
      <c r="D80" s="26"/>
      <c r="E80" s="34"/>
      <c r="F80" s="29"/>
      <c r="G80" s="29"/>
      <c r="H80" s="29"/>
      <c r="I80" s="29"/>
      <c r="J80" s="37">
        <f>J81</f>
        <v>78.77</v>
      </c>
      <c r="K80" s="37">
        <f t="shared" ref="K80:O80" si="93">K81</f>
        <v>96.311999999999998</v>
      </c>
      <c r="L80" s="37">
        <f t="shared" si="93"/>
        <v>120</v>
      </c>
      <c r="M80" s="37">
        <f t="shared" si="93"/>
        <v>120</v>
      </c>
      <c r="N80" s="30">
        <f t="shared" si="75"/>
        <v>415.08199999999999</v>
      </c>
      <c r="O80" s="24">
        <f t="shared" si="93"/>
        <v>3918.0198000000005</v>
      </c>
      <c r="P80" s="24">
        <f t="shared" ref="P80" si="94">P81</f>
        <v>4790.5588800000005</v>
      </c>
      <c r="Q80" s="24">
        <f t="shared" ref="Q80" si="95">Q81</f>
        <v>7061.9999999999991</v>
      </c>
      <c r="R80" s="24">
        <f t="shared" ref="R80" si="96">R81</f>
        <v>7061.9999999999991</v>
      </c>
      <c r="S80" s="31">
        <f t="shared" si="76"/>
        <v>22832.578679999999</v>
      </c>
      <c r="T80" s="24"/>
      <c r="U80" s="32"/>
      <c r="V80" s="33"/>
      <c r="AA80" s="11"/>
      <c r="AB80" s="4"/>
      <c r="AC80" s="4"/>
      <c r="AE80" s="4"/>
    </row>
    <row r="81" spans="1:31" s="4" customFormat="1" ht="30.75" customHeight="1">
      <c r="A81" s="26"/>
      <c r="B81" s="28" t="s">
        <v>113</v>
      </c>
      <c r="C81" s="26" t="s">
        <v>105</v>
      </c>
      <c r="D81" s="26" t="s">
        <v>114</v>
      </c>
      <c r="E81" s="34" t="s">
        <v>19</v>
      </c>
      <c r="F81" s="35">
        <v>170.74</v>
      </c>
      <c r="G81" s="35">
        <v>187.47</v>
      </c>
      <c r="H81" s="35">
        <v>121</v>
      </c>
      <c r="I81" s="35">
        <v>128.62</v>
      </c>
      <c r="J81" s="36">
        <v>78.77</v>
      </c>
      <c r="K81" s="36">
        <v>96.311999999999998</v>
      </c>
      <c r="L81" s="36">
        <v>120</v>
      </c>
      <c r="M81" s="36">
        <v>120</v>
      </c>
      <c r="N81" s="30">
        <f t="shared" si="75"/>
        <v>415.08199999999999</v>
      </c>
      <c r="O81" s="24">
        <f t="shared" si="77"/>
        <v>3918.0198000000005</v>
      </c>
      <c r="P81" s="24">
        <f t="shared" si="78"/>
        <v>4790.5588800000005</v>
      </c>
      <c r="Q81" s="24">
        <f t="shared" si="79"/>
        <v>7061.9999999999991</v>
      </c>
      <c r="R81" s="24">
        <f t="shared" si="80"/>
        <v>7061.9999999999991</v>
      </c>
      <c r="S81" s="31">
        <f t="shared" si="76"/>
        <v>22832.578679999999</v>
      </c>
      <c r="T81" s="24"/>
      <c r="U81" s="32"/>
      <c r="V81" s="33"/>
      <c r="AA81" s="11"/>
    </row>
    <row r="82" spans="1:31" s="5" customFormat="1" ht="30.75" customHeight="1">
      <c r="A82" s="26" t="s">
        <v>115</v>
      </c>
      <c r="B82" s="28" t="s">
        <v>116</v>
      </c>
      <c r="C82" s="28" t="s">
        <v>116</v>
      </c>
      <c r="D82" s="26"/>
      <c r="E82" s="34"/>
      <c r="F82" s="29"/>
      <c r="G82" s="29"/>
      <c r="H82" s="29"/>
      <c r="I82" s="29"/>
      <c r="J82" s="37">
        <f>J83</f>
        <v>216.018</v>
      </c>
      <c r="K82" s="37">
        <f t="shared" ref="K82:O82" si="97">K83</f>
        <v>265.72000000000003</v>
      </c>
      <c r="L82" s="37">
        <f t="shared" si="97"/>
        <v>429</v>
      </c>
      <c r="M82" s="37">
        <f t="shared" si="97"/>
        <v>428</v>
      </c>
      <c r="N82" s="30">
        <f t="shared" si="75"/>
        <v>1338.7380000000001</v>
      </c>
      <c r="O82" s="24">
        <f t="shared" si="97"/>
        <v>14257.188</v>
      </c>
      <c r="P82" s="24">
        <f t="shared" ref="P82" si="98">P83</f>
        <v>17537.52</v>
      </c>
      <c r="Q82" s="24">
        <f t="shared" ref="Q82" si="99">Q83</f>
        <v>32844.239999999998</v>
      </c>
      <c r="R82" s="24">
        <f t="shared" ref="R82" si="100">R83</f>
        <v>32767.68</v>
      </c>
      <c r="S82" s="31">
        <f t="shared" si="76"/>
        <v>97406.627999999997</v>
      </c>
      <c r="T82" s="24"/>
      <c r="U82" s="32"/>
      <c r="V82" s="33"/>
      <c r="AA82" s="11"/>
      <c r="AB82" s="4"/>
      <c r="AC82" s="4"/>
      <c r="AE82" s="4"/>
    </row>
    <row r="83" spans="1:31" s="4" customFormat="1" ht="30.75" customHeight="1">
      <c r="A83" s="26"/>
      <c r="B83" s="28" t="s">
        <v>116</v>
      </c>
      <c r="C83" s="26" t="s">
        <v>117</v>
      </c>
      <c r="D83" s="26" t="s">
        <v>118</v>
      </c>
      <c r="E83" s="34" t="s">
        <v>19</v>
      </c>
      <c r="F83" s="35">
        <v>183</v>
      </c>
      <c r="G83" s="35">
        <v>200.93</v>
      </c>
      <c r="H83" s="35">
        <v>117</v>
      </c>
      <c r="I83" s="35">
        <v>124.37</v>
      </c>
      <c r="J83" s="36">
        <v>216.018</v>
      </c>
      <c r="K83" s="36">
        <v>265.72000000000003</v>
      </c>
      <c r="L83" s="36">
        <v>429</v>
      </c>
      <c r="M83" s="36">
        <v>428</v>
      </c>
      <c r="N83" s="30">
        <f t="shared" si="75"/>
        <v>1338.7380000000001</v>
      </c>
      <c r="O83" s="24">
        <f t="shared" si="77"/>
        <v>14257.188</v>
      </c>
      <c r="P83" s="24">
        <f t="shared" si="78"/>
        <v>17537.52</v>
      </c>
      <c r="Q83" s="24">
        <f t="shared" si="79"/>
        <v>32844.239999999998</v>
      </c>
      <c r="R83" s="24">
        <f t="shared" si="80"/>
        <v>32767.68</v>
      </c>
      <c r="S83" s="31">
        <f t="shared" si="76"/>
        <v>97406.627999999997</v>
      </c>
      <c r="T83" s="24"/>
      <c r="U83" s="32"/>
      <c r="V83" s="33"/>
      <c r="AA83" s="11"/>
    </row>
    <row r="84" spans="1:31" s="5" customFormat="1" ht="30.75" customHeight="1">
      <c r="A84" s="26" t="s">
        <v>119</v>
      </c>
      <c r="B84" s="28" t="s">
        <v>120</v>
      </c>
      <c r="C84" s="28" t="s">
        <v>120</v>
      </c>
      <c r="D84" s="26"/>
      <c r="E84" s="34"/>
      <c r="F84" s="29"/>
      <c r="G84" s="29"/>
      <c r="H84" s="29"/>
      <c r="I84" s="29"/>
      <c r="J84" s="37">
        <f>SUM(J85:J97)</f>
        <v>52567.427000000003</v>
      </c>
      <c r="K84" s="37">
        <f t="shared" ref="K84:O84" si="101">SUM(K85:K97)</f>
        <v>44980.275999999998</v>
      </c>
      <c r="L84" s="37">
        <f t="shared" si="101"/>
        <v>49054.25</v>
      </c>
      <c r="M84" s="37">
        <f t="shared" si="101"/>
        <v>49028.252000000008</v>
      </c>
      <c r="N84" s="30">
        <f t="shared" si="75"/>
        <v>195630.20500000002</v>
      </c>
      <c r="O84" s="24">
        <f t="shared" si="101"/>
        <v>1101667.1955566667</v>
      </c>
      <c r="P84" s="24">
        <f t="shared" ref="P84" si="102">SUM(P85:P97)</f>
        <v>943301.80471666669</v>
      </c>
      <c r="Q84" s="24">
        <f t="shared" ref="Q84" si="103">SUM(Q85:Q97)</f>
        <v>996823.81637999986</v>
      </c>
      <c r="R84" s="24">
        <f t="shared" ref="R84" si="104">SUM(R85:R97)</f>
        <v>996372.45971999993</v>
      </c>
      <c r="S84" s="31">
        <f t="shared" si="76"/>
        <v>4038165.2763733333</v>
      </c>
      <c r="T84" s="24"/>
      <c r="U84" s="32"/>
      <c r="V84" s="33"/>
      <c r="AA84" s="11"/>
      <c r="AB84" s="4"/>
      <c r="AC84" s="4"/>
      <c r="AE84" s="4"/>
    </row>
    <row r="85" spans="1:31" s="4" customFormat="1" ht="30.75" customHeight="1">
      <c r="A85" s="26"/>
      <c r="B85" s="28" t="s">
        <v>120</v>
      </c>
      <c r="C85" s="26" t="s">
        <v>121</v>
      </c>
      <c r="D85" s="26" t="s">
        <v>24</v>
      </c>
      <c r="E85" s="34" t="s">
        <v>19</v>
      </c>
      <c r="F85" s="35">
        <v>52.96</v>
      </c>
      <c r="G85" s="35">
        <v>58.15</v>
      </c>
      <c r="H85" s="35">
        <v>39.33</v>
      </c>
      <c r="I85" s="35">
        <v>41.81</v>
      </c>
      <c r="J85" s="36">
        <v>921.81399999999996</v>
      </c>
      <c r="K85" s="36">
        <v>827.20299999999997</v>
      </c>
      <c r="L85" s="36">
        <v>739.75</v>
      </c>
      <c r="M85" s="36">
        <v>709.75</v>
      </c>
      <c r="N85" s="30">
        <f t="shared" si="75"/>
        <v>3198.5169999999998</v>
      </c>
      <c r="O85" s="24">
        <f t="shared" si="77"/>
        <v>12564.324820000002</v>
      </c>
      <c r="P85" s="24">
        <f t="shared" si="78"/>
        <v>11274.776890000001</v>
      </c>
      <c r="Q85" s="24">
        <f t="shared" si="79"/>
        <v>12087.514999999998</v>
      </c>
      <c r="R85" s="24">
        <f t="shared" si="80"/>
        <v>11597.314999999997</v>
      </c>
      <c r="S85" s="31">
        <f t="shared" si="76"/>
        <v>47523.931709999997</v>
      </c>
      <c r="T85" s="24"/>
      <c r="U85" s="32"/>
      <c r="V85" s="33"/>
      <c r="AA85" s="11"/>
    </row>
    <row r="86" spans="1:31" s="4" customFormat="1" ht="30.75" customHeight="1">
      <c r="A86" s="26"/>
      <c r="B86" s="28" t="s">
        <v>120</v>
      </c>
      <c r="C86" s="26" t="s">
        <v>43</v>
      </c>
      <c r="D86" s="26" t="s">
        <v>122</v>
      </c>
      <c r="E86" s="34" t="s">
        <v>123</v>
      </c>
      <c r="F86" s="35">
        <v>52.96</v>
      </c>
      <c r="G86" s="35">
        <v>58.15</v>
      </c>
      <c r="H86" s="35">
        <v>44.64</v>
      </c>
      <c r="I86" s="35">
        <v>47.45</v>
      </c>
      <c r="J86" s="36">
        <v>101.744</v>
      </c>
      <c r="K86" s="36">
        <v>86.355999999999995</v>
      </c>
      <c r="L86" s="36">
        <v>139.75</v>
      </c>
      <c r="M86" s="36">
        <v>139.75</v>
      </c>
      <c r="N86" s="30">
        <f t="shared" si="75"/>
        <v>467.6</v>
      </c>
      <c r="O86" s="24">
        <f t="shared" si="77"/>
        <v>846.51008000000002</v>
      </c>
      <c r="P86" s="24">
        <f t="shared" si="78"/>
        <v>718.48191999999995</v>
      </c>
      <c r="Q86" s="24">
        <f t="shared" si="79"/>
        <v>1495.3249999999994</v>
      </c>
      <c r="R86" s="24">
        <f t="shared" si="80"/>
        <v>1495.3249999999994</v>
      </c>
      <c r="S86" s="31">
        <f t="shared" si="76"/>
        <v>4555.641999999998</v>
      </c>
      <c r="T86" s="24"/>
      <c r="U86" s="32"/>
      <c r="V86" s="33"/>
      <c r="AA86" s="11"/>
    </row>
    <row r="87" spans="1:31" s="4" customFormat="1" ht="30.75" customHeight="1">
      <c r="A87" s="26"/>
      <c r="B87" s="28" t="s">
        <v>120</v>
      </c>
      <c r="C87" s="26" t="s">
        <v>43</v>
      </c>
      <c r="D87" s="26" t="s">
        <v>122</v>
      </c>
      <c r="E87" s="34" t="s">
        <v>19</v>
      </c>
      <c r="F87" s="35">
        <v>52.96</v>
      </c>
      <c r="G87" s="35">
        <v>58.15</v>
      </c>
      <c r="H87" s="35">
        <v>44.64</v>
      </c>
      <c r="I87" s="35">
        <v>47.45</v>
      </c>
      <c r="J87" s="36">
        <v>5761.4629999999997</v>
      </c>
      <c r="K87" s="36">
        <v>3447.7060000000001</v>
      </c>
      <c r="L87" s="36">
        <v>5996.125</v>
      </c>
      <c r="M87" s="36">
        <v>5996.125</v>
      </c>
      <c r="N87" s="30">
        <f t="shared" si="75"/>
        <v>21201.419000000002</v>
      </c>
      <c r="O87" s="24">
        <f t="shared" si="77"/>
        <v>47935.372159999999</v>
      </c>
      <c r="P87" s="24">
        <f t="shared" si="78"/>
        <v>28684.913920000003</v>
      </c>
      <c r="Q87" s="24">
        <f t="shared" si="79"/>
        <v>64158.537499999977</v>
      </c>
      <c r="R87" s="24">
        <f t="shared" si="80"/>
        <v>64158.537499999977</v>
      </c>
      <c r="S87" s="31">
        <f t="shared" si="76"/>
        <v>204937.36107999994</v>
      </c>
      <c r="T87" s="24"/>
      <c r="U87" s="32"/>
      <c r="V87" s="33"/>
      <c r="AA87" s="11"/>
    </row>
    <row r="88" spans="1:31" s="4" customFormat="1" ht="30.75" customHeight="1">
      <c r="A88" s="26"/>
      <c r="B88" s="28" t="s">
        <v>120</v>
      </c>
      <c r="C88" s="26" t="s">
        <v>43</v>
      </c>
      <c r="D88" s="26" t="s">
        <v>122</v>
      </c>
      <c r="E88" s="34" t="s">
        <v>20</v>
      </c>
      <c r="F88" s="35">
        <v>80.34</v>
      </c>
      <c r="G88" s="35">
        <v>88.21</v>
      </c>
      <c r="H88" s="35">
        <v>72</v>
      </c>
      <c r="I88" s="35">
        <v>76.540000000000006</v>
      </c>
      <c r="J88" s="36">
        <v>4919.7080000000005</v>
      </c>
      <c r="K88" s="36">
        <v>2873.364</v>
      </c>
      <c r="L88" s="36">
        <v>2977.0830000000001</v>
      </c>
      <c r="M88" s="36">
        <v>2979.085</v>
      </c>
      <c r="N88" s="30">
        <f t="shared" si="75"/>
        <v>13749.240000000002</v>
      </c>
      <c r="O88" s="24">
        <f t="shared" si="77"/>
        <v>41030.36472000002</v>
      </c>
      <c r="P88" s="24">
        <f t="shared" si="78"/>
        <v>23963.855760000009</v>
      </c>
      <c r="Q88" s="24">
        <f t="shared" si="79"/>
        <v>34742.558609999964</v>
      </c>
      <c r="R88" s="24">
        <f t="shared" si="80"/>
        <v>34765.92194999996</v>
      </c>
      <c r="S88" s="31">
        <f t="shared" si="76"/>
        <v>134502.70103999996</v>
      </c>
      <c r="T88" s="24"/>
      <c r="U88" s="32"/>
      <c r="V88" s="33"/>
      <c r="AA88" s="11"/>
    </row>
    <row r="89" spans="1:31" s="4" customFormat="1" ht="30.75" customHeight="1">
      <c r="A89" s="26"/>
      <c r="B89" s="28" t="s">
        <v>120</v>
      </c>
      <c r="C89" s="26" t="s">
        <v>97</v>
      </c>
      <c r="D89" s="26" t="s">
        <v>124</v>
      </c>
      <c r="E89" s="34" t="s">
        <v>123</v>
      </c>
      <c r="F89" s="35">
        <v>52.96</v>
      </c>
      <c r="G89" s="35">
        <v>58.15</v>
      </c>
      <c r="H89" s="35">
        <v>47.42</v>
      </c>
      <c r="I89" s="35">
        <v>50.41</v>
      </c>
      <c r="J89" s="36">
        <v>752.38200000000006</v>
      </c>
      <c r="K89" s="36">
        <v>1001.537</v>
      </c>
      <c r="L89" s="36">
        <v>1253.25</v>
      </c>
      <c r="M89" s="36">
        <v>1253.25</v>
      </c>
      <c r="N89" s="30">
        <f t="shared" si="75"/>
        <v>4260.4189999999999</v>
      </c>
      <c r="O89" s="24">
        <f t="shared" si="77"/>
        <v>4168.1962800000001</v>
      </c>
      <c r="P89" s="24">
        <f t="shared" si="78"/>
        <v>5548.514979999999</v>
      </c>
      <c r="Q89" s="24">
        <f t="shared" si="79"/>
        <v>9700.1550000000025</v>
      </c>
      <c r="R89" s="24">
        <f t="shared" si="80"/>
        <v>9700.1550000000025</v>
      </c>
      <c r="S89" s="31">
        <f t="shared" si="76"/>
        <v>29117.021260000005</v>
      </c>
      <c r="T89" s="24"/>
      <c r="U89" s="32"/>
      <c r="V89" s="33"/>
      <c r="AA89" s="11"/>
    </row>
    <row r="90" spans="1:31" s="4" customFormat="1" ht="69" customHeight="1">
      <c r="A90" s="26"/>
      <c r="B90" s="28" t="s">
        <v>120</v>
      </c>
      <c r="C90" s="26" t="s">
        <v>97</v>
      </c>
      <c r="D90" s="26" t="s">
        <v>125</v>
      </c>
      <c r="E90" s="34" t="s">
        <v>123</v>
      </c>
      <c r="F90" s="35">
        <v>90.27</v>
      </c>
      <c r="G90" s="35">
        <v>99.11</v>
      </c>
      <c r="H90" s="35">
        <v>47.416666666666664</v>
      </c>
      <c r="I90" s="35">
        <v>50.41</v>
      </c>
      <c r="J90" s="36">
        <v>1292.654</v>
      </c>
      <c r="K90" s="36">
        <v>1416.047</v>
      </c>
      <c r="L90" s="36">
        <v>1503.75</v>
      </c>
      <c r="M90" s="36">
        <v>1503.75</v>
      </c>
      <c r="N90" s="30">
        <f t="shared" si="75"/>
        <v>5716.201</v>
      </c>
      <c r="O90" s="24">
        <f t="shared" si="77"/>
        <v>55394.532746666664</v>
      </c>
      <c r="P90" s="24">
        <f t="shared" si="78"/>
        <v>60682.334106666669</v>
      </c>
      <c r="Q90" s="24">
        <f t="shared" si="79"/>
        <v>73232.625</v>
      </c>
      <c r="R90" s="24">
        <f t="shared" si="80"/>
        <v>73232.625</v>
      </c>
      <c r="S90" s="31">
        <f t="shared" si="76"/>
        <v>262542.11685333331</v>
      </c>
      <c r="T90" s="24"/>
      <c r="U90" s="32"/>
      <c r="V90" s="33"/>
      <c r="AA90" s="11"/>
    </row>
    <row r="91" spans="1:31" s="4" customFormat="1" ht="30.75" customHeight="1">
      <c r="A91" s="26"/>
      <c r="B91" s="28" t="s">
        <v>120</v>
      </c>
      <c r="C91" s="26" t="s">
        <v>97</v>
      </c>
      <c r="D91" s="26" t="s">
        <v>126</v>
      </c>
      <c r="E91" s="34" t="s">
        <v>19</v>
      </c>
      <c r="F91" s="35">
        <v>52.96</v>
      </c>
      <c r="G91" s="35">
        <v>58.15</v>
      </c>
      <c r="H91" s="35">
        <v>47.42</v>
      </c>
      <c r="I91" s="35">
        <v>50.41</v>
      </c>
      <c r="J91" s="36">
        <v>2926.953</v>
      </c>
      <c r="K91" s="36">
        <v>2909.7709999999997</v>
      </c>
      <c r="L91" s="36">
        <v>5049.7650000000003</v>
      </c>
      <c r="M91" s="36">
        <v>5049.7650000000003</v>
      </c>
      <c r="N91" s="30">
        <f t="shared" si="75"/>
        <v>15936.254000000001</v>
      </c>
      <c r="O91" s="24">
        <f t="shared" si="77"/>
        <v>16215.319619999997</v>
      </c>
      <c r="P91" s="24">
        <f t="shared" si="78"/>
        <v>16120.131339999996</v>
      </c>
      <c r="Q91" s="24">
        <f t="shared" si="79"/>
        <v>39085.181100000016</v>
      </c>
      <c r="R91" s="24">
        <f t="shared" si="80"/>
        <v>39085.181100000016</v>
      </c>
      <c r="S91" s="31">
        <f t="shared" si="76"/>
        <v>110505.81316000002</v>
      </c>
      <c r="T91" s="24"/>
      <c r="U91" s="32"/>
      <c r="V91" s="33"/>
      <c r="AA91" s="11"/>
    </row>
    <row r="92" spans="1:31" s="4" customFormat="1" ht="30.75" customHeight="1">
      <c r="A92" s="26"/>
      <c r="B92" s="28" t="s">
        <v>120</v>
      </c>
      <c r="C92" s="26" t="s">
        <v>51</v>
      </c>
      <c r="D92" s="26" t="s">
        <v>127</v>
      </c>
      <c r="E92" s="34" t="s">
        <v>123</v>
      </c>
      <c r="F92" s="35">
        <v>52.96</v>
      </c>
      <c r="G92" s="35">
        <v>58.15</v>
      </c>
      <c r="H92" s="35">
        <v>47.42</v>
      </c>
      <c r="I92" s="35">
        <v>50.41</v>
      </c>
      <c r="J92" s="36">
        <v>5.742</v>
      </c>
      <c r="K92" s="36">
        <v>1</v>
      </c>
      <c r="L92" s="36">
        <v>9</v>
      </c>
      <c r="M92" s="36">
        <v>9</v>
      </c>
      <c r="N92" s="30">
        <f t="shared" si="75"/>
        <v>24.742000000000001</v>
      </c>
      <c r="O92" s="24">
        <f t="shared" si="77"/>
        <v>31.810679999999994</v>
      </c>
      <c r="P92" s="24">
        <f t="shared" si="78"/>
        <v>5.5399999999999991</v>
      </c>
      <c r="Q92" s="24">
        <f t="shared" si="79"/>
        <v>69.660000000000025</v>
      </c>
      <c r="R92" s="24">
        <f t="shared" si="80"/>
        <v>69.660000000000025</v>
      </c>
      <c r="S92" s="31">
        <f t="shared" si="76"/>
        <v>176.67068000000006</v>
      </c>
      <c r="T92" s="24"/>
      <c r="U92" s="32"/>
      <c r="V92" s="33"/>
      <c r="AA92" s="11"/>
    </row>
    <row r="93" spans="1:31" s="4" customFormat="1" ht="30.75" customHeight="1">
      <c r="A93" s="26"/>
      <c r="B93" s="28" t="s">
        <v>120</v>
      </c>
      <c r="C93" s="26" t="s">
        <v>51</v>
      </c>
      <c r="D93" s="26" t="s">
        <v>127</v>
      </c>
      <c r="E93" s="34" t="s">
        <v>19</v>
      </c>
      <c r="F93" s="35">
        <v>52.96</v>
      </c>
      <c r="G93" s="35">
        <v>58.15</v>
      </c>
      <c r="H93" s="35">
        <v>47.42</v>
      </c>
      <c r="I93" s="35">
        <v>50.41</v>
      </c>
      <c r="J93" s="36">
        <v>8759.0120000000006</v>
      </c>
      <c r="K93" s="36">
        <v>8269.6049999999996</v>
      </c>
      <c r="L93" s="36">
        <v>8659.77</v>
      </c>
      <c r="M93" s="36">
        <v>8661.77</v>
      </c>
      <c r="N93" s="30">
        <f t="shared" si="75"/>
        <v>34350.156999999999</v>
      </c>
      <c r="O93" s="24">
        <f t="shared" si="77"/>
        <v>48524.926479999995</v>
      </c>
      <c r="P93" s="24">
        <f t="shared" si="78"/>
        <v>45813.611699999994</v>
      </c>
      <c r="Q93" s="24">
        <f t="shared" si="79"/>
        <v>67026.619800000015</v>
      </c>
      <c r="R93" s="24">
        <f t="shared" si="80"/>
        <v>67042.099800000025</v>
      </c>
      <c r="S93" s="31">
        <f t="shared" si="76"/>
        <v>228407.25778000004</v>
      </c>
      <c r="T93" s="24"/>
      <c r="U93" s="32"/>
      <c r="V93" s="33"/>
      <c r="AA93" s="11"/>
    </row>
    <row r="94" spans="1:31" s="4" customFormat="1" ht="30.75" customHeight="1">
      <c r="A94" s="26"/>
      <c r="B94" s="28" t="s">
        <v>120</v>
      </c>
      <c r="C94" s="26" t="s">
        <v>51</v>
      </c>
      <c r="D94" s="26" t="s">
        <v>127</v>
      </c>
      <c r="E94" s="34" t="s">
        <v>20</v>
      </c>
      <c r="F94" s="35">
        <v>80.34</v>
      </c>
      <c r="G94" s="35">
        <v>88.21</v>
      </c>
      <c r="H94" s="35">
        <v>72</v>
      </c>
      <c r="I94" s="35">
        <v>76.540000000000006</v>
      </c>
      <c r="J94" s="36">
        <v>7903.219000000001</v>
      </c>
      <c r="K94" s="36">
        <v>7375.5300000000007</v>
      </c>
      <c r="L94" s="36">
        <v>7779.0829999999996</v>
      </c>
      <c r="M94" s="36">
        <v>7779.0829999999996</v>
      </c>
      <c r="N94" s="30">
        <f t="shared" si="75"/>
        <v>30836.915000000001</v>
      </c>
      <c r="O94" s="24">
        <f t="shared" si="77"/>
        <v>65912.84646000003</v>
      </c>
      <c r="P94" s="24">
        <f t="shared" si="78"/>
        <v>61511.92020000003</v>
      </c>
      <c r="Q94" s="24">
        <f t="shared" si="79"/>
        <v>90781.898609999902</v>
      </c>
      <c r="R94" s="24">
        <f t="shared" si="80"/>
        <v>90781.898609999902</v>
      </c>
      <c r="S94" s="31">
        <f t="shared" si="76"/>
        <v>308988.56387999986</v>
      </c>
      <c r="T94" s="24"/>
      <c r="U94" s="32"/>
      <c r="V94" s="33"/>
      <c r="AA94" s="11"/>
    </row>
    <row r="95" spans="1:31" s="4" customFormat="1" ht="30.75" customHeight="1">
      <c r="A95" s="26"/>
      <c r="B95" s="28" t="s">
        <v>120</v>
      </c>
      <c r="C95" s="26" t="s">
        <v>56</v>
      </c>
      <c r="D95" s="26" t="s">
        <v>128</v>
      </c>
      <c r="E95" s="34" t="s">
        <v>123</v>
      </c>
      <c r="F95" s="35">
        <v>52.96</v>
      </c>
      <c r="G95" s="35">
        <v>58.15</v>
      </c>
      <c r="H95" s="35">
        <v>34.549999999999997</v>
      </c>
      <c r="I95" s="35">
        <v>36.729999999999997</v>
      </c>
      <c r="J95" s="36">
        <v>1258.115</v>
      </c>
      <c r="K95" s="36">
        <v>1325.26</v>
      </c>
      <c r="L95" s="36">
        <v>1470.5</v>
      </c>
      <c r="M95" s="36">
        <v>1470.5</v>
      </c>
      <c r="N95" s="30">
        <f t="shared" si="75"/>
        <v>5524.375</v>
      </c>
      <c r="O95" s="24">
        <f t="shared" si="77"/>
        <v>23161.897150000004</v>
      </c>
      <c r="P95" s="24">
        <f t="shared" si="78"/>
        <v>24398.036600000003</v>
      </c>
      <c r="Q95" s="24">
        <f t="shared" si="79"/>
        <v>31498.110000000004</v>
      </c>
      <c r="R95" s="24">
        <f t="shared" si="80"/>
        <v>31498.110000000004</v>
      </c>
      <c r="S95" s="31">
        <f t="shared" si="76"/>
        <v>110556.15375000001</v>
      </c>
      <c r="T95" s="24"/>
      <c r="U95" s="32"/>
      <c r="V95" s="33"/>
      <c r="AA95" s="11"/>
    </row>
    <row r="96" spans="1:31" s="4" customFormat="1" ht="30.75" customHeight="1">
      <c r="A96" s="26"/>
      <c r="B96" s="28" t="s">
        <v>120</v>
      </c>
      <c r="C96" s="26" t="s">
        <v>56</v>
      </c>
      <c r="D96" s="26" t="s">
        <v>129</v>
      </c>
      <c r="E96" s="34" t="s">
        <v>19</v>
      </c>
      <c r="F96" s="35">
        <v>52.96</v>
      </c>
      <c r="G96" s="35">
        <v>58.15</v>
      </c>
      <c r="H96" s="35">
        <v>34.549999999999997</v>
      </c>
      <c r="I96" s="35">
        <v>36.729999999999997</v>
      </c>
      <c r="J96" s="36">
        <v>2264.2960000000003</v>
      </c>
      <c r="K96" s="36">
        <v>2331.9499999999998</v>
      </c>
      <c r="L96" s="36">
        <v>4528.34</v>
      </c>
      <c r="M96" s="36">
        <v>4528.34</v>
      </c>
      <c r="N96" s="30">
        <f t="shared" si="75"/>
        <v>13652.925999999999</v>
      </c>
      <c r="O96" s="24">
        <f t="shared" si="77"/>
        <v>41685.689360000011</v>
      </c>
      <c r="P96" s="24">
        <f t="shared" si="78"/>
        <v>42931.199500000002</v>
      </c>
      <c r="Q96" s="24">
        <f t="shared" si="79"/>
        <v>96997.04280000001</v>
      </c>
      <c r="R96" s="24">
        <f t="shared" si="80"/>
        <v>96997.04280000001</v>
      </c>
      <c r="S96" s="31">
        <f t="shared" si="76"/>
        <v>278610.97446</v>
      </c>
      <c r="T96" s="24"/>
      <c r="U96" s="32"/>
      <c r="V96" s="33"/>
      <c r="AA96" s="11"/>
    </row>
    <row r="97" spans="1:31" s="4" customFormat="1" ht="30.75" customHeight="1">
      <c r="A97" s="26"/>
      <c r="B97" s="28" t="s">
        <v>120</v>
      </c>
      <c r="C97" s="26" t="s">
        <v>56</v>
      </c>
      <c r="D97" s="26" t="s">
        <v>129</v>
      </c>
      <c r="E97" s="34" t="s">
        <v>20</v>
      </c>
      <c r="F97" s="35">
        <v>80.34</v>
      </c>
      <c r="G97" s="35">
        <v>88.21</v>
      </c>
      <c r="H97" s="35">
        <v>32.94</v>
      </c>
      <c r="I97" s="35">
        <v>35.020000000000003</v>
      </c>
      <c r="J97" s="36">
        <v>15700.324999999999</v>
      </c>
      <c r="K97" s="36">
        <v>13114.946999999998</v>
      </c>
      <c r="L97" s="36">
        <v>8948.0840000000007</v>
      </c>
      <c r="M97" s="36">
        <v>8948.0840000000007</v>
      </c>
      <c r="N97" s="30">
        <f t="shared" si="75"/>
        <v>46711.44</v>
      </c>
      <c r="O97" s="24">
        <f t="shared" si="77"/>
        <v>744195.40500000003</v>
      </c>
      <c r="P97" s="24">
        <f t="shared" si="78"/>
        <v>621648.4878</v>
      </c>
      <c r="Q97" s="24">
        <f t="shared" si="79"/>
        <v>475948.58795999998</v>
      </c>
      <c r="R97" s="24">
        <f t="shared" si="80"/>
        <v>475948.58795999998</v>
      </c>
      <c r="S97" s="31">
        <f t="shared" si="76"/>
        <v>2317741.0687199999</v>
      </c>
      <c r="T97" s="24"/>
      <c r="U97" s="32"/>
      <c r="V97" s="33"/>
      <c r="AA97" s="11"/>
    </row>
    <row r="98" spans="1:31" s="5" customFormat="1" ht="30.75" customHeight="1">
      <c r="A98" s="26" t="s">
        <v>119</v>
      </c>
      <c r="B98" s="28" t="s">
        <v>130</v>
      </c>
      <c r="C98" s="28" t="s">
        <v>130</v>
      </c>
      <c r="D98" s="26"/>
      <c r="E98" s="34"/>
      <c r="F98" s="29"/>
      <c r="G98" s="29"/>
      <c r="H98" s="29"/>
      <c r="I98" s="29"/>
      <c r="J98" s="37">
        <f>SUM(J99:J101)</f>
        <v>192730.08799999999</v>
      </c>
      <c r="K98" s="37">
        <f t="shared" ref="K98:O98" si="105">SUM(K99:K101)</f>
        <v>190965.35</v>
      </c>
      <c r="L98" s="37">
        <f t="shared" si="105"/>
        <v>193151</v>
      </c>
      <c r="M98" s="37">
        <f t="shared" si="105"/>
        <v>193150</v>
      </c>
      <c r="N98" s="30">
        <f t="shared" si="75"/>
        <v>769996.43799999997</v>
      </c>
      <c r="O98" s="24">
        <f t="shared" si="105"/>
        <v>5024788.792559999</v>
      </c>
      <c r="P98" s="24">
        <f t="shared" ref="P98" si="106">SUM(P99:P101)</f>
        <v>4975537.41304</v>
      </c>
      <c r="Q98" s="24">
        <f t="shared" ref="Q98" si="107">SUM(Q99:Q101)</f>
        <v>5821303.7300000004</v>
      </c>
      <c r="R98" s="24">
        <f t="shared" ref="R98" si="108">SUM(R99:R101)</f>
        <v>5821270.8599999994</v>
      </c>
      <c r="S98" s="31">
        <f t="shared" si="76"/>
        <v>21642900.795599997</v>
      </c>
      <c r="T98" s="24"/>
      <c r="U98" s="32"/>
      <c r="V98" s="33"/>
      <c r="AA98" s="11"/>
      <c r="AB98" s="4"/>
      <c r="AC98" s="4"/>
      <c r="AE98" s="4"/>
    </row>
    <row r="99" spans="1:31" s="4" customFormat="1" ht="30.75" customHeight="1">
      <c r="A99" s="26"/>
      <c r="B99" s="28" t="s">
        <v>130</v>
      </c>
      <c r="C99" s="26" t="s">
        <v>30</v>
      </c>
      <c r="D99" s="26" t="s">
        <v>24</v>
      </c>
      <c r="E99" s="34" t="s">
        <v>123</v>
      </c>
      <c r="F99" s="35">
        <v>52.68</v>
      </c>
      <c r="G99" s="35">
        <v>58.71</v>
      </c>
      <c r="H99" s="35">
        <v>37.880000000000003</v>
      </c>
      <c r="I99" s="35">
        <v>40.270000000000003</v>
      </c>
      <c r="J99" s="36">
        <v>5850.1379999999999</v>
      </c>
      <c r="K99" s="36">
        <v>5451.8379999999997</v>
      </c>
      <c r="L99" s="36">
        <v>4588</v>
      </c>
      <c r="M99" s="36">
        <v>4588</v>
      </c>
      <c r="N99" s="30">
        <f t="shared" si="75"/>
        <v>20477.975999999999</v>
      </c>
      <c r="O99" s="24">
        <f t="shared" si="77"/>
        <v>86582.042399999977</v>
      </c>
      <c r="P99" s="24">
        <f t="shared" si="78"/>
        <v>80687.20239999998</v>
      </c>
      <c r="Q99" s="24">
        <f t="shared" si="79"/>
        <v>84602.719999999987</v>
      </c>
      <c r="R99" s="24">
        <f t="shared" si="80"/>
        <v>84602.719999999987</v>
      </c>
      <c r="S99" s="31">
        <f t="shared" si="76"/>
        <v>336474.68479999993</v>
      </c>
      <c r="T99" s="24"/>
      <c r="U99" s="32"/>
      <c r="V99" s="33"/>
      <c r="AA99" s="11"/>
    </row>
    <row r="100" spans="1:31" s="4" customFormat="1" ht="30.75" customHeight="1">
      <c r="A100" s="26"/>
      <c r="B100" s="28" t="s">
        <v>130</v>
      </c>
      <c r="C100" s="26" t="s">
        <v>30</v>
      </c>
      <c r="D100" s="26" t="s">
        <v>24</v>
      </c>
      <c r="E100" s="34" t="s">
        <v>19</v>
      </c>
      <c r="F100" s="35">
        <v>61.76</v>
      </c>
      <c r="G100" s="35">
        <v>67.81</v>
      </c>
      <c r="H100" s="35">
        <v>37.880000000000003</v>
      </c>
      <c r="I100" s="35">
        <v>40.270000000000003</v>
      </c>
      <c r="J100" s="36">
        <v>82600.66399999999</v>
      </c>
      <c r="K100" s="36">
        <v>83586.418999999994</v>
      </c>
      <c r="L100" s="36">
        <v>86560</v>
      </c>
      <c r="M100" s="36">
        <v>86560</v>
      </c>
      <c r="N100" s="30">
        <f t="shared" si="75"/>
        <v>339307.08299999998</v>
      </c>
      <c r="O100" s="24">
        <f t="shared" si="77"/>
        <v>1972503.8563199993</v>
      </c>
      <c r="P100" s="24">
        <f t="shared" si="78"/>
        <v>1996043.6857199995</v>
      </c>
      <c r="Q100" s="24">
        <f t="shared" si="79"/>
        <v>2383862.4</v>
      </c>
      <c r="R100" s="24">
        <f t="shared" si="80"/>
        <v>2383862.4</v>
      </c>
      <c r="S100" s="31">
        <f t="shared" si="76"/>
        <v>8736272.3420399986</v>
      </c>
      <c r="T100" s="24"/>
      <c r="U100" s="32"/>
      <c r="V100" s="33"/>
      <c r="AA100" s="11"/>
    </row>
    <row r="101" spans="1:31" s="4" customFormat="1" ht="30.75" customHeight="1">
      <c r="A101" s="26"/>
      <c r="B101" s="28" t="s">
        <v>130</v>
      </c>
      <c r="C101" s="26" t="s">
        <v>30</v>
      </c>
      <c r="D101" s="26" t="s">
        <v>24</v>
      </c>
      <c r="E101" s="34" t="s">
        <v>20</v>
      </c>
      <c r="F101" s="35">
        <v>75.44</v>
      </c>
      <c r="G101" s="35">
        <v>82.83</v>
      </c>
      <c r="H101" s="35">
        <v>47</v>
      </c>
      <c r="I101" s="35">
        <v>49.96</v>
      </c>
      <c r="J101" s="36">
        <v>104279.28599999999</v>
      </c>
      <c r="K101" s="36">
        <v>101927.09300000001</v>
      </c>
      <c r="L101" s="36">
        <v>102003</v>
      </c>
      <c r="M101" s="36">
        <v>102002</v>
      </c>
      <c r="N101" s="30">
        <f t="shared" si="75"/>
        <v>410211.37900000002</v>
      </c>
      <c r="O101" s="24">
        <f t="shared" si="77"/>
        <v>2965702.8938399996</v>
      </c>
      <c r="P101" s="24">
        <f t="shared" si="78"/>
        <v>2898806.5249200002</v>
      </c>
      <c r="Q101" s="24">
        <f t="shared" si="79"/>
        <v>3352838.61</v>
      </c>
      <c r="R101" s="24">
        <f t="shared" si="80"/>
        <v>3352805.7399999998</v>
      </c>
      <c r="S101" s="31">
        <f t="shared" si="76"/>
        <v>12570153.768759999</v>
      </c>
      <c r="T101" s="24"/>
      <c r="U101" s="32"/>
      <c r="V101" s="33"/>
      <c r="AA101" s="11"/>
    </row>
    <row r="102" spans="1:31" s="5" customFormat="1" ht="30.75" customHeight="1">
      <c r="A102" s="26" t="s">
        <v>131</v>
      </c>
      <c r="B102" s="28" t="s">
        <v>132</v>
      </c>
      <c r="C102" s="28" t="s">
        <v>132</v>
      </c>
      <c r="D102" s="26"/>
      <c r="E102" s="34"/>
      <c r="F102" s="29"/>
      <c r="G102" s="29"/>
      <c r="H102" s="29"/>
      <c r="I102" s="29"/>
      <c r="J102" s="37">
        <f>SUM(J103:J106)</f>
        <v>44009.747000000003</v>
      </c>
      <c r="K102" s="37">
        <f t="shared" ref="K102:O102" si="109">SUM(K103:K106)</f>
        <v>44190.523999999947</v>
      </c>
      <c r="L102" s="37">
        <f t="shared" si="109"/>
        <v>45222</v>
      </c>
      <c r="M102" s="37">
        <f t="shared" si="109"/>
        <v>45222</v>
      </c>
      <c r="N102" s="30">
        <f t="shared" si="75"/>
        <v>178644.27099999995</v>
      </c>
      <c r="O102" s="24">
        <f t="shared" si="109"/>
        <v>19154181.656940002</v>
      </c>
      <c r="P102" s="24">
        <f t="shared" ref="P102" si="110">SUM(P103:P106)</f>
        <v>16943528.51483671</v>
      </c>
      <c r="Q102" s="24">
        <f t="shared" ref="Q102" si="111">SUM(Q103:Q106)</f>
        <v>19547279.620000001</v>
      </c>
      <c r="R102" s="24">
        <f t="shared" ref="R102" si="112">SUM(R103:R106)</f>
        <v>19547279.620000001</v>
      </c>
      <c r="S102" s="31">
        <f t="shared" si="76"/>
        <v>75192269.411776721</v>
      </c>
      <c r="T102" s="24"/>
      <c r="U102" s="32"/>
      <c r="V102" s="33"/>
      <c r="AA102" s="11"/>
      <c r="AB102" s="4"/>
      <c r="AC102" s="4"/>
      <c r="AE102" s="4"/>
    </row>
    <row r="103" spans="1:31" s="4" customFormat="1" ht="74.25" customHeight="1">
      <c r="A103" s="26"/>
      <c r="B103" s="28" t="s">
        <v>132</v>
      </c>
      <c r="C103" s="26" t="s">
        <v>121</v>
      </c>
      <c r="D103" s="26" t="s">
        <v>133</v>
      </c>
      <c r="E103" s="34" t="s">
        <v>134</v>
      </c>
      <c r="F103" s="35">
        <v>3160.96</v>
      </c>
      <c r="G103" s="35">
        <v>3470.73</v>
      </c>
      <c r="H103" s="35">
        <v>2147</v>
      </c>
      <c r="I103" s="35">
        <v>2282.2600000000002</v>
      </c>
      <c r="J103" s="36">
        <f>526.666+1108.728</f>
        <v>1635.3940000000002</v>
      </c>
      <c r="K103" s="36">
        <f>2852.94866666667-1108.728</f>
        <v>1744.2206666666698</v>
      </c>
      <c r="L103" s="36">
        <v>1955</v>
      </c>
      <c r="M103" s="36">
        <v>1955</v>
      </c>
      <c r="N103" s="30">
        <f t="shared" si="75"/>
        <v>7289.61466666667</v>
      </c>
      <c r="O103" s="24">
        <f t="shared" si="77"/>
        <v>1658224.1002400003</v>
      </c>
      <c r="P103" s="24">
        <f t="shared" si="78"/>
        <v>1768569.9871733366</v>
      </c>
      <c r="Q103" s="24">
        <f t="shared" si="79"/>
        <v>2323458.8499999996</v>
      </c>
      <c r="R103" s="24">
        <f t="shared" si="80"/>
        <v>2323458.8499999996</v>
      </c>
      <c r="S103" s="31">
        <f t="shared" si="76"/>
        <v>8073711.7874133363</v>
      </c>
      <c r="T103" s="24"/>
      <c r="U103" s="32"/>
      <c r="V103" s="33"/>
      <c r="AA103" s="11"/>
    </row>
    <row r="104" spans="1:31" s="4" customFormat="1" ht="108.75" customHeight="1">
      <c r="A104" s="26"/>
      <c r="B104" s="28" t="s">
        <v>132</v>
      </c>
      <c r="C104" s="26" t="s">
        <v>121</v>
      </c>
      <c r="D104" s="26" t="s">
        <v>135</v>
      </c>
      <c r="E104" s="34" t="s">
        <v>134</v>
      </c>
      <c r="F104" s="35">
        <v>16444.560000000001</v>
      </c>
      <c r="G104" s="35">
        <v>18056.13</v>
      </c>
      <c r="H104" s="35">
        <v>2147</v>
      </c>
      <c r="I104" s="35">
        <v>2282.2600000000002</v>
      </c>
      <c r="J104" s="36">
        <f>300.836+601.947</f>
        <v>902.78300000000002</v>
      </c>
      <c r="K104" s="36">
        <f>1382.76466666667-601.947</f>
        <v>780.81766666667011</v>
      </c>
      <c r="L104" s="36">
        <v>641</v>
      </c>
      <c r="M104" s="36">
        <v>641</v>
      </c>
      <c r="N104" s="30">
        <f t="shared" si="75"/>
        <v>2965.6006666666699</v>
      </c>
      <c r="O104" s="24">
        <f t="shared" si="77"/>
        <v>12907594.109480001</v>
      </c>
      <c r="P104" s="24">
        <f t="shared" si="78"/>
        <v>11163787.438226717</v>
      </c>
      <c r="Q104" s="24">
        <f t="shared" si="79"/>
        <v>10111050.67</v>
      </c>
      <c r="R104" s="24">
        <f t="shared" si="80"/>
        <v>10111050.67</v>
      </c>
      <c r="S104" s="31">
        <f t="shared" si="76"/>
        <v>44293482.887706719</v>
      </c>
      <c r="T104" s="24"/>
      <c r="U104" s="32"/>
      <c r="V104" s="33"/>
      <c r="AA104" s="11"/>
    </row>
    <row r="105" spans="1:31" s="4" customFormat="1" ht="75" customHeight="1">
      <c r="A105" s="26"/>
      <c r="B105" s="28" t="s">
        <v>132</v>
      </c>
      <c r="C105" s="26" t="s">
        <v>121</v>
      </c>
      <c r="D105" s="26" t="s">
        <v>133</v>
      </c>
      <c r="E105" s="34" t="s">
        <v>123</v>
      </c>
      <c r="F105" s="35">
        <v>70.67</v>
      </c>
      <c r="G105" s="35">
        <v>102.46</v>
      </c>
      <c r="H105" s="35">
        <v>47.2</v>
      </c>
      <c r="I105" s="35">
        <v>50.17</v>
      </c>
      <c r="J105" s="36">
        <f>8649.395+17827.046</f>
        <v>26476.440999999999</v>
      </c>
      <c r="K105" s="36">
        <f>46910.4753333333-17827.046</f>
        <v>29083.429333333301</v>
      </c>
      <c r="L105" s="36">
        <v>32095</v>
      </c>
      <c r="M105" s="36">
        <v>32095</v>
      </c>
      <c r="N105" s="30">
        <f t="shared" si="75"/>
        <v>119749.8703333333</v>
      </c>
      <c r="O105" s="24">
        <f t="shared" si="77"/>
        <v>621402.07026999991</v>
      </c>
      <c r="P105" s="24">
        <f t="shared" si="78"/>
        <v>682588.08645333257</v>
      </c>
      <c r="Q105" s="24">
        <f t="shared" si="79"/>
        <v>1678247.5499999998</v>
      </c>
      <c r="R105" s="24">
        <f t="shared" si="80"/>
        <v>1678247.5499999998</v>
      </c>
      <c r="S105" s="31">
        <f t="shared" si="76"/>
        <v>4660485.2567233322</v>
      </c>
      <c r="T105" s="24"/>
      <c r="U105" s="32"/>
      <c r="V105" s="33"/>
      <c r="AA105" s="11"/>
    </row>
    <row r="106" spans="1:31" s="4" customFormat="1" ht="108" customHeight="1">
      <c r="A106" s="26"/>
      <c r="B106" s="28" t="s">
        <v>132</v>
      </c>
      <c r="C106" s="26" t="s">
        <v>121</v>
      </c>
      <c r="D106" s="26" t="s">
        <v>135</v>
      </c>
      <c r="E106" s="34" t="s">
        <v>123</v>
      </c>
      <c r="F106" s="35">
        <v>311.75</v>
      </c>
      <c r="G106" s="35">
        <v>566.22</v>
      </c>
      <c r="H106" s="35">
        <v>47.2</v>
      </c>
      <c r="I106" s="35">
        <v>50.17</v>
      </c>
      <c r="J106" s="36">
        <f>5448.344+9546.785</f>
        <v>14995.129000000001</v>
      </c>
      <c r="K106" s="36">
        <f>22128.8413333333-9546.785</f>
        <v>12582.056333333301</v>
      </c>
      <c r="L106" s="36">
        <v>10531</v>
      </c>
      <c r="M106" s="36">
        <v>10531</v>
      </c>
      <c r="N106" s="30">
        <f t="shared" si="75"/>
        <v>48639.185333333298</v>
      </c>
      <c r="O106" s="24">
        <f t="shared" si="77"/>
        <v>3966961.3769500004</v>
      </c>
      <c r="P106" s="24">
        <f t="shared" si="78"/>
        <v>3328583.0029833252</v>
      </c>
      <c r="Q106" s="24">
        <f t="shared" si="79"/>
        <v>5434522.5500000007</v>
      </c>
      <c r="R106" s="24">
        <f t="shared" si="80"/>
        <v>5434522.5500000007</v>
      </c>
      <c r="S106" s="31">
        <f t="shared" si="76"/>
        <v>18164589.479933329</v>
      </c>
      <c r="T106" s="24"/>
      <c r="U106" s="32"/>
      <c r="V106" s="33"/>
      <c r="AA106" s="11"/>
    </row>
    <row r="107" spans="1:31" s="5" customFormat="1" ht="30.75" customHeight="1">
      <c r="A107" s="26" t="s">
        <v>136</v>
      </c>
      <c r="B107" s="28" t="s">
        <v>137</v>
      </c>
      <c r="C107" s="28" t="s">
        <v>137</v>
      </c>
      <c r="D107" s="26"/>
      <c r="E107" s="34"/>
      <c r="F107" s="29"/>
      <c r="G107" s="29"/>
      <c r="H107" s="29"/>
      <c r="I107" s="29"/>
      <c r="J107" s="37">
        <f>J108</f>
        <v>20750.93</v>
      </c>
      <c r="K107" s="37">
        <f t="shared" ref="K107:O107" si="113">K108</f>
        <v>21065.89</v>
      </c>
      <c r="L107" s="37">
        <f t="shared" si="113"/>
        <v>23335.75</v>
      </c>
      <c r="M107" s="37">
        <f t="shared" si="113"/>
        <v>23335.75</v>
      </c>
      <c r="N107" s="30">
        <f t="shared" si="75"/>
        <v>88488.320000000007</v>
      </c>
      <c r="O107" s="24">
        <f t="shared" si="113"/>
        <v>2486583.9418999995</v>
      </c>
      <c r="P107" s="24">
        <f t="shared" ref="P107" si="114">P108</f>
        <v>2524325.5986999995</v>
      </c>
      <c r="Q107" s="24">
        <f t="shared" ref="Q107" si="115">Q108</f>
        <v>3919705.9274999998</v>
      </c>
      <c r="R107" s="24">
        <f t="shared" ref="R107" si="116">R108</f>
        <v>3919705.9274999998</v>
      </c>
      <c r="S107" s="31">
        <f t="shared" si="76"/>
        <v>12850321.395599999</v>
      </c>
      <c r="T107" s="24"/>
      <c r="U107" s="32"/>
      <c r="V107" s="33"/>
      <c r="AA107" s="11"/>
      <c r="AB107" s="4"/>
      <c r="AC107" s="4"/>
      <c r="AE107" s="4"/>
    </row>
    <row r="108" spans="1:31" s="4" customFormat="1" ht="30.75" customHeight="1">
      <c r="A108" s="26"/>
      <c r="B108" s="28" t="s">
        <v>137</v>
      </c>
      <c r="C108" s="26" t="s">
        <v>17</v>
      </c>
      <c r="D108" s="26" t="s">
        <v>138</v>
      </c>
      <c r="E108" s="34" t="s">
        <v>20</v>
      </c>
      <c r="F108" s="35">
        <v>156.72999999999999</v>
      </c>
      <c r="G108" s="35">
        <v>207.19</v>
      </c>
      <c r="H108" s="35">
        <v>36.9</v>
      </c>
      <c r="I108" s="35">
        <v>39.22</v>
      </c>
      <c r="J108" s="36">
        <v>20750.93</v>
      </c>
      <c r="K108" s="36">
        <v>21065.89</v>
      </c>
      <c r="L108" s="36">
        <v>23335.75</v>
      </c>
      <c r="M108" s="36">
        <v>23335.75</v>
      </c>
      <c r="N108" s="30">
        <f t="shared" si="75"/>
        <v>88488.320000000007</v>
      </c>
      <c r="O108" s="24">
        <f t="shared" si="77"/>
        <v>2486583.9418999995</v>
      </c>
      <c r="P108" s="24">
        <f t="shared" si="78"/>
        <v>2524325.5986999995</v>
      </c>
      <c r="Q108" s="24">
        <f t="shared" si="79"/>
        <v>3919705.9274999998</v>
      </c>
      <c r="R108" s="24">
        <f t="shared" si="80"/>
        <v>3919705.9274999998</v>
      </c>
      <c r="S108" s="31">
        <f t="shared" si="76"/>
        <v>12850321.395599999</v>
      </c>
      <c r="T108" s="24"/>
      <c r="U108" s="32"/>
      <c r="V108" s="33"/>
      <c r="AA108" s="11"/>
    </row>
    <row r="109" spans="1:31" s="5" customFormat="1" ht="30.75" customHeight="1">
      <c r="A109" s="26">
        <v>2916500358</v>
      </c>
      <c r="B109" s="28" t="s">
        <v>139</v>
      </c>
      <c r="C109" s="28" t="s">
        <v>400</v>
      </c>
      <c r="D109" s="26"/>
      <c r="E109" s="34"/>
      <c r="F109" s="29"/>
      <c r="G109" s="29"/>
      <c r="H109" s="29"/>
      <c r="I109" s="29"/>
      <c r="J109" s="37">
        <f>SUM(J110:J113)</f>
        <v>48385.474000000002</v>
      </c>
      <c r="K109" s="37">
        <f>SUM(K110:K113)</f>
        <v>48745.021999999997</v>
      </c>
      <c r="L109" s="37">
        <f>SUM(L110:L113)</f>
        <v>49632.233</v>
      </c>
      <c r="M109" s="37">
        <f>SUM(M110:M113)</f>
        <v>49632.233</v>
      </c>
      <c r="N109" s="30">
        <f t="shared" si="75"/>
        <v>196394.962</v>
      </c>
      <c r="O109" s="37">
        <f>SUM(O110:O113)</f>
        <v>4463176.8339200001</v>
      </c>
      <c r="P109" s="37">
        <f t="shared" ref="P109:R109" si="117">SUM(P110:P113)</f>
        <v>4560677.9339199997</v>
      </c>
      <c r="Q109" s="37">
        <f t="shared" si="117"/>
        <v>5358729.6403499991</v>
      </c>
      <c r="R109" s="37">
        <f t="shared" si="117"/>
        <v>5358729.6403499991</v>
      </c>
      <c r="S109" s="31">
        <f t="shared" si="76"/>
        <v>19741314.048539996</v>
      </c>
      <c r="T109" s="24"/>
      <c r="U109" s="32"/>
      <c r="V109" s="33"/>
      <c r="AA109" s="11"/>
      <c r="AB109" s="4"/>
      <c r="AC109" s="4"/>
      <c r="AE109" s="4"/>
    </row>
    <row r="110" spans="1:31" s="4" customFormat="1" ht="51" customHeight="1">
      <c r="A110" s="26"/>
      <c r="B110" s="28" t="s">
        <v>139</v>
      </c>
      <c r="C110" s="26" t="s">
        <v>140</v>
      </c>
      <c r="D110" s="26" t="s">
        <v>141</v>
      </c>
      <c r="E110" s="34" t="s">
        <v>19</v>
      </c>
      <c r="F110" s="35">
        <v>269.23</v>
      </c>
      <c r="G110" s="35">
        <v>295.61</v>
      </c>
      <c r="H110" s="35">
        <v>55.59</v>
      </c>
      <c r="I110" s="35">
        <v>59.09</v>
      </c>
      <c r="J110" s="36">
        <v>5310.9699999999993</v>
      </c>
      <c r="K110" s="36">
        <v>5559.6299999999992</v>
      </c>
      <c r="L110" s="36">
        <v>6205.75</v>
      </c>
      <c r="M110" s="36">
        <v>6205.75</v>
      </c>
      <c r="N110" s="30">
        <f t="shared" si="75"/>
        <v>23282.1</v>
      </c>
      <c r="O110" s="24">
        <f t="shared" si="77"/>
        <v>1134635.6307999999</v>
      </c>
      <c r="P110" s="24">
        <f t="shared" si="78"/>
        <v>1187759.3532</v>
      </c>
      <c r="Q110" s="24">
        <f t="shared" si="79"/>
        <v>1467783.99</v>
      </c>
      <c r="R110" s="24">
        <f t="shared" si="80"/>
        <v>1467783.99</v>
      </c>
      <c r="S110" s="31">
        <f t="shared" si="76"/>
        <v>5257962.9640000006</v>
      </c>
      <c r="T110" s="24"/>
      <c r="U110" s="32"/>
      <c r="V110" s="33"/>
      <c r="AA110" s="11"/>
    </row>
    <row r="111" spans="1:31" s="4" customFormat="1" ht="30.75" customHeight="1">
      <c r="A111" s="26"/>
      <c r="B111" s="28" t="s">
        <v>139</v>
      </c>
      <c r="C111" s="26" t="s">
        <v>140</v>
      </c>
      <c r="D111" s="26" t="s">
        <v>142</v>
      </c>
      <c r="E111" s="34" t="s">
        <v>20</v>
      </c>
      <c r="F111" s="35">
        <v>461.2</v>
      </c>
      <c r="G111" s="35">
        <v>506.4</v>
      </c>
      <c r="H111" s="35">
        <v>61</v>
      </c>
      <c r="I111" s="35">
        <v>64.84</v>
      </c>
      <c r="J111" s="36">
        <v>1525.5210000000002</v>
      </c>
      <c r="K111" s="36">
        <v>1636.4090000000001</v>
      </c>
      <c r="L111" s="36">
        <v>1877.5</v>
      </c>
      <c r="M111" s="36">
        <v>1877.5</v>
      </c>
      <c r="N111" s="30">
        <f t="shared" si="75"/>
        <v>6916.93</v>
      </c>
      <c r="O111" s="24">
        <f t="shared" si="77"/>
        <v>610513.50420000008</v>
      </c>
      <c r="P111" s="24">
        <f t="shared" si="78"/>
        <v>654890.88179999997</v>
      </c>
      <c r="Q111" s="24">
        <f t="shared" si="79"/>
        <v>829028.89999999991</v>
      </c>
      <c r="R111" s="24">
        <f t="shared" si="80"/>
        <v>829028.89999999991</v>
      </c>
      <c r="S111" s="31">
        <f t="shared" si="76"/>
        <v>2923462.1859999998</v>
      </c>
      <c r="T111" s="24"/>
      <c r="U111" s="32"/>
      <c r="V111" s="33"/>
      <c r="AA111" s="11"/>
    </row>
    <row r="112" spans="1:31" s="4" customFormat="1" ht="30.75" customHeight="1">
      <c r="A112" s="26"/>
      <c r="B112" s="28" t="s">
        <v>139</v>
      </c>
      <c r="C112" s="26" t="s">
        <v>140</v>
      </c>
      <c r="D112" s="26" t="s">
        <v>372</v>
      </c>
      <c r="E112" s="34" t="s">
        <v>19</v>
      </c>
      <c r="F112" s="35">
        <v>119.29</v>
      </c>
      <c r="G112" s="35">
        <v>130.97999999999999</v>
      </c>
      <c r="H112" s="35">
        <v>53.97</v>
      </c>
      <c r="I112" s="35">
        <v>57.37</v>
      </c>
      <c r="J112" s="36">
        <v>23148.395</v>
      </c>
      <c r="K112" s="36">
        <f t="shared" ref="K112:M113" si="118">J112</f>
        <v>23148.395</v>
      </c>
      <c r="L112" s="36">
        <f t="shared" si="118"/>
        <v>23148.395</v>
      </c>
      <c r="M112" s="36">
        <f t="shared" si="118"/>
        <v>23148.395</v>
      </c>
      <c r="N112" s="30">
        <f t="shared" si="75"/>
        <v>92593.58</v>
      </c>
      <c r="O112" s="24">
        <f>(F112-H112)*J112</f>
        <v>1512053.1614000001</v>
      </c>
      <c r="P112" s="24">
        <f t="shared" ref="P112:P113" si="119">(F112-H112)*K112</f>
        <v>1512053.1614000001</v>
      </c>
      <c r="Q112" s="24">
        <f t="shared" ref="Q112:Q113" si="120">(G112-I112)*L112</f>
        <v>1703953.3559499998</v>
      </c>
      <c r="R112" s="24">
        <f t="shared" ref="R112:R113" si="121">(G112-I112)*M112</f>
        <v>1703953.3559499998</v>
      </c>
      <c r="S112" s="31">
        <f t="shared" ref="S112:S113" si="122">O112+P112+Q112+R112</f>
        <v>6432013.0346999997</v>
      </c>
      <c r="T112" s="24"/>
      <c r="U112" s="32"/>
      <c r="V112" s="33"/>
      <c r="AA112" s="11"/>
    </row>
    <row r="113" spans="1:31" s="4" customFormat="1" ht="30.75" customHeight="1">
      <c r="A113" s="26"/>
      <c r="B113" s="28" t="s">
        <v>139</v>
      </c>
      <c r="C113" s="26" t="s">
        <v>140</v>
      </c>
      <c r="D113" s="26" t="s">
        <v>372</v>
      </c>
      <c r="E113" s="34" t="s">
        <v>20</v>
      </c>
      <c r="F113" s="35">
        <v>118.08</v>
      </c>
      <c r="G113" s="35">
        <v>129.65</v>
      </c>
      <c r="H113" s="35">
        <v>52.54</v>
      </c>
      <c r="I113" s="35">
        <v>55.85</v>
      </c>
      <c r="J113" s="36">
        <v>18400.588</v>
      </c>
      <c r="K113" s="36">
        <f t="shared" si="118"/>
        <v>18400.588</v>
      </c>
      <c r="L113" s="36">
        <f t="shared" si="118"/>
        <v>18400.588</v>
      </c>
      <c r="M113" s="36">
        <f t="shared" si="118"/>
        <v>18400.588</v>
      </c>
      <c r="N113" s="30">
        <f t="shared" si="75"/>
        <v>73602.351999999999</v>
      </c>
      <c r="O113" s="24">
        <f>(F113-H113)*J113</f>
        <v>1205974.5375199998</v>
      </c>
      <c r="P113" s="24">
        <f t="shared" si="119"/>
        <v>1205974.5375199998</v>
      </c>
      <c r="Q113" s="24">
        <f t="shared" si="120"/>
        <v>1357963.3944000001</v>
      </c>
      <c r="R113" s="24">
        <f t="shared" si="121"/>
        <v>1357963.3944000001</v>
      </c>
      <c r="S113" s="31">
        <f t="shared" si="122"/>
        <v>5127875.8638399998</v>
      </c>
      <c r="T113" s="24"/>
      <c r="U113" s="32"/>
      <c r="V113" s="33"/>
      <c r="AA113" s="11"/>
    </row>
    <row r="114" spans="1:31" s="5" customFormat="1" ht="30.75" customHeight="1">
      <c r="A114" s="26" t="s">
        <v>143</v>
      </c>
      <c r="B114" s="28" t="s">
        <v>144</v>
      </c>
      <c r="C114" s="28" t="s">
        <v>144</v>
      </c>
      <c r="D114" s="26"/>
      <c r="E114" s="34"/>
      <c r="F114" s="29"/>
      <c r="G114" s="29"/>
      <c r="H114" s="29"/>
      <c r="I114" s="29"/>
      <c r="J114" s="37">
        <f>SUM(J115:J116)</f>
        <v>18413.620999999999</v>
      </c>
      <c r="K114" s="37">
        <f t="shared" ref="K114:M114" si="123">SUM(K115:K116)</f>
        <v>18021.665999999997</v>
      </c>
      <c r="L114" s="37">
        <f t="shared" si="123"/>
        <v>18739.089</v>
      </c>
      <c r="M114" s="37">
        <f t="shared" si="123"/>
        <v>18740.089</v>
      </c>
      <c r="N114" s="30">
        <f t="shared" si="75"/>
        <v>73914.464999999997</v>
      </c>
      <c r="O114" s="24">
        <f>SUM(O115:O116)</f>
        <v>155103.67451999997</v>
      </c>
      <c r="P114" s="24">
        <f t="shared" ref="P114:R114" si="124">SUM(P115:P116)</f>
        <v>148005.36946999998</v>
      </c>
      <c r="Q114" s="24">
        <f t="shared" si="124"/>
        <v>231699.59517000007</v>
      </c>
      <c r="R114" s="24">
        <f t="shared" si="124"/>
        <v>231722.85517000005</v>
      </c>
      <c r="S114" s="31">
        <f t="shared" si="76"/>
        <v>766531.49433000013</v>
      </c>
      <c r="T114" s="24"/>
      <c r="U114" s="32"/>
      <c r="V114" s="33"/>
      <c r="AA114" s="11"/>
      <c r="AB114" s="4"/>
      <c r="AC114" s="4"/>
      <c r="AE114" s="4"/>
    </row>
    <row r="115" spans="1:31" s="4" customFormat="1" ht="30.75" customHeight="1">
      <c r="A115" s="26"/>
      <c r="B115" s="28" t="s">
        <v>144</v>
      </c>
      <c r="C115" s="26" t="s">
        <v>72</v>
      </c>
      <c r="D115" s="26" t="s">
        <v>145</v>
      </c>
      <c r="E115" s="34" t="s">
        <v>19</v>
      </c>
      <c r="F115" s="35">
        <v>72.27</v>
      </c>
      <c r="G115" s="35">
        <v>79.349999999999994</v>
      </c>
      <c r="H115" s="35">
        <v>72.27</v>
      </c>
      <c r="I115" s="35">
        <v>76.819999999999993</v>
      </c>
      <c r="J115" s="36">
        <v>9849.0889999999999</v>
      </c>
      <c r="K115" s="36">
        <f>J115</f>
        <v>9849.0889999999999</v>
      </c>
      <c r="L115" s="36">
        <f t="shared" ref="L115:M115" si="125">K115</f>
        <v>9849.0889999999999</v>
      </c>
      <c r="M115" s="36">
        <f t="shared" si="125"/>
        <v>9849.0889999999999</v>
      </c>
      <c r="N115" s="30">
        <f t="shared" ref="N115" si="126">J115+K115+L115+M115</f>
        <v>39396.356</v>
      </c>
      <c r="O115" s="24">
        <f t="shared" ref="O115" si="127">(F115-H115)*J115</f>
        <v>0</v>
      </c>
      <c r="P115" s="24">
        <f>(F115-H115)*K115</f>
        <v>0</v>
      </c>
      <c r="Q115" s="24">
        <f t="shared" ref="Q115" si="128">(G115-I115)*L115</f>
        <v>24918.19517000001</v>
      </c>
      <c r="R115" s="24">
        <f t="shared" ref="R115" si="129">(G115-I115)*M115</f>
        <v>24918.19517000001</v>
      </c>
      <c r="S115" s="31">
        <f t="shared" ref="S115" si="130">O115+P115+Q115+R115</f>
        <v>49836.39034000002</v>
      </c>
      <c r="T115" s="24"/>
      <c r="U115" s="32"/>
      <c r="V115" s="33"/>
      <c r="AA115" s="11"/>
    </row>
    <row r="116" spans="1:31" s="4" customFormat="1" ht="30.75" customHeight="1">
      <c r="A116" s="26"/>
      <c r="B116" s="28" t="s">
        <v>144</v>
      </c>
      <c r="C116" s="26" t="s">
        <v>72</v>
      </c>
      <c r="D116" s="26" t="s">
        <v>145</v>
      </c>
      <c r="E116" s="34" t="s">
        <v>20</v>
      </c>
      <c r="F116" s="35">
        <v>114.61</v>
      </c>
      <c r="G116" s="35">
        <v>125.84</v>
      </c>
      <c r="H116" s="35">
        <v>96.5</v>
      </c>
      <c r="I116" s="35">
        <v>102.58</v>
      </c>
      <c r="J116" s="36">
        <v>8564.5319999999992</v>
      </c>
      <c r="K116" s="36">
        <v>8172.5769999999993</v>
      </c>
      <c r="L116" s="36">
        <v>8890</v>
      </c>
      <c r="M116" s="36">
        <v>8891</v>
      </c>
      <c r="N116" s="30">
        <f t="shared" si="75"/>
        <v>34518.108999999997</v>
      </c>
      <c r="O116" s="24">
        <f t="shared" si="77"/>
        <v>155103.67451999997</v>
      </c>
      <c r="P116" s="24">
        <f t="shared" si="78"/>
        <v>148005.36946999998</v>
      </c>
      <c r="Q116" s="24">
        <f t="shared" si="79"/>
        <v>206781.40000000005</v>
      </c>
      <c r="R116" s="24">
        <f t="shared" si="80"/>
        <v>206804.66000000003</v>
      </c>
      <c r="S116" s="31">
        <f t="shared" si="76"/>
        <v>716695.10398999997</v>
      </c>
      <c r="T116" s="24"/>
      <c r="U116" s="32"/>
      <c r="V116" s="33"/>
      <c r="AA116" s="11"/>
    </row>
    <row r="117" spans="1:31" s="5" customFormat="1" ht="30.75" customHeight="1">
      <c r="A117" s="26" t="s">
        <v>146</v>
      </c>
      <c r="B117" s="28" t="s">
        <v>147</v>
      </c>
      <c r="C117" s="28" t="s">
        <v>147</v>
      </c>
      <c r="D117" s="26"/>
      <c r="E117" s="34"/>
      <c r="F117" s="29"/>
      <c r="G117" s="29"/>
      <c r="H117" s="29"/>
      <c r="I117" s="29"/>
      <c r="J117" s="37">
        <f>SUM(J118:J140)</f>
        <v>387206.05100000004</v>
      </c>
      <c r="K117" s="37">
        <f t="shared" ref="K117:O117" si="131">SUM(K118:K140)</f>
        <v>404606.35566666676</v>
      </c>
      <c r="L117" s="37">
        <f t="shared" si="131"/>
        <v>393246.67300000001</v>
      </c>
      <c r="M117" s="37">
        <f t="shared" si="131"/>
        <v>393246.81299999997</v>
      </c>
      <c r="N117" s="30">
        <f t="shared" si="75"/>
        <v>1578305.8926666668</v>
      </c>
      <c r="O117" s="24">
        <f t="shared" si="131"/>
        <v>13020064.70157</v>
      </c>
      <c r="P117" s="24">
        <f t="shared" ref="P117" si="132">SUM(P118:P140)</f>
        <v>13537298.747496666</v>
      </c>
      <c r="Q117" s="24">
        <f t="shared" ref="Q117" si="133">SUM(Q118:Q140)</f>
        <v>14957999.104800003</v>
      </c>
      <c r="R117" s="24">
        <f t="shared" ref="R117" si="134">SUM(R118:R140)</f>
        <v>14958005.590100003</v>
      </c>
      <c r="S117" s="31">
        <f t="shared" si="76"/>
        <v>56473368.143966675</v>
      </c>
      <c r="T117" s="24"/>
      <c r="U117" s="32"/>
      <c r="V117" s="33"/>
      <c r="AA117" s="11"/>
      <c r="AB117" s="4"/>
      <c r="AC117" s="4"/>
      <c r="AE117" s="4"/>
    </row>
    <row r="118" spans="1:31" s="4" customFormat="1" ht="30.75" customHeight="1">
      <c r="A118" s="26"/>
      <c r="B118" s="28" t="s">
        <v>147</v>
      </c>
      <c r="C118" s="26" t="s">
        <v>82</v>
      </c>
      <c r="D118" s="26" t="s">
        <v>148</v>
      </c>
      <c r="E118" s="34" t="s">
        <v>19</v>
      </c>
      <c r="F118" s="35">
        <v>65.099999999999994</v>
      </c>
      <c r="G118" s="35">
        <v>71.48</v>
      </c>
      <c r="H118" s="35">
        <v>33.630000000000003</v>
      </c>
      <c r="I118" s="35">
        <v>35.75</v>
      </c>
      <c r="J118" s="36">
        <v>169237.30900000001</v>
      </c>
      <c r="K118" s="36">
        <v>166493.70433333336</v>
      </c>
      <c r="L118" s="36">
        <v>169426.66</v>
      </c>
      <c r="M118" s="36">
        <v>169426.66</v>
      </c>
      <c r="N118" s="30">
        <f t="shared" si="75"/>
        <v>674584.33333333337</v>
      </c>
      <c r="O118" s="24">
        <f t="shared" si="77"/>
        <v>5325898.1142299986</v>
      </c>
      <c r="P118" s="24">
        <f t="shared" si="78"/>
        <v>5239556.8753699996</v>
      </c>
      <c r="Q118" s="24">
        <f t="shared" si="79"/>
        <v>6053614.5618000012</v>
      </c>
      <c r="R118" s="24">
        <f t="shared" si="80"/>
        <v>6053614.5618000012</v>
      </c>
      <c r="S118" s="31">
        <f t="shared" si="76"/>
        <v>22672684.113200001</v>
      </c>
      <c r="T118" s="24"/>
      <c r="U118" s="32"/>
      <c r="V118" s="33"/>
      <c r="AA118" s="11"/>
    </row>
    <row r="119" spans="1:31" s="4" customFormat="1" ht="30.75" customHeight="1">
      <c r="A119" s="26"/>
      <c r="B119" s="28" t="s">
        <v>147</v>
      </c>
      <c r="C119" s="26" t="s">
        <v>82</v>
      </c>
      <c r="D119" s="26" t="s">
        <v>149</v>
      </c>
      <c r="E119" s="34" t="s">
        <v>19</v>
      </c>
      <c r="F119" s="35">
        <v>96.64</v>
      </c>
      <c r="G119" s="35">
        <v>106.11</v>
      </c>
      <c r="H119" s="35">
        <v>33.630000000000003</v>
      </c>
      <c r="I119" s="35">
        <v>35.75</v>
      </c>
      <c r="J119" s="36">
        <v>11059.351999999999</v>
      </c>
      <c r="K119" s="36">
        <v>11999.177333333333</v>
      </c>
      <c r="L119" s="36">
        <v>12879.16</v>
      </c>
      <c r="M119" s="36">
        <v>12879.16</v>
      </c>
      <c r="N119" s="30">
        <f t="shared" si="75"/>
        <v>48816.849333333332</v>
      </c>
      <c r="O119" s="24">
        <f t="shared" si="77"/>
        <v>696849.76951999986</v>
      </c>
      <c r="P119" s="24">
        <f t="shared" si="78"/>
        <v>756068.1637733333</v>
      </c>
      <c r="Q119" s="24">
        <f t="shared" si="79"/>
        <v>906177.69759999996</v>
      </c>
      <c r="R119" s="24">
        <f t="shared" si="80"/>
        <v>906177.69759999996</v>
      </c>
      <c r="S119" s="31">
        <f t="shared" si="76"/>
        <v>3265273.3284933334</v>
      </c>
      <c r="T119" s="24"/>
      <c r="U119" s="32"/>
      <c r="V119" s="33"/>
      <c r="AA119" s="11"/>
    </row>
    <row r="120" spans="1:31" s="4" customFormat="1" ht="30.75" customHeight="1">
      <c r="A120" s="26"/>
      <c r="B120" s="28" t="s">
        <v>147</v>
      </c>
      <c r="C120" s="26" t="s">
        <v>82</v>
      </c>
      <c r="D120" s="26" t="s">
        <v>150</v>
      </c>
      <c r="E120" s="34" t="s">
        <v>19</v>
      </c>
      <c r="F120" s="35">
        <v>96.64</v>
      </c>
      <c r="G120" s="35">
        <v>106.11</v>
      </c>
      <c r="H120" s="35">
        <v>24.2</v>
      </c>
      <c r="I120" s="35">
        <v>25.72</v>
      </c>
      <c r="J120" s="36">
        <v>1013.5600000000001</v>
      </c>
      <c r="K120" s="36">
        <v>1179.48</v>
      </c>
      <c r="L120" s="36">
        <v>1453.11</v>
      </c>
      <c r="M120" s="36">
        <v>1453.11</v>
      </c>
      <c r="N120" s="30">
        <f t="shared" si="75"/>
        <v>5099.2599999999993</v>
      </c>
      <c r="O120" s="24">
        <f t="shared" si="77"/>
        <v>73422.286399999997</v>
      </c>
      <c r="P120" s="24">
        <f t="shared" si="78"/>
        <v>85441.531199999998</v>
      </c>
      <c r="Q120" s="24">
        <f t="shared" si="79"/>
        <v>116815.51289999999</v>
      </c>
      <c r="R120" s="24">
        <f t="shared" si="80"/>
        <v>116815.51289999999</v>
      </c>
      <c r="S120" s="31">
        <f t="shared" si="76"/>
        <v>392494.84339999995</v>
      </c>
      <c r="T120" s="24"/>
      <c r="U120" s="32"/>
      <c r="V120" s="33"/>
      <c r="AA120" s="11"/>
    </row>
    <row r="121" spans="1:31" s="4" customFormat="1" ht="30.75" customHeight="1">
      <c r="A121" s="26"/>
      <c r="B121" s="28" t="s">
        <v>147</v>
      </c>
      <c r="C121" s="26" t="s">
        <v>82</v>
      </c>
      <c r="D121" s="26" t="s">
        <v>151</v>
      </c>
      <c r="E121" s="34" t="s">
        <v>19</v>
      </c>
      <c r="F121" s="35">
        <v>96.64</v>
      </c>
      <c r="G121" s="35">
        <v>106.11</v>
      </c>
      <c r="H121" s="35">
        <v>43.71</v>
      </c>
      <c r="I121" s="35">
        <v>46.46</v>
      </c>
      <c r="J121" s="36">
        <v>372.42600000000004</v>
      </c>
      <c r="K121" s="36">
        <v>448.92966666666666</v>
      </c>
      <c r="L121" s="36">
        <v>581.27</v>
      </c>
      <c r="M121" s="36">
        <v>581.27</v>
      </c>
      <c r="N121" s="30">
        <f t="shared" si="75"/>
        <v>1983.8956666666668</v>
      </c>
      <c r="O121" s="24">
        <f t="shared" si="77"/>
        <v>19712.508180000001</v>
      </c>
      <c r="P121" s="24">
        <f t="shared" si="78"/>
        <v>23761.847256666668</v>
      </c>
      <c r="Q121" s="24">
        <f t="shared" si="79"/>
        <v>34672.755499999999</v>
      </c>
      <c r="R121" s="24">
        <f t="shared" si="80"/>
        <v>34672.755499999999</v>
      </c>
      <c r="S121" s="31">
        <f t="shared" si="76"/>
        <v>112819.86643666666</v>
      </c>
      <c r="T121" s="24"/>
      <c r="U121" s="32"/>
      <c r="V121" s="33"/>
      <c r="AA121" s="11"/>
    </row>
    <row r="122" spans="1:31" s="4" customFormat="1" ht="30.75" customHeight="1">
      <c r="A122" s="26"/>
      <c r="B122" s="28" t="s">
        <v>147</v>
      </c>
      <c r="C122" s="26" t="s">
        <v>82</v>
      </c>
      <c r="D122" s="26" t="s">
        <v>152</v>
      </c>
      <c r="E122" s="34" t="s">
        <v>19</v>
      </c>
      <c r="F122" s="35">
        <v>96.64</v>
      </c>
      <c r="G122" s="35">
        <v>106.11</v>
      </c>
      <c r="H122" s="35">
        <v>42.25</v>
      </c>
      <c r="I122" s="35">
        <v>44.91</v>
      </c>
      <c r="J122" s="36">
        <v>4187.88</v>
      </c>
      <c r="K122" s="36">
        <v>3595.3266666666668</v>
      </c>
      <c r="L122" s="36">
        <v>4257.26</v>
      </c>
      <c r="M122" s="36">
        <v>4257.26</v>
      </c>
      <c r="N122" s="30">
        <f t="shared" si="75"/>
        <v>16297.726666666667</v>
      </c>
      <c r="O122" s="24">
        <f t="shared" si="77"/>
        <v>227778.79320000001</v>
      </c>
      <c r="P122" s="24">
        <f t="shared" si="78"/>
        <v>195549.8174</v>
      </c>
      <c r="Q122" s="24">
        <f t="shared" si="79"/>
        <v>260544.31200000003</v>
      </c>
      <c r="R122" s="24">
        <f t="shared" si="80"/>
        <v>260544.31200000003</v>
      </c>
      <c r="S122" s="31">
        <f t="shared" si="76"/>
        <v>944417.23460000008</v>
      </c>
      <c r="T122" s="24"/>
      <c r="U122" s="32"/>
      <c r="V122" s="33"/>
      <c r="AA122" s="11"/>
    </row>
    <row r="123" spans="1:31" s="4" customFormat="1" ht="30.75" customHeight="1">
      <c r="A123" s="26"/>
      <c r="B123" s="28" t="s">
        <v>147</v>
      </c>
      <c r="C123" s="26" t="s">
        <v>82</v>
      </c>
      <c r="D123" s="26" t="s">
        <v>153</v>
      </c>
      <c r="E123" s="34" t="s">
        <v>19</v>
      </c>
      <c r="F123" s="35">
        <v>96.64</v>
      </c>
      <c r="G123" s="35">
        <v>106.11</v>
      </c>
      <c r="H123" s="35">
        <v>52.43</v>
      </c>
      <c r="I123" s="35">
        <v>55.73</v>
      </c>
      <c r="J123" s="36">
        <v>216.70999999999998</v>
      </c>
      <c r="K123" s="36">
        <v>237.79666666666668</v>
      </c>
      <c r="L123" s="36">
        <v>279.11</v>
      </c>
      <c r="M123" s="36">
        <v>279.11</v>
      </c>
      <c r="N123" s="30">
        <f t="shared" si="75"/>
        <v>1012.7266666666667</v>
      </c>
      <c r="O123" s="24">
        <f t="shared" si="77"/>
        <v>9580.7490999999991</v>
      </c>
      <c r="P123" s="24">
        <f t="shared" si="78"/>
        <v>10512.990633333335</v>
      </c>
      <c r="Q123" s="24">
        <f t="shared" si="79"/>
        <v>14061.561800000001</v>
      </c>
      <c r="R123" s="24">
        <f t="shared" si="80"/>
        <v>14061.561800000001</v>
      </c>
      <c r="S123" s="31">
        <f t="shared" si="76"/>
        <v>48216.863333333342</v>
      </c>
      <c r="T123" s="24"/>
      <c r="U123" s="32"/>
      <c r="V123" s="33"/>
      <c r="AA123" s="11"/>
    </row>
    <row r="124" spans="1:31" s="4" customFormat="1" ht="30.75" customHeight="1">
      <c r="A124" s="26"/>
      <c r="B124" s="28" t="s">
        <v>147</v>
      </c>
      <c r="C124" s="26" t="s">
        <v>82</v>
      </c>
      <c r="D124" s="26" t="s">
        <v>154</v>
      </c>
      <c r="E124" s="34" t="s">
        <v>19</v>
      </c>
      <c r="F124" s="35">
        <v>96.64</v>
      </c>
      <c r="G124" s="35">
        <v>106.11</v>
      </c>
      <c r="H124" s="35">
        <v>49.77</v>
      </c>
      <c r="I124" s="35">
        <v>52.91</v>
      </c>
      <c r="J124" s="36">
        <v>1286.0700000000002</v>
      </c>
      <c r="K124" s="36">
        <v>1449.1333333333332</v>
      </c>
      <c r="L124" s="36">
        <v>1519.72</v>
      </c>
      <c r="M124" s="36">
        <v>1519.72</v>
      </c>
      <c r="N124" s="30">
        <f t="shared" si="75"/>
        <v>5774.6433333333334</v>
      </c>
      <c r="O124" s="24">
        <f t="shared" si="77"/>
        <v>60278.100900000005</v>
      </c>
      <c r="P124" s="24">
        <f t="shared" si="78"/>
        <v>67920.879333333331</v>
      </c>
      <c r="Q124" s="24">
        <f t="shared" si="79"/>
        <v>80849.104000000007</v>
      </c>
      <c r="R124" s="24">
        <f t="shared" si="80"/>
        <v>80849.104000000007</v>
      </c>
      <c r="S124" s="31">
        <f t="shared" si="76"/>
        <v>289897.18823333335</v>
      </c>
      <c r="T124" s="24"/>
      <c r="U124" s="32"/>
      <c r="V124" s="33"/>
      <c r="AA124" s="11"/>
    </row>
    <row r="125" spans="1:31" s="4" customFormat="1" ht="30.75" customHeight="1">
      <c r="A125" s="26"/>
      <c r="B125" s="28" t="s">
        <v>147</v>
      </c>
      <c r="C125" s="26" t="s">
        <v>82</v>
      </c>
      <c r="D125" s="26" t="s">
        <v>155</v>
      </c>
      <c r="E125" s="34" t="s">
        <v>19</v>
      </c>
      <c r="F125" s="35">
        <v>96.64</v>
      </c>
      <c r="G125" s="35">
        <v>106.11</v>
      </c>
      <c r="H125" s="35">
        <v>19.62</v>
      </c>
      <c r="I125" s="35">
        <v>20.86</v>
      </c>
      <c r="J125" s="36">
        <v>2191.6400000000003</v>
      </c>
      <c r="K125" s="36">
        <v>2193.0433333333331</v>
      </c>
      <c r="L125" s="36">
        <v>2442.1</v>
      </c>
      <c r="M125" s="36">
        <v>2442.1</v>
      </c>
      <c r="N125" s="30">
        <f t="shared" si="75"/>
        <v>9268.8833333333332</v>
      </c>
      <c r="O125" s="24">
        <f t="shared" si="77"/>
        <v>168800.1128</v>
      </c>
      <c r="P125" s="24">
        <f t="shared" si="78"/>
        <v>168908.1975333333</v>
      </c>
      <c r="Q125" s="24">
        <f t="shared" si="79"/>
        <v>208189.02499999999</v>
      </c>
      <c r="R125" s="24">
        <f t="shared" si="80"/>
        <v>208189.02499999999</v>
      </c>
      <c r="S125" s="31">
        <f t="shared" si="76"/>
        <v>754086.36033333337</v>
      </c>
      <c r="T125" s="24"/>
      <c r="U125" s="32"/>
      <c r="V125" s="33"/>
      <c r="AA125" s="11"/>
    </row>
    <row r="126" spans="1:31" s="4" customFormat="1" ht="62.25" customHeight="1">
      <c r="A126" s="26"/>
      <c r="B126" s="28" t="s">
        <v>147</v>
      </c>
      <c r="C126" s="26" t="s">
        <v>82</v>
      </c>
      <c r="D126" s="26" t="s">
        <v>148</v>
      </c>
      <c r="E126" s="34" t="s">
        <v>20</v>
      </c>
      <c r="F126" s="35">
        <v>52.27</v>
      </c>
      <c r="G126" s="35">
        <v>57.39</v>
      </c>
      <c r="H126" s="35">
        <v>32.86</v>
      </c>
      <c r="I126" s="35">
        <v>34.93</v>
      </c>
      <c r="J126" s="36">
        <v>149087.32500000001</v>
      </c>
      <c r="K126" s="36">
        <v>146961.34366666665</v>
      </c>
      <c r="L126" s="36">
        <v>148201.46</v>
      </c>
      <c r="M126" s="36">
        <v>148201.46</v>
      </c>
      <c r="N126" s="30">
        <f t="shared" si="75"/>
        <v>592451.58866666665</v>
      </c>
      <c r="O126" s="24">
        <f t="shared" si="77"/>
        <v>2893784.9782500006</v>
      </c>
      <c r="P126" s="24">
        <f t="shared" si="78"/>
        <v>2852519.6805700003</v>
      </c>
      <c r="Q126" s="24">
        <f t="shared" si="79"/>
        <v>3328604.7916000001</v>
      </c>
      <c r="R126" s="24">
        <f t="shared" si="80"/>
        <v>3328604.7916000001</v>
      </c>
      <c r="S126" s="31">
        <f t="shared" si="76"/>
        <v>12403514.242020002</v>
      </c>
      <c r="T126" s="24"/>
      <c r="U126" s="32"/>
      <c r="V126" s="33"/>
      <c r="AA126" s="11"/>
    </row>
    <row r="127" spans="1:31" s="4" customFormat="1" ht="30.75" customHeight="1">
      <c r="A127" s="26"/>
      <c r="B127" s="28" t="s">
        <v>147</v>
      </c>
      <c r="C127" s="26" t="s">
        <v>82</v>
      </c>
      <c r="D127" s="26" t="s">
        <v>156</v>
      </c>
      <c r="E127" s="34" t="s">
        <v>20</v>
      </c>
      <c r="F127" s="35">
        <v>61.13</v>
      </c>
      <c r="G127" s="35">
        <v>67.12</v>
      </c>
      <c r="H127" s="35">
        <v>32.86</v>
      </c>
      <c r="I127" s="35">
        <v>34.93</v>
      </c>
      <c r="J127" s="36">
        <v>295.8</v>
      </c>
      <c r="K127" s="36">
        <v>394.03033333333332</v>
      </c>
      <c r="L127" s="36">
        <v>343.54</v>
      </c>
      <c r="M127" s="36">
        <v>343.54</v>
      </c>
      <c r="N127" s="30">
        <f t="shared" si="75"/>
        <v>1376.9103333333333</v>
      </c>
      <c r="O127" s="24">
        <f t="shared" si="77"/>
        <v>8362.2660000000014</v>
      </c>
      <c r="P127" s="24">
        <f t="shared" si="78"/>
        <v>11139.237523333333</v>
      </c>
      <c r="Q127" s="24">
        <f t="shared" si="79"/>
        <v>11058.552600000003</v>
      </c>
      <c r="R127" s="24">
        <f t="shared" si="80"/>
        <v>11058.552600000003</v>
      </c>
      <c r="S127" s="31">
        <f t="shared" si="76"/>
        <v>41618.608723333338</v>
      </c>
      <c r="T127" s="24"/>
      <c r="U127" s="32"/>
      <c r="V127" s="33"/>
      <c r="AA127" s="11"/>
    </row>
    <row r="128" spans="1:31" s="4" customFormat="1" ht="30.75" customHeight="1">
      <c r="A128" s="26"/>
      <c r="B128" s="28" t="s">
        <v>147</v>
      </c>
      <c r="C128" s="26" t="s">
        <v>82</v>
      </c>
      <c r="D128" s="26" t="s">
        <v>150</v>
      </c>
      <c r="E128" s="34" t="s">
        <v>20</v>
      </c>
      <c r="F128" s="35">
        <v>61.13</v>
      </c>
      <c r="G128" s="35">
        <v>67.12</v>
      </c>
      <c r="H128" s="35">
        <v>47.96</v>
      </c>
      <c r="I128" s="35">
        <v>50.98</v>
      </c>
      <c r="J128" s="36">
        <v>1110.1599999999999</v>
      </c>
      <c r="K128" s="36">
        <v>1241.1266666666668</v>
      </c>
      <c r="L128" s="36">
        <v>1071.1400000000001</v>
      </c>
      <c r="M128" s="36">
        <v>1071.1400000000001</v>
      </c>
      <c r="N128" s="30">
        <f t="shared" si="75"/>
        <v>4493.5666666666675</v>
      </c>
      <c r="O128" s="24">
        <f t="shared" si="77"/>
        <v>14620.807199999999</v>
      </c>
      <c r="P128" s="24">
        <f t="shared" si="78"/>
        <v>16345.638200000003</v>
      </c>
      <c r="Q128" s="24">
        <f t="shared" si="79"/>
        <v>17288.199600000011</v>
      </c>
      <c r="R128" s="24">
        <f t="shared" si="80"/>
        <v>17288.199600000011</v>
      </c>
      <c r="S128" s="31">
        <f t="shared" si="76"/>
        <v>65542.844600000026</v>
      </c>
      <c r="T128" s="24"/>
      <c r="U128" s="32"/>
      <c r="V128" s="33"/>
      <c r="AA128" s="11"/>
    </row>
    <row r="129" spans="1:31" s="4" customFormat="1" ht="30.75" customHeight="1">
      <c r="A129" s="26"/>
      <c r="B129" s="28" t="s">
        <v>147</v>
      </c>
      <c r="C129" s="26" t="s">
        <v>82</v>
      </c>
      <c r="D129" s="26" t="s">
        <v>157</v>
      </c>
      <c r="E129" s="34" t="s">
        <v>20</v>
      </c>
      <c r="F129" s="35">
        <v>61.13</v>
      </c>
      <c r="G129" s="35">
        <v>67.12</v>
      </c>
      <c r="H129" s="35">
        <v>28.26</v>
      </c>
      <c r="I129" s="35">
        <v>30.04</v>
      </c>
      <c r="J129" s="36">
        <v>959.95</v>
      </c>
      <c r="K129" s="36">
        <v>1162.3566666666666</v>
      </c>
      <c r="L129" s="36">
        <v>1178.18</v>
      </c>
      <c r="M129" s="36">
        <v>1178.18</v>
      </c>
      <c r="N129" s="30">
        <f t="shared" si="75"/>
        <v>4478.666666666667</v>
      </c>
      <c r="O129" s="24">
        <f t="shared" si="77"/>
        <v>31553.556500000006</v>
      </c>
      <c r="P129" s="24">
        <f t="shared" si="78"/>
        <v>38206.663633333337</v>
      </c>
      <c r="Q129" s="24">
        <f t="shared" si="79"/>
        <v>43686.914400000009</v>
      </c>
      <c r="R129" s="24">
        <f t="shared" si="80"/>
        <v>43686.914400000009</v>
      </c>
      <c r="S129" s="31">
        <f t="shared" si="76"/>
        <v>157134.04893333337</v>
      </c>
      <c r="T129" s="24"/>
      <c r="U129" s="32"/>
      <c r="V129" s="33"/>
      <c r="AA129" s="11"/>
    </row>
    <row r="130" spans="1:31" s="4" customFormat="1" ht="30.75" customHeight="1">
      <c r="A130" s="26"/>
      <c r="B130" s="28" t="s">
        <v>147</v>
      </c>
      <c r="C130" s="26" t="s">
        <v>82</v>
      </c>
      <c r="D130" s="26" t="s">
        <v>158</v>
      </c>
      <c r="E130" s="34" t="s">
        <v>20</v>
      </c>
      <c r="F130" s="35">
        <v>61.13</v>
      </c>
      <c r="G130" s="35">
        <v>67.12</v>
      </c>
      <c r="H130" s="35">
        <v>31.07</v>
      </c>
      <c r="I130" s="35">
        <v>33.03</v>
      </c>
      <c r="J130" s="36">
        <v>2887.5</v>
      </c>
      <c r="K130" s="36">
        <v>2815.2833333333333</v>
      </c>
      <c r="L130" s="36">
        <v>2575.1799999999998</v>
      </c>
      <c r="M130" s="36">
        <v>2575.1799999999998</v>
      </c>
      <c r="N130" s="30">
        <f t="shared" si="75"/>
        <v>10853.143333333333</v>
      </c>
      <c r="O130" s="24">
        <f t="shared" si="77"/>
        <v>86798.25</v>
      </c>
      <c r="P130" s="24">
        <f t="shared" si="78"/>
        <v>84627.417000000001</v>
      </c>
      <c r="Q130" s="24">
        <f t="shared" si="79"/>
        <v>87787.886200000008</v>
      </c>
      <c r="R130" s="24">
        <f t="shared" si="80"/>
        <v>87787.886200000008</v>
      </c>
      <c r="S130" s="31">
        <f t="shared" si="76"/>
        <v>347001.43940000003</v>
      </c>
      <c r="T130" s="24"/>
      <c r="U130" s="32"/>
      <c r="V130" s="33"/>
      <c r="AA130" s="11"/>
    </row>
    <row r="131" spans="1:31" s="4" customFormat="1" ht="30.75" customHeight="1">
      <c r="A131" s="26"/>
      <c r="B131" s="28" t="s">
        <v>147</v>
      </c>
      <c r="C131" s="26" t="s">
        <v>82</v>
      </c>
      <c r="D131" s="26" t="s">
        <v>159</v>
      </c>
      <c r="E131" s="34" t="s">
        <v>20</v>
      </c>
      <c r="F131" s="35">
        <v>61.13</v>
      </c>
      <c r="G131" s="35">
        <v>67.12</v>
      </c>
      <c r="H131" s="35">
        <v>26.92</v>
      </c>
      <c r="I131" s="35">
        <v>28.62</v>
      </c>
      <c r="J131" s="36">
        <v>2961.0600000000004</v>
      </c>
      <c r="K131" s="36">
        <v>3153.8566666666666</v>
      </c>
      <c r="L131" s="36">
        <v>3435.38</v>
      </c>
      <c r="M131" s="36">
        <v>3435.38</v>
      </c>
      <c r="N131" s="30">
        <f t="shared" si="75"/>
        <v>12985.676666666666</v>
      </c>
      <c r="O131" s="24">
        <f t="shared" si="77"/>
        <v>101297.86260000002</v>
      </c>
      <c r="P131" s="24">
        <f t="shared" si="78"/>
        <v>107893.43656666667</v>
      </c>
      <c r="Q131" s="24">
        <f t="shared" si="79"/>
        <v>132262.13</v>
      </c>
      <c r="R131" s="24">
        <f t="shared" si="80"/>
        <v>132262.13</v>
      </c>
      <c r="S131" s="31">
        <f t="shared" si="76"/>
        <v>473715.5591666667</v>
      </c>
      <c r="T131" s="24"/>
      <c r="U131" s="32"/>
      <c r="V131" s="33"/>
      <c r="AA131" s="11"/>
    </row>
    <row r="132" spans="1:31" s="4" customFormat="1" ht="30.75" customHeight="1">
      <c r="A132" s="26"/>
      <c r="B132" s="28" t="s">
        <v>147</v>
      </c>
      <c r="C132" s="26" t="s">
        <v>82</v>
      </c>
      <c r="D132" s="26" t="s">
        <v>160</v>
      </c>
      <c r="E132" s="34" t="s">
        <v>20</v>
      </c>
      <c r="F132" s="35">
        <v>61.13</v>
      </c>
      <c r="G132" s="35">
        <v>67.12</v>
      </c>
      <c r="H132" s="35">
        <v>40.53</v>
      </c>
      <c r="I132" s="35">
        <v>43.08</v>
      </c>
      <c r="J132" s="36">
        <v>3793.19</v>
      </c>
      <c r="K132" s="36">
        <v>3043.6766666666667</v>
      </c>
      <c r="L132" s="36">
        <v>3692.63</v>
      </c>
      <c r="M132" s="36">
        <v>3692.64</v>
      </c>
      <c r="N132" s="30">
        <f t="shared" si="75"/>
        <v>14222.136666666665</v>
      </c>
      <c r="O132" s="24">
        <f t="shared" si="77"/>
        <v>78139.714000000007</v>
      </c>
      <c r="P132" s="24">
        <f t="shared" si="78"/>
        <v>62699.739333333338</v>
      </c>
      <c r="Q132" s="24">
        <f t="shared" si="79"/>
        <v>88770.825200000021</v>
      </c>
      <c r="R132" s="24">
        <f t="shared" si="80"/>
        <v>88771.065600000016</v>
      </c>
      <c r="S132" s="31">
        <f t="shared" si="76"/>
        <v>318381.34413333336</v>
      </c>
      <c r="T132" s="24"/>
      <c r="U132" s="32"/>
      <c r="V132" s="33"/>
      <c r="AA132" s="11"/>
    </row>
    <row r="133" spans="1:31" s="4" customFormat="1" ht="30.75" customHeight="1">
      <c r="A133" s="26"/>
      <c r="B133" s="28" t="s">
        <v>147</v>
      </c>
      <c r="C133" s="26" t="s">
        <v>82</v>
      </c>
      <c r="D133" s="26" t="s">
        <v>161</v>
      </c>
      <c r="E133" s="34" t="s">
        <v>20</v>
      </c>
      <c r="F133" s="35">
        <v>61.13</v>
      </c>
      <c r="G133" s="35">
        <v>67.12</v>
      </c>
      <c r="H133" s="35">
        <v>43.6</v>
      </c>
      <c r="I133" s="35">
        <v>46.35</v>
      </c>
      <c r="J133" s="36">
        <v>196.5</v>
      </c>
      <c r="K133" s="36">
        <v>232.14333333333332</v>
      </c>
      <c r="L133" s="36">
        <v>274.95999999999998</v>
      </c>
      <c r="M133" s="36">
        <v>274.95</v>
      </c>
      <c r="N133" s="30">
        <f t="shared" si="75"/>
        <v>978.55333333333328</v>
      </c>
      <c r="O133" s="24">
        <f t="shared" si="77"/>
        <v>3444.6450000000004</v>
      </c>
      <c r="P133" s="24">
        <f t="shared" si="78"/>
        <v>4069.4726333333333</v>
      </c>
      <c r="Q133" s="24">
        <f t="shared" si="79"/>
        <v>5710.9192000000003</v>
      </c>
      <c r="R133" s="24">
        <f t="shared" si="80"/>
        <v>5710.7115000000003</v>
      </c>
      <c r="S133" s="31">
        <f t="shared" si="76"/>
        <v>18935.748333333333</v>
      </c>
      <c r="T133" s="24"/>
      <c r="U133" s="32"/>
      <c r="V133" s="33"/>
      <c r="AA133" s="11"/>
    </row>
    <row r="134" spans="1:31" s="4" customFormat="1" ht="30.75" customHeight="1">
      <c r="A134" s="26"/>
      <c r="B134" s="28" t="s">
        <v>147</v>
      </c>
      <c r="C134" s="26" t="s">
        <v>82</v>
      </c>
      <c r="D134" s="26" t="s">
        <v>162</v>
      </c>
      <c r="E134" s="34" t="s">
        <v>20</v>
      </c>
      <c r="F134" s="35">
        <v>61.13</v>
      </c>
      <c r="G134" s="35">
        <v>67.12</v>
      </c>
      <c r="H134" s="35">
        <v>38.700000000000003</v>
      </c>
      <c r="I134" s="35">
        <v>41.14</v>
      </c>
      <c r="J134" s="36">
        <v>322.76</v>
      </c>
      <c r="K134" s="36">
        <v>330.35666666666668</v>
      </c>
      <c r="L134" s="36">
        <v>316.55</v>
      </c>
      <c r="M134" s="36">
        <v>316.55</v>
      </c>
      <c r="N134" s="30">
        <f t="shared" si="75"/>
        <v>1286.2166666666667</v>
      </c>
      <c r="O134" s="24">
        <f t="shared" si="77"/>
        <v>7239.5068000000001</v>
      </c>
      <c r="P134" s="24">
        <f t="shared" si="78"/>
        <v>7409.9000333333333</v>
      </c>
      <c r="Q134" s="24">
        <f t="shared" si="79"/>
        <v>8223.969000000001</v>
      </c>
      <c r="R134" s="24">
        <f t="shared" si="80"/>
        <v>8223.969000000001</v>
      </c>
      <c r="S134" s="31">
        <f t="shared" si="76"/>
        <v>31097.344833333336</v>
      </c>
      <c r="T134" s="24"/>
      <c r="U134" s="32"/>
      <c r="V134" s="33"/>
      <c r="AA134" s="11"/>
    </row>
    <row r="135" spans="1:31" s="4" customFormat="1" ht="30.75" customHeight="1">
      <c r="A135" s="26"/>
      <c r="B135" s="28" t="s">
        <v>147</v>
      </c>
      <c r="C135" s="26" t="s">
        <v>82</v>
      </c>
      <c r="D135" s="26" t="s">
        <v>163</v>
      </c>
      <c r="E135" s="34" t="s">
        <v>20</v>
      </c>
      <c r="F135" s="35">
        <v>61.13</v>
      </c>
      <c r="G135" s="35">
        <v>67.12</v>
      </c>
      <c r="H135" s="35">
        <v>28.67</v>
      </c>
      <c r="I135" s="35">
        <v>30.48</v>
      </c>
      <c r="J135" s="36">
        <v>235.21999999999997</v>
      </c>
      <c r="K135" s="36">
        <v>267.74</v>
      </c>
      <c r="L135" s="36">
        <v>252.3</v>
      </c>
      <c r="M135" s="36">
        <v>252.29</v>
      </c>
      <c r="N135" s="30">
        <f t="shared" si="75"/>
        <v>1007.55</v>
      </c>
      <c r="O135" s="24">
        <f t="shared" si="77"/>
        <v>7635.2411999999995</v>
      </c>
      <c r="P135" s="24">
        <f t="shared" si="78"/>
        <v>8690.840400000001</v>
      </c>
      <c r="Q135" s="24">
        <f t="shared" si="79"/>
        <v>9244.2720000000008</v>
      </c>
      <c r="R135" s="24">
        <f t="shared" si="80"/>
        <v>9243.9056</v>
      </c>
      <c r="S135" s="31">
        <f t="shared" si="76"/>
        <v>34814.2592</v>
      </c>
      <c r="T135" s="24"/>
      <c r="U135" s="32"/>
      <c r="V135" s="33"/>
      <c r="AA135" s="11"/>
    </row>
    <row r="136" spans="1:31" s="4" customFormat="1" ht="30.75" customHeight="1">
      <c r="A136" s="26"/>
      <c r="B136" s="28" t="s">
        <v>147</v>
      </c>
      <c r="C136" s="26" t="s">
        <v>82</v>
      </c>
      <c r="D136" s="26" t="s">
        <v>155</v>
      </c>
      <c r="E136" s="34" t="s">
        <v>20</v>
      </c>
      <c r="F136" s="35">
        <v>61.13</v>
      </c>
      <c r="G136" s="35">
        <v>67.12</v>
      </c>
      <c r="H136" s="35">
        <v>20.38</v>
      </c>
      <c r="I136" s="35">
        <v>21.66</v>
      </c>
      <c r="J136" s="36">
        <v>2221.5500000000002</v>
      </c>
      <c r="K136" s="36">
        <v>12231.463333333333</v>
      </c>
      <c r="L136" s="36">
        <v>2474.65</v>
      </c>
      <c r="M136" s="36">
        <v>2474.8000000000002</v>
      </c>
      <c r="N136" s="30">
        <f t="shared" si="75"/>
        <v>19402.463333333333</v>
      </c>
      <c r="O136" s="24">
        <f t="shared" si="77"/>
        <v>90528.162500000006</v>
      </c>
      <c r="P136" s="24">
        <f t="shared" si="78"/>
        <v>498432.1308333333</v>
      </c>
      <c r="Q136" s="24">
        <f t="shared" si="79"/>
        <v>112497.58900000002</v>
      </c>
      <c r="R136" s="24">
        <f t="shared" si="80"/>
        <v>112504.40800000002</v>
      </c>
      <c r="S136" s="31">
        <f t="shared" si="76"/>
        <v>813962.29033333343</v>
      </c>
      <c r="T136" s="24"/>
      <c r="U136" s="32"/>
      <c r="V136" s="33"/>
      <c r="AA136" s="11"/>
    </row>
    <row r="137" spans="1:31" s="4" customFormat="1" ht="30.75" customHeight="1">
      <c r="A137" s="26"/>
      <c r="B137" s="28" t="s">
        <v>147</v>
      </c>
      <c r="C137" s="26" t="s">
        <v>164</v>
      </c>
      <c r="D137" s="26" t="s">
        <v>165</v>
      </c>
      <c r="E137" s="34" t="s">
        <v>19</v>
      </c>
      <c r="F137" s="35">
        <v>81.680000000000007</v>
      </c>
      <c r="G137" s="35">
        <v>89.68</v>
      </c>
      <c r="H137" s="35">
        <v>47.47</v>
      </c>
      <c r="I137" s="35">
        <v>50.46</v>
      </c>
      <c r="J137" s="36">
        <v>14596.537</v>
      </c>
      <c r="K137" s="36">
        <v>29563.074999999997</v>
      </c>
      <c r="L137" s="36">
        <v>20452.95</v>
      </c>
      <c r="M137" s="36">
        <v>20452.95</v>
      </c>
      <c r="N137" s="30">
        <f t="shared" si="75"/>
        <v>85065.511999999988</v>
      </c>
      <c r="O137" s="24">
        <f t="shared" si="77"/>
        <v>499347.53077000013</v>
      </c>
      <c r="P137" s="24">
        <f t="shared" si="78"/>
        <v>1011352.7957500002</v>
      </c>
      <c r="Q137" s="24">
        <f t="shared" si="79"/>
        <v>802164.69900000014</v>
      </c>
      <c r="R137" s="24">
        <f t="shared" si="80"/>
        <v>802164.69900000014</v>
      </c>
      <c r="S137" s="31">
        <f t="shared" si="76"/>
        <v>3115029.7245200006</v>
      </c>
      <c r="T137" s="24"/>
      <c r="U137" s="32"/>
      <c r="V137" s="33"/>
      <c r="AA137" s="11"/>
    </row>
    <row r="138" spans="1:31" s="4" customFormat="1" ht="30.75" customHeight="1">
      <c r="A138" s="26"/>
      <c r="B138" s="28"/>
      <c r="C138" s="26" t="s">
        <v>174</v>
      </c>
      <c r="D138" s="26" t="s">
        <v>379</v>
      </c>
      <c r="E138" s="34" t="s">
        <v>19</v>
      </c>
      <c r="F138" s="35">
        <v>471.72</v>
      </c>
      <c r="G138" s="35">
        <v>517.95000000000005</v>
      </c>
      <c r="H138" s="35">
        <v>108.33</v>
      </c>
      <c r="I138" s="35">
        <v>115.15</v>
      </c>
      <c r="J138" s="36">
        <v>3177.8629999999998</v>
      </c>
      <c r="K138" s="36">
        <f>J138</f>
        <v>3177.8629999999998</v>
      </c>
      <c r="L138" s="36">
        <f t="shared" ref="L138:M138" si="135">K138</f>
        <v>3177.8629999999998</v>
      </c>
      <c r="M138" s="36">
        <f t="shared" si="135"/>
        <v>3177.8629999999998</v>
      </c>
      <c r="N138" s="30">
        <f t="shared" ref="N138" si="136">J138+K138+L138+M138</f>
        <v>12711.451999999999</v>
      </c>
      <c r="O138" s="24">
        <f t="shared" ref="O138" si="137">(F138-H138)*J138</f>
        <v>1154803.6355700002</v>
      </c>
      <c r="P138" s="24">
        <f t="shared" ref="P138" si="138">(F138-H138)*K138</f>
        <v>1154803.6355700002</v>
      </c>
      <c r="Q138" s="24">
        <f t="shared" ref="Q138" si="139">(G138-I138)*L138</f>
        <v>1280043.2164</v>
      </c>
      <c r="R138" s="24">
        <f t="shared" ref="R138" si="140">(G138-I138)*M138</f>
        <v>1280043.2164</v>
      </c>
      <c r="S138" s="31">
        <f t="shared" ref="S138" si="141">O138+P138+Q138+R138</f>
        <v>4869693.7039400004</v>
      </c>
      <c r="T138" s="24"/>
      <c r="U138" s="32"/>
      <c r="V138" s="33"/>
      <c r="AA138" s="11"/>
    </row>
    <row r="139" spans="1:31" s="4" customFormat="1" ht="30.75" customHeight="1">
      <c r="A139" s="26"/>
      <c r="B139" s="28" t="s">
        <v>147</v>
      </c>
      <c r="C139" s="26" t="s">
        <v>166</v>
      </c>
      <c r="D139" s="26" t="s">
        <v>167</v>
      </c>
      <c r="E139" s="34" t="s">
        <v>19</v>
      </c>
      <c r="F139" s="35">
        <v>167.03</v>
      </c>
      <c r="G139" s="35">
        <v>183.4</v>
      </c>
      <c r="H139" s="35">
        <v>41.5</v>
      </c>
      <c r="I139" s="35">
        <v>44.11</v>
      </c>
      <c r="J139" s="36">
        <v>10962.651000000002</v>
      </c>
      <c r="K139" s="36">
        <v>8462.5059999999994</v>
      </c>
      <c r="L139" s="36">
        <v>9169</v>
      </c>
      <c r="M139" s="36">
        <v>9169</v>
      </c>
      <c r="N139" s="30">
        <f t="shared" ref="N139:N199" si="142">J139+K139+L139+M139</f>
        <v>37763.156999999999</v>
      </c>
      <c r="O139" s="24">
        <f t="shared" si="77"/>
        <v>1376141.5800300003</v>
      </c>
      <c r="P139" s="24">
        <f t="shared" si="78"/>
        <v>1062298.37818</v>
      </c>
      <c r="Q139" s="24">
        <f t="shared" si="79"/>
        <v>1277150.0100000002</v>
      </c>
      <c r="R139" s="24">
        <f t="shared" si="80"/>
        <v>1277150.0100000002</v>
      </c>
      <c r="S139" s="31">
        <f t="shared" ref="S139:S199" si="143">O139+P139+Q139+R139</f>
        <v>4992739.9782100003</v>
      </c>
      <c r="T139" s="24"/>
      <c r="U139" s="32"/>
      <c r="V139" s="33"/>
      <c r="AA139" s="11"/>
    </row>
    <row r="140" spans="1:31" s="4" customFormat="1" ht="30.75" customHeight="1">
      <c r="A140" s="26"/>
      <c r="B140" s="28" t="s">
        <v>147</v>
      </c>
      <c r="C140" s="26" t="s">
        <v>166</v>
      </c>
      <c r="D140" s="26" t="s">
        <v>167</v>
      </c>
      <c r="E140" s="34" t="s">
        <v>20</v>
      </c>
      <c r="F140" s="35">
        <v>63.76</v>
      </c>
      <c r="G140" s="35">
        <v>70.010000000000005</v>
      </c>
      <c r="H140" s="35">
        <v>46.37</v>
      </c>
      <c r="I140" s="35">
        <v>49.29</v>
      </c>
      <c r="J140" s="36">
        <v>4833.0380000000005</v>
      </c>
      <c r="K140" s="36">
        <v>3972.9430000000002</v>
      </c>
      <c r="L140" s="36">
        <v>3792.5</v>
      </c>
      <c r="M140" s="36">
        <v>3792.5</v>
      </c>
      <c r="N140" s="30">
        <f t="shared" si="142"/>
        <v>16390.981</v>
      </c>
      <c r="O140" s="24">
        <f t="shared" ref="O140:O200" si="144">(F140-H140)*J140</f>
        <v>84046.530820000015</v>
      </c>
      <c r="P140" s="24">
        <f t="shared" ref="P140:P200" si="145">(F140-H140)*K140</f>
        <v>69089.478770000002</v>
      </c>
      <c r="Q140" s="24">
        <f t="shared" ref="Q140:Q200" si="146">(G140-I140)*L140</f>
        <v>78580.60000000002</v>
      </c>
      <c r="R140" s="24">
        <f t="shared" ref="R140:R200" si="147">(G140-I140)*M140</f>
        <v>78580.60000000002</v>
      </c>
      <c r="S140" s="31">
        <f t="shared" si="143"/>
        <v>310297.2095900001</v>
      </c>
      <c r="T140" s="24"/>
      <c r="U140" s="32"/>
      <c r="V140" s="33"/>
      <c r="AA140" s="11"/>
    </row>
    <row r="141" spans="1:31" s="5" customFormat="1" ht="30.75" customHeight="1">
      <c r="A141" s="26" t="s">
        <v>359</v>
      </c>
      <c r="B141" s="28" t="s">
        <v>358</v>
      </c>
      <c r="C141" s="28" t="s">
        <v>358</v>
      </c>
      <c r="D141" s="26"/>
      <c r="E141" s="34"/>
      <c r="F141" s="29"/>
      <c r="G141" s="29"/>
      <c r="H141" s="29"/>
      <c r="I141" s="29"/>
      <c r="J141" s="37">
        <f>J142</f>
        <v>1217</v>
      </c>
      <c r="K141" s="37">
        <f t="shared" ref="K141:O141" si="148">K142</f>
        <v>1217</v>
      </c>
      <c r="L141" s="37">
        <f t="shared" si="148"/>
        <v>1217</v>
      </c>
      <c r="M141" s="37">
        <f t="shared" si="148"/>
        <v>1217</v>
      </c>
      <c r="N141" s="30">
        <f t="shared" si="142"/>
        <v>4868</v>
      </c>
      <c r="O141" s="24">
        <f t="shared" si="148"/>
        <v>542063.97</v>
      </c>
      <c r="P141" s="24">
        <f t="shared" ref="P141" si="149">P142</f>
        <v>542063.97</v>
      </c>
      <c r="Q141" s="24">
        <f t="shared" ref="Q141" si="150">Q142</f>
        <v>596366.51</v>
      </c>
      <c r="R141" s="24">
        <f t="shared" ref="R141" si="151">R142</f>
        <v>596366.51</v>
      </c>
      <c r="S141" s="31">
        <f t="shared" si="143"/>
        <v>2276860.96</v>
      </c>
      <c r="T141" s="24"/>
      <c r="U141" s="32"/>
      <c r="V141" s="33"/>
      <c r="AA141" s="11"/>
      <c r="AB141" s="4"/>
      <c r="AC141" s="4"/>
      <c r="AE141" s="4"/>
    </row>
    <row r="142" spans="1:31" s="4" customFormat="1" ht="66" customHeight="1">
      <c r="A142" s="26"/>
      <c r="B142" s="28" t="s">
        <v>358</v>
      </c>
      <c r="C142" s="26" t="s">
        <v>17</v>
      </c>
      <c r="D142" s="26" t="s">
        <v>360</v>
      </c>
      <c r="E142" s="34" t="s">
        <v>123</v>
      </c>
      <c r="F142" s="35">
        <v>473.03</v>
      </c>
      <c r="G142" s="35">
        <v>519.39</v>
      </c>
      <c r="H142" s="35">
        <v>27.62</v>
      </c>
      <c r="I142" s="35">
        <v>29.36</v>
      </c>
      <c r="J142" s="36">
        <v>1217</v>
      </c>
      <c r="K142" s="36">
        <v>1217</v>
      </c>
      <c r="L142" s="36">
        <v>1217</v>
      </c>
      <c r="M142" s="36">
        <v>1217</v>
      </c>
      <c r="N142" s="30">
        <f t="shared" si="142"/>
        <v>4868</v>
      </c>
      <c r="O142" s="24">
        <f t="shared" si="144"/>
        <v>542063.97</v>
      </c>
      <c r="P142" s="24">
        <f t="shared" si="145"/>
        <v>542063.97</v>
      </c>
      <c r="Q142" s="24">
        <f t="shared" si="146"/>
        <v>596366.51</v>
      </c>
      <c r="R142" s="24">
        <f t="shared" si="147"/>
        <v>596366.51</v>
      </c>
      <c r="S142" s="31">
        <f t="shared" si="143"/>
        <v>2276860.96</v>
      </c>
      <c r="T142" s="24"/>
      <c r="U142" s="32"/>
      <c r="V142" s="33"/>
      <c r="AA142" s="11"/>
    </row>
    <row r="143" spans="1:31" s="5" customFormat="1" ht="30.75" customHeight="1">
      <c r="A143" s="26" t="s">
        <v>168</v>
      </c>
      <c r="B143" s="28" t="s">
        <v>169</v>
      </c>
      <c r="C143" s="28" t="s">
        <v>169</v>
      </c>
      <c r="D143" s="26"/>
      <c r="E143" s="34"/>
      <c r="F143" s="29"/>
      <c r="G143" s="29"/>
      <c r="H143" s="29"/>
      <c r="I143" s="29"/>
      <c r="J143" s="37">
        <f>J144</f>
        <v>556.00199999999995</v>
      </c>
      <c r="K143" s="37">
        <f t="shared" ref="K143:O143" si="152">K144</f>
        <v>615.53700000000003</v>
      </c>
      <c r="L143" s="37">
        <f t="shared" si="152"/>
        <v>798</v>
      </c>
      <c r="M143" s="37">
        <f t="shared" si="152"/>
        <v>710</v>
      </c>
      <c r="N143" s="30">
        <f t="shared" si="142"/>
        <v>2679.5389999999998</v>
      </c>
      <c r="O143" s="24">
        <f t="shared" si="152"/>
        <v>9902.3956199999957</v>
      </c>
      <c r="P143" s="24">
        <f t="shared" ref="P143" si="153">P144</f>
        <v>10962.713969999997</v>
      </c>
      <c r="Q143" s="24">
        <f t="shared" ref="Q143" si="154">Q144</f>
        <v>17133.059999999998</v>
      </c>
      <c r="R143" s="24">
        <f t="shared" ref="R143" si="155">R144</f>
        <v>15243.699999999999</v>
      </c>
      <c r="S143" s="31">
        <f t="shared" si="143"/>
        <v>53241.869589999988</v>
      </c>
      <c r="T143" s="24"/>
      <c r="U143" s="32"/>
      <c r="V143" s="33"/>
      <c r="AA143" s="11"/>
      <c r="AB143" s="4"/>
      <c r="AC143" s="4"/>
      <c r="AE143" s="4"/>
    </row>
    <row r="144" spans="1:31" s="4" customFormat="1" ht="30.75" customHeight="1">
      <c r="A144" s="26"/>
      <c r="B144" s="28" t="s">
        <v>169</v>
      </c>
      <c r="C144" s="26" t="s">
        <v>170</v>
      </c>
      <c r="D144" s="26" t="s">
        <v>171</v>
      </c>
      <c r="E144" s="34" t="s">
        <v>19</v>
      </c>
      <c r="F144" s="35">
        <v>72.55</v>
      </c>
      <c r="G144" s="35">
        <v>79.66</v>
      </c>
      <c r="H144" s="35">
        <v>54.74</v>
      </c>
      <c r="I144" s="35">
        <v>58.19</v>
      </c>
      <c r="J144" s="36">
        <v>556.00199999999995</v>
      </c>
      <c r="K144" s="36">
        <v>615.53700000000003</v>
      </c>
      <c r="L144" s="36">
        <v>798</v>
      </c>
      <c r="M144" s="36">
        <v>710</v>
      </c>
      <c r="N144" s="30">
        <f t="shared" si="142"/>
        <v>2679.5389999999998</v>
      </c>
      <c r="O144" s="24">
        <f t="shared" si="144"/>
        <v>9902.3956199999957</v>
      </c>
      <c r="P144" s="24">
        <f t="shared" si="145"/>
        <v>10962.713969999997</v>
      </c>
      <c r="Q144" s="24">
        <f t="shared" si="146"/>
        <v>17133.059999999998</v>
      </c>
      <c r="R144" s="24">
        <f t="shared" si="147"/>
        <v>15243.699999999999</v>
      </c>
      <c r="S144" s="31">
        <f t="shared" si="143"/>
        <v>53241.869589999988</v>
      </c>
      <c r="T144" s="24"/>
      <c r="U144" s="32"/>
      <c r="V144" s="33"/>
      <c r="AA144" s="11"/>
    </row>
    <row r="145" spans="1:31" s="5" customFormat="1" ht="30.75" customHeight="1">
      <c r="A145" s="26" t="s">
        <v>172</v>
      </c>
      <c r="B145" s="28" t="s">
        <v>173</v>
      </c>
      <c r="C145" s="28" t="s">
        <v>173</v>
      </c>
      <c r="D145" s="26"/>
      <c r="E145" s="34"/>
      <c r="F145" s="29"/>
      <c r="G145" s="29"/>
      <c r="H145" s="29"/>
      <c r="I145" s="29"/>
      <c r="J145" s="37">
        <f>SUM(J146:J148)</f>
        <v>2599.9830000000002</v>
      </c>
      <c r="K145" s="37">
        <f t="shared" ref="K145:M145" si="156">SUM(K146:K148)</f>
        <v>2598.3670000000002</v>
      </c>
      <c r="L145" s="37">
        <f t="shared" si="156"/>
        <v>3303</v>
      </c>
      <c r="M145" s="37">
        <f t="shared" si="156"/>
        <v>3303</v>
      </c>
      <c r="N145" s="30">
        <f t="shared" si="142"/>
        <v>11804.35</v>
      </c>
      <c r="O145" s="24">
        <f>SUM(O146:O148)</f>
        <v>382610.75665</v>
      </c>
      <c r="P145" s="24">
        <f t="shared" ref="P145:R145" si="157">SUM(P146:P148)</f>
        <v>387312.26137000002</v>
      </c>
      <c r="Q145" s="24">
        <f t="shared" si="157"/>
        <v>545419.69000000006</v>
      </c>
      <c r="R145" s="24">
        <f t="shared" si="157"/>
        <v>545419.69000000006</v>
      </c>
      <c r="S145" s="31">
        <f t="shared" si="143"/>
        <v>1860762.3980200002</v>
      </c>
      <c r="T145" s="24"/>
      <c r="U145" s="24"/>
      <c r="V145" s="33"/>
      <c r="AA145" s="11"/>
      <c r="AB145" s="4"/>
      <c r="AC145" s="4"/>
      <c r="AE145" s="4"/>
    </row>
    <row r="146" spans="1:31" s="4" customFormat="1" ht="30.75" customHeight="1">
      <c r="A146" s="26"/>
      <c r="B146" s="28" t="s">
        <v>173</v>
      </c>
      <c r="C146" s="26" t="s">
        <v>174</v>
      </c>
      <c r="D146" s="26" t="s">
        <v>175</v>
      </c>
      <c r="E146" s="34" t="s">
        <v>19</v>
      </c>
      <c r="F146" s="35">
        <v>267.42</v>
      </c>
      <c r="G146" s="35">
        <v>293.63</v>
      </c>
      <c r="H146" s="35">
        <v>66.5</v>
      </c>
      <c r="I146" s="35">
        <v>70.69</v>
      </c>
      <c r="J146" s="36">
        <v>468.90999999999997</v>
      </c>
      <c r="K146" s="36">
        <v>489.51</v>
      </c>
      <c r="L146" s="36">
        <v>598.75</v>
      </c>
      <c r="M146" s="36">
        <v>598.75</v>
      </c>
      <c r="N146" s="30">
        <f t="shared" si="142"/>
        <v>2155.92</v>
      </c>
      <c r="O146" s="24">
        <f t="shared" si="144"/>
        <v>94213.397200000007</v>
      </c>
      <c r="P146" s="24">
        <f t="shared" si="145"/>
        <v>98352.349200000011</v>
      </c>
      <c r="Q146" s="24">
        <f t="shared" si="146"/>
        <v>133485.32500000001</v>
      </c>
      <c r="R146" s="24">
        <f t="shared" si="147"/>
        <v>133485.32500000001</v>
      </c>
      <c r="S146" s="31">
        <f t="shared" si="143"/>
        <v>459536.39640000003</v>
      </c>
      <c r="T146" s="24"/>
      <c r="U146" s="32"/>
      <c r="V146" s="33"/>
      <c r="AA146" s="11"/>
    </row>
    <row r="147" spans="1:31" s="4" customFormat="1" ht="30.75" customHeight="1">
      <c r="A147" s="26"/>
      <c r="B147" s="28" t="s">
        <v>173</v>
      </c>
      <c r="C147" s="26" t="s">
        <v>174</v>
      </c>
      <c r="D147" s="26" t="s">
        <v>176</v>
      </c>
      <c r="E147" s="34" t="s">
        <v>19</v>
      </c>
      <c r="F147" s="35">
        <v>250.11</v>
      </c>
      <c r="G147" s="35">
        <v>274.62</v>
      </c>
      <c r="H147" s="35">
        <v>32.54</v>
      </c>
      <c r="I147" s="35">
        <v>34.590000000000003</v>
      </c>
      <c r="J147" s="36">
        <v>268.98</v>
      </c>
      <c r="K147" s="36">
        <v>304.096</v>
      </c>
      <c r="L147" s="36">
        <v>382.5</v>
      </c>
      <c r="M147" s="36">
        <v>382.5</v>
      </c>
      <c r="N147" s="30">
        <f t="shared" si="142"/>
        <v>1338.076</v>
      </c>
      <c r="O147" s="24">
        <f t="shared" si="144"/>
        <v>58521.978600000009</v>
      </c>
      <c r="P147" s="24">
        <f t="shared" si="145"/>
        <v>66162.166720000008</v>
      </c>
      <c r="Q147" s="24">
        <f t="shared" si="146"/>
        <v>91811.475000000006</v>
      </c>
      <c r="R147" s="24">
        <f t="shared" si="147"/>
        <v>91811.475000000006</v>
      </c>
      <c r="S147" s="31">
        <f t="shared" si="143"/>
        <v>308307.09532000002</v>
      </c>
      <c r="T147" s="24"/>
      <c r="U147" s="32"/>
      <c r="V147" s="33"/>
      <c r="AA147" s="11"/>
    </row>
    <row r="148" spans="1:31" s="4" customFormat="1" ht="30.75" customHeight="1">
      <c r="A148" s="26"/>
      <c r="B148" s="28" t="s">
        <v>173</v>
      </c>
      <c r="C148" s="26" t="s">
        <v>174</v>
      </c>
      <c r="D148" s="26" t="s">
        <v>177</v>
      </c>
      <c r="E148" s="34" t="s">
        <v>19</v>
      </c>
      <c r="F148" s="35">
        <v>189.95</v>
      </c>
      <c r="G148" s="35">
        <v>208.57</v>
      </c>
      <c r="H148" s="35">
        <v>66.5</v>
      </c>
      <c r="I148" s="35">
        <v>70.69</v>
      </c>
      <c r="J148" s="36">
        <v>1862.0930000000003</v>
      </c>
      <c r="K148" s="36">
        <v>1804.761</v>
      </c>
      <c r="L148" s="36">
        <v>2321.75</v>
      </c>
      <c r="M148" s="36">
        <v>2321.75</v>
      </c>
      <c r="N148" s="30">
        <f t="shared" si="142"/>
        <v>8310.3539999999994</v>
      </c>
      <c r="O148" s="24">
        <f t="shared" si="144"/>
        <v>229875.38085000002</v>
      </c>
      <c r="P148" s="24">
        <f t="shared" si="145"/>
        <v>222797.74544999999</v>
      </c>
      <c r="Q148" s="24">
        <f t="shared" si="146"/>
        <v>320122.89</v>
      </c>
      <c r="R148" s="24">
        <f t="shared" si="147"/>
        <v>320122.89</v>
      </c>
      <c r="S148" s="31">
        <f t="shared" si="143"/>
        <v>1092918.9062999999</v>
      </c>
      <c r="T148" s="24"/>
      <c r="U148" s="32"/>
      <c r="V148" s="33"/>
      <c r="AA148" s="11"/>
    </row>
    <row r="149" spans="1:31" s="5" customFormat="1" ht="30.75" customHeight="1">
      <c r="A149" s="26" t="s">
        <v>178</v>
      </c>
      <c r="B149" s="28" t="s">
        <v>179</v>
      </c>
      <c r="C149" s="28" t="s">
        <v>179</v>
      </c>
      <c r="D149" s="26"/>
      <c r="E149" s="34"/>
      <c r="F149" s="29"/>
      <c r="G149" s="29"/>
      <c r="H149" s="29"/>
      <c r="I149" s="29"/>
      <c r="J149" s="37">
        <f>SUM(J150:J151)</f>
        <v>1646</v>
      </c>
      <c r="K149" s="37">
        <f>SUM(K150:K151)</f>
        <v>1632</v>
      </c>
      <c r="L149" s="37">
        <f>SUM(L150:L151)</f>
        <v>1672</v>
      </c>
      <c r="M149" s="37">
        <f>SUM(M150:M151)</f>
        <v>1605</v>
      </c>
      <c r="N149" s="30">
        <f t="shared" si="142"/>
        <v>6555</v>
      </c>
      <c r="O149" s="24">
        <f>SUM(O150:O151)</f>
        <v>610315.65999999992</v>
      </c>
      <c r="P149" s="24">
        <f t="shared" ref="P149:R149" si="158">SUM(P150:P151)</f>
        <v>607038.71999999997</v>
      </c>
      <c r="Q149" s="24">
        <f t="shared" si="158"/>
        <v>616244.14</v>
      </c>
      <c r="R149" s="24">
        <f t="shared" si="158"/>
        <v>591803.93999999994</v>
      </c>
      <c r="S149" s="31">
        <f t="shared" si="143"/>
        <v>2425402.46</v>
      </c>
      <c r="T149" s="24"/>
      <c r="U149" s="24"/>
      <c r="V149" s="33"/>
      <c r="AA149" s="11"/>
      <c r="AB149" s="4"/>
      <c r="AC149" s="4"/>
      <c r="AE149" s="4"/>
    </row>
    <row r="150" spans="1:31" s="4" customFormat="1" ht="30.75" customHeight="1">
      <c r="A150" s="26"/>
      <c r="B150" s="28" t="s">
        <v>179</v>
      </c>
      <c r="C150" s="26" t="s">
        <v>17</v>
      </c>
      <c r="D150" s="26" t="s">
        <v>180</v>
      </c>
      <c r="E150" s="34" t="s">
        <v>19</v>
      </c>
      <c r="F150" s="35">
        <v>486.77</v>
      </c>
      <c r="G150" s="35">
        <v>486.77</v>
      </c>
      <c r="H150" s="35">
        <v>29.76</v>
      </c>
      <c r="I150" s="35">
        <v>31.63</v>
      </c>
      <c r="J150" s="36">
        <v>873</v>
      </c>
      <c r="K150" s="36">
        <v>876</v>
      </c>
      <c r="L150" s="36">
        <v>883</v>
      </c>
      <c r="M150" s="36">
        <v>849</v>
      </c>
      <c r="N150" s="30">
        <f t="shared" si="142"/>
        <v>3481</v>
      </c>
      <c r="O150" s="24">
        <f t="shared" si="144"/>
        <v>398969.73</v>
      </c>
      <c r="P150" s="24">
        <f t="shared" si="145"/>
        <v>400340.76</v>
      </c>
      <c r="Q150" s="24">
        <f t="shared" si="146"/>
        <v>401888.62</v>
      </c>
      <c r="R150" s="24">
        <f t="shared" si="147"/>
        <v>386413.86</v>
      </c>
      <c r="S150" s="31">
        <f t="shared" si="143"/>
        <v>1587612.9699999997</v>
      </c>
      <c r="T150" s="24"/>
      <c r="U150" s="32"/>
      <c r="V150" s="33"/>
      <c r="AA150" s="11"/>
    </row>
    <row r="151" spans="1:31" s="4" customFormat="1" ht="30.75" customHeight="1">
      <c r="A151" s="26"/>
      <c r="B151" s="28" t="s">
        <v>179</v>
      </c>
      <c r="C151" s="26" t="s">
        <v>17</v>
      </c>
      <c r="D151" s="26" t="s">
        <v>180</v>
      </c>
      <c r="E151" s="34" t="s">
        <v>20</v>
      </c>
      <c r="F151" s="35">
        <v>300.88</v>
      </c>
      <c r="G151" s="35">
        <v>300.88</v>
      </c>
      <c r="H151" s="35">
        <v>27.47</v>
      </c>
      <c r="I151" s="35">
        <v>29.2</v>
      </c>
      <c r="J151" s="36">
        <v>773</v>
      </c>
      <c r="K151" s="36">
        <v>756</v>
      </c>
      <c r="L151" s="36">
        <v>789</v>
      </c>
      <c r="M151" s="36">
        <v>756</v>
      </c>
      <c r="N151" s="30">
        <f t="shared" si="142"/>
        <v>3074</v>
      </c>
      <c r="O151" s="24">
        <f t="shared" si="144"/>
        <v>211345.92999999996</v>
      </c>
      <c r="P151" s="24">
        <f t="shared" si="145"/>
        <v>206697.95999999996</v>
      </c>
      <c r="Q151" s="24">
        <f t="shared" si="146"/>
        <v>214355.52000000002</v>
      </c>
      <c r="R151" s="24">
        <f t="shared" si="147"/>
        <v>205390.08000000002</v>
      </c>
      <c r="S151" s="31">
        <f t="shared" si="143"/>
        <v>837789.49</v>
      </c>
      <c r="T151" s="24"/>
      <c r="U151" s="32"/>
      <c r="V151" s="33"/>
      <c r="AA151" s="11"/>
    </row>
    <row r="152" spans="1:31" s="5" customFormat="1" ht="30.75" customHeight="1">
      <c r="A152" s="26" t="s">
        <v>181</v>
      </c>
      <c r="B152" s="28" t="s">
        <v>182</v>
      </c>
      <c r="C152" s="28" t="s">
        <v>182</v>
      </c>
      <c r="D152" s="26"/>
      <c r="E152" s="34"/>
      <c r="F152" s="29"/>
      <c r="G152" s="29"/>
      <c r="H152" s="29"/>
      <c r="I152" s="29"/>
      <c r="J152" s="37">
        <f>SUM(J153:J155)</f>
        <v>33948.340000000004</v>
      </c>
      <c r="K152" s="37">
        <f t="shared" ref="K152:M152" si="159">SUM(K153:K155)</f>
        <v>29297.281000000003</v>
      </c>
      <c r="L152" s="37">
        <f t="shared" si="159"/>
        <v>32161.25</v>
      </c>
      <c r="M152" s="37">
        <f t="shared" si="159"/>
        <v>32161.25</v>
      </c>
      <c r="N152" s="30">
        <f t="shared" si="142"/>
        <v>127568.12100000001</v>
      </c>
      <c r="O152" s="24">
        <f>SUM(O153:O155)</f>
        <v>3638158.9427600005</v>
      </c>
      <c r="P152" s="24">
        <f t="shared" ref="P152:R152" si="160">SUM(P153:P155)</f>
        <v>3122721.6959300004</v>
      </c>
      <c r="Q152" s="24">
        <f t="shared" si="160"/>
        <v>3787632.3974999995</v>
      </c>
      <c r="R152" s="24">
        <f t="shared" si="160"/>
        <v>3787632.3974999995</v>
      </c>
      <c r="S152" s="31">
        <f t="shared" si="143"/>
        <v>14336145.433689998</v>
      </c>
      <c r="T152" s="24"/>
      <c r="U152" s="32"/>
      <c r="V152" s="33"/>
      <c r="AA152" s="11"/>
      <c r="AB152" s="4"/>
      <c r="AC152" s="4"/>
      <c r="AE152" s="4"/>
    </row>
    <row r="153" spans="1:31" s="4" customFormat="1" ht="30.75" customHeight="1">
      <c r="A153" s="26"/>
      <c r="B153" s="28" t="s">
        <v>182</v>
      </c>
      <c r="C153" s="26" t="s">
        <v>17</v>
      </c>
      <c r="D153" s="26" t="s">
        <v>183</v>
      </c>
      <c r="E153" s="34" t="s">
        <v>19</v>
      </c>
      <c r="F153" s="35">
        <v>90.12</v>
      </c>
      <c r="G153" s="35">
        <v>98.95</v>
      </c>
      <c r="H153" s="35">
        <v>35.71</v>
      </c>
      <c r="I153" s="35">
        <v>37.96</v>
      </c>
      <c r="J153" s="36">
        <v>2182.3380000000002</v>
      </c>
      <c r="K153" s="36">
        <v>2151.11</v>
      </c>
      <c r="L153" s="36">
        <v>2205.25</v>
      </c>
      <c r="M153" s="36">
        <v>2205.25</v>
      </c>
      <c r="N153" s="30">
        <f t="shared" si="142"/>
        <v>8743.9480000000003</v>
      </c>
      <c r="O153" s="24">
        <f t="shared" si="144"/>
        <v>118741.01058000002</v>
      </c>
      <c r="P153" s="24">
        <f t="shared" si="145"/>
        <v>117041.89510000001</v>
      </c>
      <c r="Q153" s="24">
        <f t="shared" si="146"/>
        <v>134498.19750000001</v>
      </c>
      <c r="R153" s="24">
        <f t="shared" si="147"/>
        <v>134498.19750000001</v>
      </c>
      <c r="S153" s="31">
        <f t="shared" si="143"/>
        <v>504779.30068000004</v>
      </c>
      <c r="T153" s="24"/>
      <c r="U153" s="32"/>
      <c r="V153" s="33"/>
      <c r="AA153" s="11"/>
    </row>
    <row r="154" spans="1:31" s="4" customFormat="1" ht="30.75" customHeight="1">
      <c r="A154" s="26"/>
      <c r="B154" s="28" t="s">
        <v>182</v>
      </c>
      <c r="C154" s="26" t="s">
        <v>17</v>
      </c>
      <c r="D154" s="26" t="s">
        <v>184</v>
      </c>
      <c r="E154" s="34" t="s">
        <v>19</v>
      </c>
      <c r="F154" s="35">
        <v>171.57</v>
      </c>
      <c r="G154" s="35">
        <v>188.38</v>
      </c>
      <c r="H154" s="35">
        <v>35.71</v>
      </c>
      <c r="I154" s="35">
        <v>37.96</v>
      </c>
      <c r="J154" s="36">
        <v>16396.168000000001</v>
      </c>
      <c r="K154" s="36">
        <v>13974.987999999999</v>
      </c>
      <c r="L154" s="36">
        <v>14978</v>
      </c>
      <c r="M154" s="36">
        <v>14978</v>
      </c>
      <c r="N154" s="30">
        <f t="shared" si="142"/>
        <v>60327.156000000003</v>
      </c>
      <c r="O154" s="24">
        <f t="shared" si="144"/>
        <v>2227583.38448</v>
      </c>
      <c r="P154" s="24">
        <f t="shared" si="145"/>
        <v>1898641.8696799998</v>
      </c>
      <c r="Q154" s="24">
        <f t="shared" si="146"/>
        <v>2252990.7599999998</v>
      </c>
      <c r="R154" s="24">
        <f t="shared" si="147"/>
        <v>2252990.7599999998</v>
      </c>
      <c r="S154" s="31">
        <f t="shared" si="143"/>
        <v>8632206.7741599996</v>
      </c>
      <c r="T154" s="24"/>
      <c r="U154" s="32"/>
      <c r="V154" s="33"/>
      <c r="AA154" s="11"/>
    </row>
    <row r="155" spans="1:31" s="4" customFormat="1" ht="30.75" customHeight="1">
      <c r="A155" s="26"/>
      <c r="B155" s="28" t="s">
        <v>182</v>
      </c>
      <c r="C155" s="26" t="s">
        <v>17</v>
      </c>
      <c r="D155" s="26" t="s">
        <v>184</v>
      </c>
      <c r="E155" s="34" t="s">
        <v>20</v>
      </c>
      <c r="F155" s="35">
        <v>118.17</v>
      </c>
      <c r="G155" s="35">
        <v>129.75</v>
      </c>
      <c r="H155" s="35">
        <v>34.119999999999997</v>
      </c>
      <c r="I155" s="35">
        <v>36.270000000000003</v>
      </c>
      <c r="J155" s="36">
        <v>15369.834000000003</v>
      </c>
      <c r="K155" s="36">
        <v>13171.183000000001</v>
      </c>
      <c r="L155" s="36">
        <v>14978</v>
      </c>
      <c r="M155" s="36">
        <v>14978</v>
      </c>
      <c r="N155" s="30">
        <f t="shared" si="142"/>
        <v>58497.017000000007</v>
      </c>
      <c r="O155" s="24">
        <f t="shared" si="144"/>
        <v>1291834.5477000005</v>
      </c>
      <c r="P155" s="24">
        <f t="shared" si="145"/>
        <v>1107037.9311500003</v>
      </c>
      <c r="Q155" s="24">
        <f t="shared" si="146"/>
        <v>1400143.44</v>
      </c>
      <c r="R155" s="24">
        <f t="shared" si="147"/>
        <v>1400143.44</v>
      </c>
      <c r="S155" s="31">
        <f t="shared" si="143"/>
        <v>5199159.3588500004</v>
      </c>
      <c r="T155" s="24"/>
      <c r="U155" s="32"/>
      <c r="V155" s="33"/>
      <c r="AA155" s="11"/>
    </row>
    <row r="156" spans="1:31" s="5" customFormat="1" ht="30.75" customHeight="1">
      <c r="A156" s="26" t="s">
        <v>185</v>
      </c>
      <c r="B156" s="28" t="s">
        <v>186</v>
      </c>
      <c r="C156" s="28" t="s">
        <v>186</v>
      </c>
      <c r="D156" s="26"/>
      <c r="E156" s="34"/>
      <c r="F156" s="29"/>
      <c r="G156" s="29"/>
      <c r="H156" s="29"/>
      <c r="I156" s="29"/>
      <c r="J156" s="37">
        <f>SUM(J157:J158)</f>
        <v>50776.565000000002</v>
      </c>
      <c r="K156" s="37">
        <f t="shared" ref="K156:M156" si="161">SUM(K157:K158)</f>
        <v>51768.355000000003</v>
      </c>
      <c r="L156" s="37">
        <f t="shared" si="161"/>
        <v>55392.5</v>
      </c>
      <c r="M156" s="37">
        <f t="shared" si="161"/>
        <v>55392.5</v>
      </c>
      <c r="N156" s="30">
        <f t="shared" si="142"/>
        <v>213329.92000000001</v>
      </c>
      <c r="O156" s="24">
        <f>SUM(O157:O158)</f>
        <v>2846938.3892299994</v>
      </c>
      <c r="P156" s="24">
        <f t="shared" ref="P156:R156" si="162">SUM(P157:P158)</f>
        <v>2946463.1331099998</v>
      </c>
      <c r="Q156" s="24">
        <f t="shared" si="162"/>
        <v>3518191.4875000007</v>
      </c>
      <c r="R156" s="24">
        <f t="shared" si="162"/>
        <v>3518191.4875000007</v>
      </c>
      <c r="S156" s="31">
        <f t="shared" si="143"/>
        <v>12829784.497340001</v>
      </c>
      <c r="T156" s="24"/>
      <c r="U156" s="32"/>
      <c r="V156" s="33"/>
      <c r="AA156" s="11"/>
      <c r="AB156" s="4"/>
      <c r="AC156" s="4"/>
      <c r="AE156" s="4"/>
    </row>
    <row r="157" spans="1:31" s="4" customFormat="1" ht="30.75" customHeight="1">
      <c r="A157" s="26"/>
      <c r="B157" s="28" t="s">
        <v>186</v>
      </c>
      <c r="C157" s="26" t="s">
        <v>82</v>
      </c>
      <c r="D157" s="26" t="s">
        <v>187</v>
      </c>
      <c r="E157" s="34" t="s">
        <v>19</v>
      </c>
      <c r="F157" s="35">
        <v>111.32</v>
      </c>
      <c r="G157" s="35">
        <v>122.23</v>
      </c>
      <c r="H157" s="35">
        <v>36.39</v>
      </c>
      <c r="I157" s="35">
        <v>38.68</v>
      </c>
      <c r="J157" s="36">
        <v>28352.082999999999</v>
      </c>
      <c r="K157" s="36">
        <v>29934.131000000001</v>
      </c>
      <c r="L157" s="36">
        <v>32100.75</v>
      </c>
      <c r="M157" s="36">
        <v>32100.75</v>
      </c>
      <c r="N157" s="30">
        <f t="shared" si="142"/>
        <v>122487.71400000001</v>
      </c>
      <c r="O157" s="24">
        <f t="shared" si="144"/>
        <v>2124421.5791899995</v>
      </c>
      <c r="P157" s="24">
        <f t="shared" si="145"/>
        <v>2242964.4358299999</v>
      </c>
      <c r="Q157" s="24">
        <f t="shared" si="146"/>
        <v>2682017.6625000006</v>
      </c>
      <c r="R157" s="24">
        <f t="shared" si="147"/>
        <v>2682017.6625000006</v>
      </c>
      <c r="S157" s="31">
        <f t="shared" si="143"/>
        <v>9731421.3400200009</v>
      </c>
      <c r="T157" s="24"/>
      <c r="U157" s="32"/>
      <c r="V157" s="33"/>
      <c r="AA157" s="11"/>
    </row>
    <row r="158" spans="1:31" s="4" customFormat="1" ht="30.75" customHeight="1">
      <c r="A158" s="26"/>
      <c r="B158" s="28" t="s">
        <v>186</v>
      </c>
      <c r="C158" s="26" t="s">
        <v>82</v>
      </c>
      <c r="D158" s="26" t="s">
        <v>187</v>
      </c>
      <c r="E158" s="34" t="s">
        <v>20</v>
      </c>
      <c r="F158" s="35">
        <v>75.819999999999993</v>
      </c>
      <c r="G158" s="35">
        <v>82.25</v>
      </c>
      <c r="H158" s="35">
        <v>43.6</v>
      </c>
      <c r="I158" s="35">
        <v>46.35</v>
      </c>
      <c r="J158" s="36">
        <v>22424.482</v>
      </c>
      <c r="K158" s="36">
        <v>21834.224000000002</v>
      </c>
      <c r="L158" s="36">
        <v>23291.75</v>
      </c>
      <c r="M158" s="36">
        <v>23291.75</v>
      </c>
      <c r="N158" s="30">
        <f t="shared" si="142"/>
        <v>90842.206000000006</v>
      </c>
      <c r="O158" s="24">
        <f t="shared" si="144"/>
        <v>722516.81003999978</v>
      </c>
      <c r="P158" s="24">
        <f t="shared" si="145"/>
        <v>703498.69727999985</v>
      </c>
      <c r="Q158" s="24">
        <f t="shared" si="146"/>
        <v>836173.82499999995</v>
      </c>
      <c r="R158" s="24">
        <f t="shared" si="147"/>
        <v>836173.82499999995</v>
      </c>
      <c r="S158" s="31">
        <f t="shared" si="143"/>
        <v>3098363.1573199993</v>
      </c>
      <c r="T158" s="24"/>
      <c r="U158" s="32"/>
      <c r="V158" s="33"/>
      <c r="AA158" s="11"/>
    </row>
    <row r="159" spans="1:31" s="5" customFormat="1" ht="30.75" customHeight="1">
      <c r="A159" s="26" t="s">
        <v>188</v>
      </c>
      <c r="B159" s="28" t="s">
        <v>189</v>
      </c>
      <c r="C159" s="28" t="s">
        <v>189</v>
      </c>
      <c r="D159" s="26"/>
      <c r="E159" s="34"/>
      <c r="F159" s="29"/>
      <c r="G159" s="29"/>
      <c r="H159" s="29"/>
      <c r="I159" s="29"/>
      <c r="J159" s="37">
        <f>J160</f>
        <v>1381.5</v>
      </c>
      <c r="K159" s="37">
        <f t="shared" ref="K159:O159" si="163">K160</f>
        <v>1381.5</v>
      </c>
      <c r="L159" s="37">
        <f t="shared" si="163"/>
        <v>1381.5</v>
      </c>
      <c r="M159" s="37">
        <f t="shared" si="163"/>
        <v>1381.5</v>
      </c>
      <c r="N159" s="30">
        <f t="shared" si="142"/>
        <v>5526</v>
      </c>
      <c r="O159" s="24">
        <f t="shared" si="163"/>
        <v>196200.62999999998</v>
      </c>
      <c r="P159" s="24">
        <f t="shared" ref="P159" si="164">P160</f>
        <v>196200.62999999998</v>
      </c>
      <c r="Q159" s="24">
        <f t="shared" ref="Q159" si="165">Q160</f>
        <v>217613.88</v>
      </c>
      <c r="R159" s="24">
        <f t="shared" ref="R159" si="166">R160</f>
        <v>217613.88</v>
      </c>
      <c r="S159" s="31">
        <f t="shared" si="143"/>
        <v>827629.0199999999</v>
      </c>
      <c r="T159" s="31"/>
      <c r="U159" s="30"/>
      <c r="V159" s="33"/>
      <c r="AA159" s="11"/>
      <c r="AB159" s="4"/>
      <c r="AC159" s="4"/>
      <c r="AE159" s="4"/>
    </row>
    <row r="160" spans="1:31" s="4" customFormat="1" ht="30.75" customHeight="1">
      <c r="A160" s="26"/>
      <c r="B160" s="28" t="s">
        <v>189</v>
      </c>
      <c r="C160" s="26" t="s">
        <v>174</v>
      </c>
      <c r="D160" s="26" t="s">
        <v>190</v>
      </c>
      <c r="E160" s="34" t="s">
        <v>20</v>
      </c>
      <c r="F160" s="35">
        <v>187.26</v>
      </c>
      <c r="G160" s="35">
        <v>205.61</v>
      </c>
      <c r="H160" s="35">
        <v>45.24</v>
      </c>
      <c r="I160" s="35">
        <v>48.09</v>
      </c>
      <c r="J160" s="36">
        <v>1381.5</v>
      </c>
      <c r="K160" s="36">
        <v>1381.5</v>
      </c>
      <c r="L160" s="36">
        <v>1381.5</v>
      </c>
      <c r="M160" s="36">
        <v>1381.5</v>
      </c>
      <c r="N160" s="30">
        <f t="shared" si="142"/>
        <v>5526</v>
      </c>
      <c r="O160" s="24">
        <f t="shared" si="144"/>
        <v>196200.62999999998</v>
      </c>
      <c r="P160" s="24">
        <f t="shared" si="145"/>
        <v>196200.62999999998</v>
      </c>
      <c r="Q160" s="24">
        <f t="shared" si="146"/>
        <v>217613.88</v>
      </c>
      <c r="R160" s="24">
        <f t="shared" si="147"/>
        <v>217613.88</v>
      </c>
      <c r="S160" s="31">
        <f t="shared" si="143"/>
        <v>827629.0199999999</v>
      </c>
      <c r="T160" s="24"/>
      <c r="U160" s="32"/>
      <c r="V160" s="33"/>
      <c r="AA160" s="11"/>
    </row>
    <row r="161" spans="1:31" s="5" customFormat="1" ht="30.75" customHeight="1">
      <c r="A161" s="26" t="s">
        <v>191</v>
      </c>
      <c r="B161" s="28" t="s">
        <v>192</v>
      </c>
      <c r="C161" s="28" t="s">
        <v>192</v>
      </c>
      <c r="D161" s="26"/>
      <c r="E161" s="34"/>
      <c r="F161" s="29"/>
      <c r="G161" s="29"/>
      <c r="H161" s="29"/>
      <c r="I161" s="29"/>
      <c r="J161" s="37">
        <f>SUM(J162:J165)</f>
        <v>33972.550000000003</v>
      </c>
      <c r="K161" s="37">
        <f>SUM(K162:K165)</f>
        <v>34332.200999999994</v>
      </c>
      <c r="L161" s="37">
        <f t="shared" ref="L161:O161" si="167">SUM(L162:L165)</f>
        <v>34019</v>
      </c>
      <c r="M161" s="37">
        <f t="shared" si="167"/>
        <v>34019</v>
      </c>
      <c r="N161" s="30">
        <f t="shared" si="142"/>
        <v>136342.75099999999</v>
      </c>
      <c r="O161" s="24">
        <f t="shared" si="167"/>
        <v>2111687.5471000001</v>
      </c>
      <c r="P161" s="24">
        <f>SUM(P162:P165)</f>
        <v>2133722.3325100001</v>
      </c>
      <c r="Q161" s="24">
        <f t="shared" ref="Q161" si="168">SUM(Q162:Q165)</f>
        <v>2357390.6925000004</v>
      </c>
      <c r="R161" s="24">
        <f t="shared" ref="R161" si="169">SUM(R162:R165)</f>
        <v>2357390.6925000004</v>
      </c>
      <c r="S161" s="31">
        <f t="shared" si="143"/>
        <v>8960191.2646100018</v>
      </c>
      <c r="T161" s="31"/>
      <c r="U161" s="30"/>
      <c r="V161" s="33"/>
      <c r="AA161" s="11"/>
      <c r="AB161" s="4"/>
      <c r="AC161" s="4"/>
      <c r="AE161" s="4"/>
    </row>
    <row r="162" spans="1:31" s="4" customFormat="1" ht="64.5" customHeight="1">
      <c r="A162" s="26"/>
      <c r="B162" s="28" t="s">
        <v>192</v>
      </c>
      <c r="C162" s="26" t="s">
        <v>166</v>
      </c>
      <c r="D162" s="26" t="s">
        <v>193</v>
      </c>
      <c r="E162" s="34" t="s">
        <v>123</v>
      </c>
      <c r="F162" s="35">
        <v>56.51</v>
      </c>
      <c r="G162" s="35">
        <v>62.05</v>
      </c>
      <c r="H162" s="35">
        <v>25.07</v>
      </c>
      <c r="I162" s="35">
        <v>26.65</v>
      </c>
      <c r="J162" s="36">
        <v>2509.9949999999999</v>
      </c>
      <c r="K162" s="36">
        <v>2428.1</v>
      </c>
      <c r="L162" s="36">
        <v>2602.5</v>
      </c>
      <c r="M162" s="36">
        <v>2602.5</v>
      </c>
      <c r="N162" s="30">
        <f t="shared" si="142"/>
        <v>10143.094999999999</v>
      </c>
      <c r="O162" s="24">
        <f t="shared" si="144"/>
        <v>78914.242799999993</v>
      </c>
      <c r="P162" s="24">
        <f t="shared" si="145"/>
        <v>76339.463999999993</v>
      </c>
      <c r="Q162" s="24">
        <f t="shared" si="146"/>
        <v>92128.5</v>
      </c>
      <c r="R162" s="24">
        <f t="shared" si="147"/>
        <v>92128.5</v>
      </c>
      <c r="S162" s="31">
        <f t="shared" si="143"/>
        <v>339510.70679999999</v>
      </c>
      <c r="T162" s="24"/>
      <c r="U162" s="32"/>
      <c r="V162" s="33"/>
      <c r="AA162" s="11"/>
    </row>
    <row r="163" spans="1:31" s="4" customFormat="1" ht="30.75" customHeight="1">
      <c r="A163" s="26"/>
      <c r="B163" s="28" t="s">
        <v>192</v>
      </c>
      <c r="C163" s="26" t="s">
        <v>166</v>
      </c>
      <c r="D163" s="26" t="s">
        <v>193</v>
      </c>
      <c r="E163" s="34" t="s">
        <v>19</v>
      </c>
      <c r="F163" s="35">
        <v>56.51</v>
      </c>
      <c r="G163" s="35">
        <v>62.05</v>
      </c>
      <c r="H163" s="35">
        <v>25.07</v>
      </c>
      <c r="I163" s="35">
        <v>26.65</v>
      </c>
      <c r="J163" s="36">
        <v>15141.774000000001</v>
      </c>
      <c r="K163" s="36">
        <v>15409.587</v>
      </c>
      <c r="L163" s="36">
        <v>15070.25</v>
      </c>
      <c r="M163" s="36">
        <v>15070.25</v>
      </c>
      <c r="N163" s="30">
        <f t="shared" si="142"/>
        <v>60691.861000000004</v>
      </c>
      <c r="O163" s="24">
        <f t="shared" si="144"/>
        <v>476057.37456000003</v>
      </c>
      <c r="P163" s="24">
        <f t="shared" si="145"/>
        <v>484477.41527999996</v>
      </c>
      <c r="Q163" s="24">
        <f t="shared" si="146"/>
        <v>533486.85</v>
      </c>
      <c r="R163" s="24">
        <f t="shared" si="147"/>
        <v>533486.85</v>
      </c>
      <c r="S163" s="31">
        <f t="shared" si="143"/>
        <v>2027508.4898399999</v>
      </c>
      <c r="T163" s="24"/>
      <c r="U163" s="32"/>
      <c r="V163" s="33"/>
      <c r="AA163" s="11"/>
    </row>
    <row r="164" spans="1:31" s="4" customFormat="1" ht="66.75" customHeight="1">
      <c r="A164" s="26"/>
      <c r="B164" s="28" t="s">
        <v>192</v>
      </c>
      <c r="C164" s="26" t="s">
        <v>166</v>
      </c>
      <c r="D164" s="26" t="s">
        <v>194</v>
      </c>
      <c r="E164" s="34" t="s">
        <v>20</v>
      </c>
      <c r="F164" s="35">
        <v>133.53</v>
      </c>
      <c r="G164" s="35">
        <v>146.62</v>
      </c>
      <c r="H164" s="35">
        <v>37.61</v>
      </c>
      <c r="I164" s="35">
        <v>39.979999999999997</v>
      </c>
      <c r="J164" s="36">
        <v>15612.679</v>
      </c>
      <c r="K164" s="36">
        <v>15748.079</v>
      </c>
      <c r="L164" s="36">
        <v>15481.5</v>
      </c>
      <c r="M164" s="36">
        <v>15481.5</v>
      </c>
      <c r="N164" s="30">
        <f t="shared" si="142"/>
        <v>62323.758000000002</v>
      </c>
      <c r="O164" s="24">
        <f t="shared" si="144"/>
        <v>1497568.16968</v>
      </c>
      <c r="P164" s="24">
        <f t="shared" si="145"/>
        <v>1510555.73768</v>
      </c>
      <c r="Q164" s="24">
        <f t="shared" si="146"/>
        <v>1650947.1600000001</v>
      </c>
      <c r="R164" s="24">
        <f t="shared" si="147"/>
        <v>1650947.1600000001</v>
      </c>
      <c r="S164" s="31">
        <f t="shared" si="143"/>
        <v>6310018.2273600008</v>
      </c>
      <c r="T164" s="24"/>
      <c r="U164" s="32"/>
      <c r="V164" s="33"/>
      <c r="AA164" s="11"/>
    </row>
    <row r="165" spans="1:31" s="4" customFormat="1" ht="62.25" customHeight="1">
      <c r="A165" s="26"/>
      <c r="B165" s="28" t="s">
        <v>192</v>
      </c>
      <c r="C165" s="26" t="s">
        <v>166</v>
      </c>
      <c r="D165" s="26" t="s">
        <v>195</v>
      </c>
      <c r="E165" s="34" t="s">
        <v>20</v>
      </c>
      <c r="F165" s="35">
        <v>133.53</v>
      </c>
      <c r="G165" s="35">
        <v>146.62</v>
      </c>
      <c r="H165" s="35">
        <v>50</v>
      </c>
      <c r="I165" s="35">
        <v>53.15</v>
      </c>
      <c r="J165" s="36">
        <v>708.10200000000009</v>
      </c>
      <c r="K165" s="36">
        <v>746.43499999999995</v>
      </c>
      <c r="L165" s="36">
        <v>864.75</v>
      </c>
      <c r="M165" s="36">
        <v>864.75</v>
      </c>
      <c r="N165" s="30">
        <f t="shared" si="142"/>
        <v>3184.0370000000003</v>
      </c>
      <c r="O165" s="24">
        <f t="shared" si="144"/>
        <v>59147.760060000008</v>
      </c>
      <c r="P165" s="24">
        <f t="shared" si="145"/>
        <v>62349.715549999994</v>
      </c>
      <c r="Q165" s="24">
        <f t="shared" si="146"/>
        <v>80828.182499999995</v>
      </c>
      <c r="R165" s="24">
        <f t="shared" si="147"/>
        <v>80828.182499999995</v>
      </c>
      <c r="S165" s="31">
        <f t="shared" si="143"/>
        <v>283153.84060999996</v>
      </c>
      <c r="T165" s="24"/>
      <c r="U165" s="32"/>
      <c r="V165" s="33"/>
      <c r="AA165" s="11"/>
    </row>
    <row r="166" spans="1:31" s="5" customFormat="1" ht="30.75" customHeight="1">
      <c r="A166" s="26" t="s">
        <v>196</v>
      </c>
      <c r="B166" s="28" t="s">
        <v>197</v>
      </c>
      <c r="C166" s="28" t="s">
        <v>197</v>
      </c>
      <c r="D166" s="26"/>
      <c r="E166" s="34"/>
      <c r="F166" s="29"/>
      <c r="G166" s="29"/>
      <c r="H166" s="29"/>
      <c r="I166" s="29"/>
      <c r="J166" s="37">
        <f>SUM(J167:J168)</f>
        <v>10447.126</v>
      </c>
      <c r="K166" s="37">
        <f t="shared" ref="K166:M166" si="170">SUM(K167:K168)</f>
        <v>9884.7819999999992</v>
      </c>
      <c r="L166" s="37">
        <f t="shared" si="170"/>
        <v>12903</v>
      </c>
      <c r="M166" s="37">
        <f t="shared" si="170"/>
        <v>11721</v>
      </c>
      <c r="N166" s="30">
        <f t="shared" si="142"/>
        <v>44955.907999999996</v>
      </c>
      <c r="O166" s="24">
        <f t="shared" ref="O166:R166" si="171">SUM(O167:O168)</f>
        <v>381412.04897999996</v>
      </c>
      <c r="P166" s="24">
        <f t="shared" si="171"/>
        <v>343092.25181999995</v>
      </c>
      <c r="Q166" s="24">
        <f t="shared" si="171"/>
        <v>534527.44999999995</v>
      </c>
      <c r="R166" s="24">
        <f t="shared" si="171"/>
        <v>483705.89999999997</v>
      </c>
      <c r="S166" s="31">
        <f t="shared" si="143"/>
        <v>1742737.6507999997</v>
      </c>
      <c r="T166" s="31"/>
      <c r="U166" s="30"/>
      <c r="V166" s="33"/>
      <c r="AA166" s="11"/>
      <c r="AB166" s="4"/>
      <c r="AC166" s="4"/>
      <c r="AE166" s="4"/>
    </row>
    <row r="167" spans="1:31" s="4" customFormat="1" ht="30.75" customHeight="1">
      <c r="A167" s="26"/>
      <c r="B167" s="28" t="s">
        <v>197</v>
      </c>
      <c r="C167" s="26" t="s">
        <v>199</v>
      </c>
      <c r="D167" s="26" t="s">
        <v>356</v>
      </c>
      <c r="E167" s="34" t="s">
        <v>19</v>
      </c>
      <c r="F167" s="35">
        <v>64.55</v>
      </c>
      <c r="G167" s="35">
        <v>70.88</v>
      </c>
      <c r="H167" s="35">
        <v>42.2</v>
      </c>
      <c r="I167" s="35">
        <v>44.86</v>
      </c>
      <c r="J167" s="36">
        <v>7051.3780000000006</v>
      </c>
      <c r="K167" s="36">
        <v>7080.2049999999999</v>
      </c>
      <c r="L167" s="36">
        <v>8752</v>
      </c>
      <c r="M167" s="36">
        <v>7989</v>
      </c>
      <c r="N167" s="30">
        <f t="shared" si="142"/>
        <v>30872.582999999999</v>
      </c>
      <c r="O167" s="24">
        <f t="shared" si="144"/>
        <v>157598.29829999997</v>
      </c>
      <c r="P167" s="24">
        <f t="shared" si="145"/>
        <v>158242.58174999995</v>
      </c>
      <c r="Q167" s="24">
        <f t="shared" si="146"/>
        <v>227727.03999999998</v>
      </c>
      <c r="R167" s="24">
        <f t="shared" si="147"/>
        <v>207873.77999999997</v>
      </c>
      <c r="S167" s="31">
        <f t="shared" si="143"/>
        <v>751441.70004999987</v>
      </c>
      <c r="T167" s="24"/>
      <c r="U167" s="32"/>
      <c r="V167" s="33"/>
      <c r="AA167" s="11"/>
    </row>
    <row r="168" spans="1:31" s="4" customFormat="1" ht="30.75" customHeight="1">
      <c r="A168" s="26"/>
      <c r="B168" s="28" t="s">
        <v>197</v>
      </c>
      <c r="C168" s="26" t="s">
        <v>199</v>
      </c>
      <c r="D168" s="26" t="s">
        <v>356</v>
      </c>
      <c r="E168" s="34" t="s">
        <v>20</v>
      </c>
      <c r="F168" s="35">
        <v>109.96</v>
      </c>
      <c r="G168" s="35">
        <v>120.74</v>
      </c>
      <c r="H168" s="35">
        <v>44.05</v>
      </c>
      <c r="I168" s="35">
        <v>46.83</v>
      </c>
      <c r="J168" s="36">
        <v>3395.7480000000005</v>
      </c>
      <c r="K168" s="36">
        <v>2804.5770000000002</v>
      </c>
      <c r="L168" s="36">
        <v>4151</v>
      </c>
      <c r="M168" s="36">
        <v>3732</v>
      </c>
      <c r="N168" s="30">
        <f t="shared" si="142"/>
        <v>14083.325000000001</v>
      </c>
      <c r="O168" s="24">
        <f t="shared" si="144"/>
        <v>223813.75068000003</v>
      </c>
      <c r="P168" s="24">
        <f t="shared" si="145"/>
        <v>184849.67006999999</v>
      </c>
      <c r="Q168" s="24">
        <f t="shared" si="146"/>
        <v>306800.40999999997</v>
      </c>
      <c r="R168" s="24">
        <f t="shared" si="147"/>
        <v>275832.12</v>
      </c>
      <c r="S168" s="31">
        <f t="shared" si="143"/>
        <v>991295.95074999996</v>
      </c>
      <c r="T168" s="24"/>
      <c r="U168" s="32"/>
      <c r="V168" s="33"/>
      <c r="AA168" s="11"/>
    </row>
    <row r="169" spans="1:31" s="5" customFormat="1" ht="30.75" customHeight="1">
      <c r="A169" s="26" t="s">
        <v>200</v>
      </c>
      <c r="B169" s="28" t="s">
        <v>201</v>
      </c>
      <c r="C169" s="28" t="s">
        <v>201</v>
      </c>
      <c r="D169" s="26"/>
      <c r="E169" s="34"/>
      <c r="F169" s="29"/>
      <c r="G169" s="29"/>
      <c r="H169" s="29"/>
      <c r="I169" s="29"/>
      <c r="J169" s="37">
        <f>J170</f>
        <v>23713.739999999998</v>
      </c>
      <c r="K169" s="37">
        <f t="shared" ref="K169:O169" si="172">K170</f>
        <v>23141.965</v>
      </c>
      <c r="L169" s="37">
        <f t="shared" si="172"/>
        <v>20996.445</v>
      </c>
      <c r="M169" s="37">
        <f t="shared" si="172"/>
        <v>20996.445</v>
      </c>
      <c r="N169" s="30">
        <f t="shared" si="142"/>
        <v>88848.595000000001</v>
      </c>
      <c r="O169" s="24">
        <f t="shared" si="172"/>
        <v>5633673.2117999997</v>
      </c>
      <c r="P169" s="24">
        <f t="shared" ref="P169" si="173">P170</f>
        <v>5497836.6250499999</v>
      </c>
      <c r="Q169" s="24">
        <f t="shared" ref="Q169" si="174">Q170</f>
        <v>6668680.8964499999</v>
      </c>
      <c r="R169" s="24">
        <f t="shared" ref="R169" si="175">R170</f>
        <v>6668680.8964499999</v>
      </c>
      <c r="S169" s="31">
        <f t="shared" si="143"/>
        <v>24468871.629749998</v>
      </c>
      <c r="T169" s="31"/>
      <c r="U169" s="30"/>
      <c r="V169" s="33"/>
      <c r="AA169" s="11"/>
      <c r="AB169" s="4"/>
      <c r="AC169" s="4"/>
      <c r="AE169" s="4"/>
    </row>
    <row r="170" spans="1:31" s="4" customFormat="1" ht="30.75" customHeight="1">
      <c r="A170" s="26"/>
      <c r="B170" s="28" t="s">
        <v>201</v>
      </c>
      <c r="C170" s="26" t="s">
        <v>17</v>
      </c>
      <c r="D170" s="26" t="s">
        <v>138</v>
      </c>
      <c r="E170" s="34" t="s">
        <v>19</v>
      </c>
      <c r="F170" s="35">
        <v>274.56</v>
      </c>
      <c r="G170" s="35">
        <v>356.93</v>
      </c>
      <c r="H170" s="35">
        <v>36.99</v>
      </c>
      <c r="I170" s="35">
        <v>39.32</v>
      </c>
      <c r="J170" s="36">
        <v>23713.739999999998</v>
      </c>
      <c r="K170" s="36">
        <v>23141.965</v>
      </c>
      <c r="L170" s="36">
        <v>20996.445</v>
      </c>
      <c r="M170" s="36">
        <v>20996.445</v>
      </c>
      <c r="N170" s="30">
        <f t="shared" si="142"/>
        <v>88848.595000000001</v>
      </c>
      <c r="O170" s="24">
        <f t="shared" si="144"/>
        <v>5633673.2117999997</v>
      </c>
      <c r="P170" s="24">
        <f t="shared" si="145"/>
        <v>5497836.6250499999</v>
      </c>
      <c r="Q170" s="24">
        <f t="shared" si="146"/>
        <v>6668680.8964499999</v>
      </c>
      <c r="R170" s="24">
        <f t="shared" si="147"/>
        <v>6668680.8964499999</v>
      </c>
      <c r="S170" s="31">
        <f t="shared" si="143"/>
        <v>24468871.629749998</v>
      </c>
      <c r="T170" s="24"/>
      <c r="U170" s="32"/>
      <c r="V170" s="33"/>
      <c r="AA170" s="11"/>
    </row>
    <row r="171" spans="1:31" s="5" customFormat="1" ht="30.75" customHeight="1">
      <c r="A171" s="26" t="s">
        <v>202</v>
      </c>
      <c r="B171" s="28" t="s">
        <v>203</v>
      </c>
      <c r="C171" s="28" t="s">
        <v>203</v>
      </c>
      <c r="D171" s="26"/>
      <c r="E171" s="34"/>
      <c r="F171" s="29"/>
      <c r="G171" s="29"/>
      <c r="H171" s="29"/>
      <c r="I171" s="29"/>
      <c r="J171" s="37">
        <f>SUM(J172:J174)</f>
        <v>32894.956000000006</v>
      </c>
      <c r="K171" s="37">
        <f t="shared" ref="K171:L171" si="176">SUM(K172:K174)</f>
        <v>32922.657000000007</v>
      </c>
      <c r="L171" s="37">
        <f t="shared" si="176"/>
        <v>32157</v>
      </c>
      <c r="M171" s="37">
        <f>SUM(M172:M174)</f>
        <v>32161</v>
      </c>
      <c r="N171" s="30">
        <f t="shared" si="142"/>
        <v>130135.61300000001</v>
      </c>
      <c r="O171" s="24">
        <f>SUM(O172:O174)</f>
        <v>1930565.7566800001</v>
      </c>
      <c r="P171" s="24">
        <f t="shared" ref="P171:R171" si="177">SUM(P172:P174)</f>
        <v>1931661.1469800002</v>
      </c>
      <c r="Q171" s="24">
        <f t="shared" si="177"/>
        <v>2131032.31</v>
      </c>
      <c r="R171" s="24">
        <f t="shared" si="177"/>
        <v>2131233.38</v>
      </c>
      <c r="S171" s="31">
        <f t="shared" si="143"/>
        <v>8124492.5936599998</v>
      </c>
      <c r="T171" s="31"/>
      <c r="U171" s="30"/>
      <c r="V171" s="33"/>
      <c r="AA171" s="11"/>
      <c r="AB171" s="4"/>
      <c r="AC171" s="4"/>
      <c r="AE171" s="4"/>
    </row>
    <row r="172" spans="1:31" s="4" customFormat="1" ht="30.75" customHeight="1">
      <c r="A172" s="26"/>
      <c r="B172" s="28" t="s">
        <v>203</v>
      </c>
      <c r="C172" s="26" t="s">
        <v>56</v>
      </c>
      <c r="D172" s="26" t="s">
        <v>204</v>
      </c>
      <c r="E172" s="34" t="s">
        <v>19</v>
      </c>
      <c r="F172" s="35">
        <v>101.7</v>
      </c>
      <c r="G172" s="35">
        <v>111.67</v>
      </c>
      <c r="H172" s="35">
        <v>41.46</v>
      </c>
      <c r="I172" s="35">
        <v>44.07</v>
      </c>
      <c r="J172" s="36">
        <v>18561.794000000002</v>
      </c>
      <c r="K172" s="36">
        <v>18637.192000000003</v>
      </c>
      <c r="L172" s="36">
        <v>16678</v>
      </c>
      <c r="M172" s="36">
        <v>16679</v>
      </c>
      <c r="N172" s="30">
        <f t="shared" si="142"/>
        <v>70555.986000000004</v>
      </c>
      <c r="O172" s="24">
        <f t="shared" si="144"/>
        <v>1118162.47056</v>
      </c>
      <c r="P172" s="24">
        <f t="shared" si="145"/>
        <v>1122704.4460800001</v>
      </c>
      <c r="Q172" s="24">
        <f t="shared" si="146"/>
        <v>1127432.7999999998</v>
      </c>
      <c r="R172" s="24">
        <f t="shared" si="147"/>
        <v>1127500.3999999999</v>
      </c>
      <c r="S172" s="31">
        <f t="shared" si="143"/>
        <v>4495800.1166399997</v>
      </c>
      <c r="T172" s="24"/>
      <c r="U172" s="32"/>
      <c r="V172" s="33"/>
      <c r="AA172" s="11"/>
    </row>
    <row r="173" spans="1:31" s="4" customFormat="1" ht="30.75" customHeight="1">
      <c r="A173" s="26"/>
      <c r="B173" s="28" t="s">
        <v>203</v>
      </c>
      <c r="C173" s="26" t="s">
        <v>56</v>
      </c>
      <c r="D173" s="26" t="s">
        <v>205</v>
      </c>
      <c r="E173" s="34" t="s">
        <v>19</v>
      </c>
      <c r="F173" s="35">
        <v>109.32</v>
      </c>
      <c r="G173" s="35">
        <v>120.03</v>
      </c>
      <c r="H173" s="35">
        <v>37.06</v>
      </c>
      <c r="I173" s="35">
        <v>39.39</v>
      </c>
      <c r="J173" s="36">
        <v>7566.1620000000003</v>
      </c>
      <c r="K173" s="36">
        <v>7518.4650000000001</v>
      </c>
      <c r="L173" s="36">
        <v>8712</v>
      </c>
      <c r="M173" s="36">
        <v>8712</v>
      </c>
      <c r="N173" s="30">
        <f t="shared" si="142"/>
        <v>32508.627</v>
      </c>
      <c r="O173" s="24">
        <f t="shared" si="144"/>
        <v>546730.8661199999</v>
      </c>
      <c r="P173" s="24">
        <f t="shared" si="145"/>
        <v>543284.2808999999</v>
      </c>
      <c r="Q173" s="24">
        <f t="shared" si="146"/>
        <v>702535.68000000005</v>
      </c>
      <c r="R173" s="24">
        <f t="shared" si="147"/>
        <v>702535.68000000005</v>
      </c>
      <c r="S173" s="31">
        <f t="shared" si="143"/>
        <v>2495086.5070199999</v>
      </c>
      <c r="T173" s="24"/>
      <c r="U173" s="32"/>
      <c r="V173" s="33"/>
      <c r="AA173" s="11"/>
    </row>
    <row r="174" spans="1:31" s="4" customFormat="1" ht="30.75" customHeight="1">
      <c r="A174" s="26"/>
      <c r="B174" s="28" t="s">
        <v>203</v>
      </c>
      <c r="C174" s="26" t="s">
        <v>56</v>
      </c>
      <c r="D174" s="26" t="s">
        <v>129</v>
      </c>
      <c r="E174" s="34" t="s">
        <v>20</v>
      </c>
      <c r="F174" s="35">
        <v>78.790000000000006</v>
      </c>
      <c r="G174" s="35">
        <v>86.51</v>
      </c>
      <c r="H174" s="35">
        <v>39.53</v>
      </c>
      <c r="I174" s="35">
        <v>42.02</v>
      </c>
      <c r="J174" s="36">
        <v>6767</v>
      </c>
      <c r="K174" s="36">
        <v>6767</v>
      </c>
      <c r="L174" s="36">
        <v>6767</v>
      </c>
      <c r="M174" s="36">
        <v>6770</v>
      </c>
      <c r="N174" s="30">
        <f t="shared" si="142"/>
        <v>27071</v>
      </c>
      <c r="O174" s="24">
        <f t="shared" si="144"/>
        <v>265672.42000000004</v>
      </c>
      <c r="P174" s="24">
        <f t="shared" si="145"/>
        <v>265672.42000000004</v>
      </c>
      <c r="Q174" s="24">
        <f t="shared" si="146"/>
        <v>301063.83</v>
      </c>
      <c r="R174" s="24">
        <f t="shared" si="147"/>
        <v>301197.3</v>
      </c>
      <c r="S174" s="31">
        <f t="shared" si="143"/>
        <v>1133605.9700000002</v>
      </c>
      <c r="T174" s="24"/>
      <c r="U174" s="32"/>
      <c r="V174" s="33"/>
      <c r="AA174" s="11"/>
    </row>
    <row r="175" spans="1:31" s="5" customFormat="1" ht="30.75" customHeight="1">
      <c r="A175" s="26" t="s">
        <v>206</v>
      </c>
      <c r="B175" s="28" t="s">
        <v>207</v>
      </c>
      <c r="C175" s="28" t="s">
        <v>207</v>
      </c>
      <c r="D175" s="26"/>
      <c r="E175" s="34"/>
      <c r="F175" s="29"/>
      <c r="G175" s="29"/>
      <c r="H175" s="29"/>
      <c r="I175" s="29"/>
      <c r="J175" s="37">
        <f>SUM(J176:J181)</f>
        <v>146391.89000000001</v>
      </c>
      <c r="K175" s="37">
        <f t="shared" ref="K175:O175" si="178">SUM(K176:K181)</f>
        <v>141555.34999999998</v>
      </c>
      <c r="L175" s="37">
        <f t="shared" si="178"/>
        <v>147215.75</v>
      </c>
      <c r="M175" s="37">
        <f t="shared" si="178"/>
        <v>147215.75</v>
      </c>
      <c r="N175" s="30">
        <f t="shared" si="142"/>
        <v>582378.74</v>
      </c>
      <c r="O175" s="24">
        <f t="shared" si="178"/>
        <v>6465199.1232000003</v>
      </c>
      <c r="P175" s="24">
        <f t="shared" ref="P175" si="179">SUM(P176:P181)</f>
        <v>6391196.1996999998</v>
      </c>
      <c r="Q175" s="24">
        <f t="shared" ref="Q175" si="180">SUM(Q176:Q181)</f>
        <v>7620444.5725000007</v>
      </c>
      <c r="R175" s="24">
        <f t="shared" ref="R175" si="181">SUM(R176:R181)</f>
        <v>7620444.5725000007</v>
      </c>
      <c r="S175" s="31">
        <f t="shared" si="143"/>
        <v>28097284.467900004</v>
      </c>
      <c r="T175" s="31"/>
      <c r="U175" s="30"/>
      <c r="V175" s="33"/>
      <c r="AA175" s="11"/>
      <c r="AB175" s="4"/>
      <c r="AC175" s="4"/>
      <c r="AE175" s="4"/>
    </row>
    <row r="176" spans="1:31" s="4" customFormat="1" ht="30.75" customHeight="1">
      <c r="A176" s="26"/>
      <c r="B176" s="28" t="s">
        <v>207</v>
      </c>
      <c r="C176" s="26" t="s">
        <v>174</v>
      </c>
      <c r="D176" s="26" t="s">
        <v>208</v>
      </c>
      <c r="E176" s="34" t="s">
        <v>19</v>
      </c>
      <c r="F176" s="35">
        <v>87.36</v>
      </c>
      <c r="G176" s="35">
        <v>95.92</v>
      </c>
      <c r="H176" s="35">
        <v>26.74</v>
      </c>
      <c r="I176" s="35">
        <v>28.42</v>
      </c>
      <c r="J176" s="36">
        <v>5341.95</v>
      </c>
      <c r="K176" s="36">
        <v>6197.9500000000007</v>
      </c>
      <c r="L176" s="36">
        <v>6939.75</v>
      </c>
      <c r="M176" s="36">
        <v>6939.75</v>
      </c>
      <c r="N176" s="30">
        <f t="shared" si="142"/>
        <v>25419.4</v>
      </c>
      <c r="O176" s="24">
        <f t="shared" si="144"/>
        <v>323829.00900000002</v>
      </c>
      <c r="P176" s="24">
        <f t="shared" si="145"/>
        <v>375719.72900000005</v>
      </c>
      <c r="Q176" s="24">
        <f t="shared" si="146"/>
        <v>468433.125</v>
      </c>
      <c r="R176" s="24">
        <f t="shared" si="147"/>
        <v>468433.125</v>
      </c>
      <c r="S176" s="31">
        <f t="shared" si="143"/>
        <v>1636414.9880000001</v>
      </c>
      <c r="T176" s="24"/>
      <c r="U176" s="32"/>
      <c r="V176" s="33"/>
      <c r="AA176" s="11"/>
    </row>
    <row r="177" spans="1:31" s="4" customFormat="1" ht="30.75" customHeight="1">
      <c r="A177" s="26"/>
      <c r="B177" s="28" t="s">
        <v>207</v>
      </c>
      <c r="C177" s="26" t="s">
        <v>174</v>
      </c>
      <c r="D177" s="26" t="s">
        <v>208</v>
      </c>
      <c r="E177" s="34" t="s">
        <v>20</v>
      </c>
      <c r="F177" s="35">
        <v>181.42</v>
      </c>
      <c r="G177" s="35">
        <v>199.2</v>
      </c>
      <c r="H177" s="35">
        <v>37.700000000000003</v>
      </c>
      <c r="I177" s="35">
        <v>40.08</v>
      </c>
      <c r="J177" s="36">
        <v>4245.91</v>
      </c>
      <c r="K177" s="36">
        <v>5288.2000000000007</v>
      </c>
      <c r="L177" s="36">
        <v>6494</v>
      </c>
      <c r="M177" s="36">
        <v>6494</v>
      </c>
      <c r="N177" s="30">
        <f t="shared" si="142"/>
        <v>22522.11</v>
      </c>
      <c r="O177" s="24">
        <f t="shared" si="144"/>
        <v>610222.18519999983</v>
      </c>
      <c r="P177" s="24">
        <f t="shared" si="145"/>
        <v>760020.10399999993</v>
      </c>
      <c r="Q177" s="24">
        <f t="shared" si="146"/>
        <v>1033325.28</v>
      </c>
      <c r="R177" s="24">
        <f t="shared" si="147"/>
        <v>1033325.28</v>
      </c>
      <c r="S177" s="31">
        <f t="shared" si="143"/>
        <v>3436892.8492000001</v>
      </c>
      <c r="T177" s="24"/>
      <c r="U177" s="32"/>
      <c r="V177" s="33"/>
      <c r="AA177" s="11"/>
    </row>
    <row r="178" spans="1:31" s="4" customFormat="1" ht="69.75" customHeight="1">
      <c r="A178" s="26"/>
      <c r="B178" s="28" t="s">
        <v>207</v>
      </c>
      <c r="C178" s="26" t="s">
        <v>198</v>
      </c>
      <c r="D178" s="26" t="s">
        <v>209</v>
      </c>
      <c r="E178" s="34" t="s">
        <v>123</v>
      </c>
      <c r="F178" s="35">
        <v>62.59</v>
      </c>
      <c r="G178" s="35">
        <v>68.72</v>
      </c>
      <c r="H178" s="35">
        <v>39.33</v>
      </c>
      <c r="I178" s="35">
        <v>41.81</v>
      </c>
      <c r="J178" s="36">
        <v>20049.75</v>
      </c>
      <c r="K178" s="36">
        <v>19422.07</v>
      </c>
      <c r="L178" s="36">
        <v>19677.25</v>
      </c>
      <c r="M178" s="36">
        <v>19677.25</v>
      </c>
      <c r="N178" s="30">
        <f t="shared" si="142"/>
        <v>78826.320000000007</v>
      </c>
      <c r="O178" s="24">
        <f t="shared" si="144"/>
        <v>466357.18500000011</v>
      </c>
      <c r="P178" s="24">
        <f t="shared" si="145"/>
        <v>451757.34820000007</v>
      </c>
      <c r="Q178" s="24">
        <f t="shared" si="146"/>
        <v>529514.79749999999</v>
      </c>
      <c r="R178" s="24">
        <f t="shared" si="147"/>
        <v>529514.79749999999</v>
      </c>
      <c r="S178" s="31">
        <f t="shared" si="143"/>
        <v>1977144.1282000002</v>
      </c>
      <c r="T178" s="24"/>
      <c r="U178" s="32"/>
      <c r="V178" s="33"/>
      <c r="AA178" s="11"/>
    </row>
    <row r="179" spans="1:31" s="4" customFormat="1" ht="30.75" customHeight="1">
      <c r="A179" s="26"/>
      <c r="B179" s="28" t="s">
        <v>207</v>
      </c>
      <c r="C179" s="26" t="s">
        <v>198</v>
      </c>
      <c r="D179" s="26" t="s">
        <v>210</v>
      </c>
      <c r="E179" s="34" t="s">
        <v>19</v>
      </c>
      <c r="F179" s="35">
        <v>92.95</v>
      </c>
      <c r="G179" s="35">
        <v>102.06</v>
      </c>
      <c r="H179" s="35">
        <v>32.700000000000003</v>
      </c>
      <c r="I179" s="35">
        <v>34.76</v>
      </c>
      <c r="J179" s="36">
        <v>1039.56</v>
      </c>
      <c r="K179" s="36">
        <v>1210.0700000000002</v>
      </c>
      <c r="L179" s="36">
        <v>1364.25</v>
      </c>
      <c r="M179" s="36">
        <v>1364.25</v>
      </c>
      <c r="N179" s="30">
        <f t="shared" si="142"/>
        <v>4978.13</v>
      </c>
      <c r="O179" s="24">
        <f t="shared" si="144"/>
        <v>62633.49</v>
      </c>
      <c r="P179" s="24">
        <f t="shared" si="145"/>
        <v>72906.717500000013</v>
      </c>
      <c r="Q179" s="24">
        <f t="shared" si="146"/>
        <v>91814.025000000009</v>
      </c>
      <c r="R179" s="24">
        <f t="shared" si="147"/>
        <v>91814.025000000009</v>
      </c>
      <c r="S179" s="31">
        <f t="shared" si="143"/>
        <v>319168.25750000007</v>
      </c>
      <c r="T179" s="24"/>
      <c r="U179" s="32"/>
      <c r="V179" s="33"/>
      <c r="AA179" s="11"/>
    </row>
    <row r="180" spans="1:31" s="4" customFormat="1" ht="30.75" customHeight="1">
      <c r="A180" s="26"/>
      <c r="B180" s="28" t="s">
        <v>207</v>
      </c>
      <c r="C180" s="26" t="s">
        <v>198</v>
      </c>
      <c r="D180" s="26" t="s">
        <v>209</v>
      </c>
      <c r="E180" s="34" t="s">
        <v>19</v>
      </c>
      <c r="F180" s="35">
        <v>82.48</v>
      </c>
      <c r="G180" s="35">
        <v>90.56</v>
      </c>
      <c r="H180" s="35">
        <v>39.33</v>
      </c>
      <c r="I180" s="35">
        <v>41.81</v>
      </c>
      <c r="J180" s="36">
        <v>50949.82</v>
      </c>
      <c r="K180" s="36">
        <v>48128.759999999995</v>
      </c>
      <c r="L180" s="36">
        <v>49842</v>
      </c>
      <c r="M180" s="36">
        <v>49842</v>
      </c>
      <c r="N180" s="30">
        <f t="shared" si="142"/>
        <v>198762.58</v>
      </c>
      <c r="O180" s="24">
        <f t="shared" si="144"/>
        <v>2198484.7330000005</v>
      </c>
      <c r="P180" s="24">
        <f t="shared" si="145"/>
        <v>2076755.9939999999</v>
      </c>
      <c r="Q180" s="24">
        <f t="shared" si="146"/>
        <v>2429797.5</v>
      </c>
      <c r="R180" s="24">
        <f t="shared" si="147"/>
        <v>2429797.5</v>
      </c>
      <c r="S180" s="31">
        <f t="shared" si="143"/>
        <v>9134835.727</v>
      </c>
      <c r="T180" s="24"/>
      <c r="U180" s="32"/>
      <c r="V180" s="33"/>
      <c r="AA180" s="11"/>
    </row>
    <row r="181" spans="1:31" s="4" customFormat="1" ht="30.75" customHeight="1">
      <c r="A181" s="26"/>
      <c r="B181" s="28" t="s">
        <v>207</v>
      </c>
      <c r="C181" s="26" t="s">
        <v>198</v>
      </c>
      <c r="D181" s="26" t="s">
        <v>209</v>
      </c>
      <c r="E181" s="34" t="s">
        <v>20</v>
      </c>
      <c r="F181" s="35">
        <v>78.72</v>
      </c>
      <c r="G181" s="35">
        <v>86.43</v>
      </c>
      <c r="H181" s="35">
        <v>35.43</v>
      </c>
      <c r="I181" s="35">
        <v>37.659999999999997</v>
      </c>
      <c r="J181" s="36">
        <v>64764.899999999994</v>
      </c>
      <c r="K181" s="36">
        <v>61308.3</v>
      </c>
      <c r="L181" s="36">
        <v>62898.5</v>
      </c>
      <c r="M181" s="36">
        <v>62898.5</v>
      </c>
      <c r="N181" s="30">
        <f t="shared" si="142"/>
        <v>251870.2</v>
      </c>
      <c r="O181" s="24">
        <f t="shared" si="144"/>
        <v>2803672.5209999997</v>
      </c>
      <c r="P181" s="24">
        <f t="shared" si="145"/>
        <v>2654036.307</v>
      </c>
      <c r="Q181" s="24">
        <f t="shared" si="146"/>
        <v>3067559.8450000007</v>
      </c>
      <c r="R181" s="24">
        <f t="shared" si="147"/>
        <v>3067559.8450000007</v>
      </c>
      <c r="S181" s="31">
        <f t="shared" si="143"/>
        <v>11592828.518000001</v>
      </c>
      <c r="T181" s="24"/>
      <c r="U181" s="32"/>
      <c r="V181" s="33"/>
      <c r="AA181" s="11"/>
    </row>
    <row r="182" spans="1:31" s="5" customFormat="1" ht="30.75" customHeight="1">
      <c r="A182" s="26" t="s">
        <v>211</v>
      </c>
      <c r="B182" s="28" t="s">
        <v>212</v>
      </c>
      <c r="C182" s="28" t="s">
        <v>212</v>
      </c>
      <c r="D182" s="26"/>
      <c r="E182" s="34"/>
      <c r="F182" s="29"/>
      <c r="G182" s="29"/>
      <c r="H182" s="29"/>
      <c r="I182" s="29"/>
      <c r="J182" s="37">
        <f>SUM(J183:J184)</f>
        <v>12727.161</v>
      </c>
      <c r="K182" s="37">
        <f t="shared" ref="K182:M182" si="182">SUM(K183:K184)</f>
        <v>13047.378000000001</v>
      </c>
      <c r="L182" s="37">
        <f t="shared" si="182"/>
        <v>12492</v>
      </c>
      <c r="M182" s="37">
        <f t="shared" si="182"/>
        <v>12492</v>
      </c>
      <c r="N182" s="30">
        <f t="shared" si="142"/>
        <v>50758.539000000004</v>
      </c>
      <c r="O182" s="24">
        <f>SUM(O183:O184)</f>
        <v>774797.22093999991</v>
      </c>
      <c r="P182" s="24">
        <f t="shared" ref="P182:R182" si="183">SUM(P183:P184)</f>
        <v>790800.19971999992</v>
      </c>
      <c r="Q182" s="24">
        <f t="shared" si="183"/>
        <v>863018.73749999981</v>
      </c>
      <c r="R182" s="24">
        <f t="shared" si="183"/>
        <v>863018.73749999981</v>
      </c>
      <c r="S182" s="31">
        <f t="shared" si="143"/>
        <v>3291634.8956599995</v>
      </c>
      <c r="T182" s="24"/>
      <c r="U182" s="32"/>
      <c r="V182" s="33"/>
      <c r="AA182" s="11"/>
      <c r="AB182" s="4"/>
      <c r="AC182" s="4"/>
      <c r="AE182" s="4"/>
    </row>
    <row r="183" spans="1:31" s="4" customFormat="1" ht="30.75" customHeight="1">
      <c r="A183" s="26"/>
      <c r="B183" s="28" t="s">
        <v>212</v>
      </c>
      <c r="C183" s="26" t="s">
        <v>213</v>
      </c>
      <c r="D183" s="26" t="s">
        <v>214</v>
      </c>
      <c r="E183" s="34" t="s">
        <v>19</v>
      </c>
      <c r="F183" s="35">
        <v>111.1</v>
      </c>
      <c r="G183" s="35">
        <v>121.99</v>
      </c>
      <c r="H183" s="35">
        <v>80</v>
      </c>
      <c r="I183" s="35">
        <v>85.04</v>
      </c>
      <c r="J183" s="36">
        <v>9756.6129999999994</v>
      </c>
      <c r="K183" s="36">
        <v>10029.454</v>
      </c>
      <c r="L183" s="36">
        <v>9683.75</v>
      </c>
      <c r="M183" s="36">
        <v>9683.75</v>
      </c>
      <c r="N183" s="30">
        <f t="shared" si="142"/>
        <v>39153.566999999995</v>
      </c>
      <c r="O183" s="24">
        <f t="shared" si="144"/>
        <v>303430.66429999995</v>
      </c>
      <c r="P183" s="24">
        <f t="shared" si="145"/>
        <v>311916.01939999993</v>
      </c>
      <c r="Q183" s="24">
        <f t="shared" si="146"/>
        <v>357814.56249999988</v>
      </c>
      <c r="R183" s="24">
        <f t="shared" si="147"/>
        <v>357814.56249999988</v>
      </c>
      <c r="S183" s="31">
        <f t="shared" si="143"/>
        <v>1330975.8086999997</v>
      </c>
      <c r="T183" s="24"/>
      <c r="U183" s="32"/>
      <c r="V183" s="33"/>
      <c r="AA183" s="11"/>
    </row>
    <row r="184" spans="1:31" s="4" customFormat="1" ht="30.75" customHeight="1">
      <c r="A184" s="26"/>
      <c r="B184" s="28" t="s">
        <v>212</v>
      </c>
      <c r="C184" s="26" t="s">
        <v>213</v>
      </c>
      <c r="D184" s="26" t="s">
        <v>214</v>
      </c>
      <c r="E184" s="34" t="s">
        <v>20</v>
      </c>
      <c r="F184" s="35">
        <v>320.83</v>
      </c>
      <c r="G184" s="35">
        <v>352.27</v>
      </c>
      <c r="H184" s="35">
        <v>162.15</v>
      </c>
      <c r="I184" s="35">
        <v>172.37</v>
      </c>
      <c r="J184" s="36">
        <v>2970.5480000000002</v>
      </c>
      <c r="K184" s="36">
        <v>3017.924</v>
      </c>
      <c r="L184" s="36">
        <v>2808.25</v>
      </c>
      <c r="M184" s="36">
        <v>2808.25</v>
      </c>
      <c r="N184" s="30">
        <f t="shared" si="142"/>
        <v>11604.972</v>
      </c>
      <c r="O184" s="24">
        <f t="shared" si="144"/>
        <v>471366.55663999997</v>
      </c>
      <c r="P184" s="24">
        <f t="shared" si="145"/>
        <v>478884.18031999993</v>
      </c>
      <c r="Q184" s="24">
        <f t="shared" si="146"/>
        <v>505204.17499999993</v>
      </c>
      <c r="R184" s="24">
        <f t="shared" si="147"/>
        <v>505204.17499999993</v>
      </c>
      <c r="S184" s="31">
        <f t="shared" si="143"/>
        <v>1960659.0869599995</v>
      </c>
      <c r="T184" s="24"/>
      <c r="U184" s="32"/>
      <c r="V184" s="33"/>
      <c r="AA184" s="11"/>
    </row>
    <row r="185" spans="1:31" s="5" customFormat="1" ht="30.75" customHeight="1">
      <c r="A185" s="26" t="s">
        <v>215</v>
      </c>
      <c r="B185" s="28" t="s">
        <v>216</v>
      </c>
      <c r="C185" s="28" t="s">
        <v>216</v>
      </c>
      <c r="D185" s="26"/>
      <c r="E185" s="34"/>
      <c r="F185" s="29"/>
      <c r="G185" s="29"/>
      <c r="H185" s="29"/>
      <c r="I185" s="29"/>
      <c r="J185" s="37">
        <f>J186</f>
        <v>4568.1459999999997</v>
      </c>
      <c r="K185" s="37">
        <f t="shared" ref="K185:O185" si="184">K186</f>
        <v>4940.7186666666666</v>
      </c>
      <c r="L185" s="37">
        <f t="shared" si="184"/>
        <v>5800</v>
      </c>
      <c r="M185" s="37">
        <f t="shared" si="184"/>
        <v>4600</v>
      </c>
      <c r="N185" s="30">
        <f t="shared" si="142"/>
        <v>19908.864666666668</v>
      </c>
      <c r="O185" s="24">
        <f t="shared" si="184"/>
        <v>107031.66077999999</v>
      </c>
      <c r="P185" s="24">
        <f t="shared" ref="P185" si="185">P186</f>
        <v>115761.03835999999</v>
      </c>
      <c r="Q185" s="24">
        <f t="shared" ref="Q185" si="186">Q186</f>
        <v>156948</v>
      </c>
      <c r="R185" s="24">
        <f t="shared" ref="R185" si="187">R186</f>
        <v>124476.00000000001</v>
      </c>
      <c r="S185" s="31">
        <f t="shared" si="143"/>
        <v>504216.69913999998</v>
      </c>
      <c r="T185" s="24"/>
      <c r="U185" s="32"/>
      <c r="V185" s="33"/>
      <c r="AA185" s="11"/>
      <c r="AB185" s="4"/>
      <c r="AC185" s="4"/>
      <c r="AE185" s="4"/>
    </row>
    <row r="186" spans="1:31" s="4" customFormat="1" ht="30.75" customHeight="1">
      <c r="A186" s="26"/>
      <c r="B186" s="28" t="s">
        <v>216</v>
      </c>
      <c r="C186" s="26" t="s">
        <v>198</v>
      </c>
      <c r="D186" s="26" t="s">
        <v>217</v>
      </c>
      <c r="E186" s="34" t="s">
        <v>19</v>
      </c>
      <c r="F186" s="35">
        <v>61.58</v>
      </c>
      <c r="G186" s="35">
        <v>67.61</v>
      </c>
      <c r="H186" s="35">
        <v>38.15</v>
      </c>
      <c r="I186" s="35">
        <v>40.549999999999997</v>
      </c>
      <c r="J186" s="36">
        <v>4568.1459999999997</v>
      </c>
      <c r="K186" s="36">
        <f>3205.052+5207/3</f>
        <v>4940.7186666666666</v>
      </c>
      <c r="L186" s="36">
        <v>5800</v>
      </c>
      <c r="M186" s="36">
        <v>4600</v>
      </c>
      <c r="N186" s="30">
        <f t="shared" si="142"/>
        <v>19908.864666666668</v>
      </c>
      <c r="O186" s="24">
        <f t="shared" si="144"/>
        <v>107031.66077999999</v>
      </c>
      <c r="P186" s="24">
        <f t="shared" si="145"/>
        <v>115761.03835999999</v>
      </c>
      <c r="Q186" s="24">
        <f t="shared" si="146"/>
        <v>156948</v>
      </c>
      <c r="R186" s="24">
        <f t="shared" si="147"/>
        <v>124476.00000000001</v>
      </c>
      <c r="S186" s="31">
        <f t="shared" si="143"/>
        <v>504216.69913999998</v>
      </c>
      <c r="T186" s="24"/>
      <c r="U186" s="32"/>
      <c r="V186" s="33"/>
      <c r="AA186" s="11"/>
    </row>
    <row r="187" spans="1:31" s="5" customFormat="1" ht="30.75" customHeight="1">
      <c r="A187" s="26" t="s">
        <v>218</v>
      </c>
      <c r="B187" s="28" t="s">
        <v>219</v>
      </c>
      <c r="C187" s="28" t="s">
        <v>219</v>
      </c>
      <c r="D187" s="26"/>
      <c r="E187" s="34"/>
      <c r="F187" s="29"/>
      <c r="G187" s="29"/>
      <c r="H187" s="29"/>
      <c r="I187" s="29"/>
      <c r="J187" s="37">
        <f>SUM(J188:J189)</f>
        <v>121170.696</v>
      </c>
      <c r="K187" s="37">
        <f t="shared" ref="K187" si="188">SUM(K188:K189)</f>
        <v>116337.96033333334</v>
      </c>
      <c r="L187" s="37">
        <f t="shared" ref="L187" si="189">SUM(L188:L189)</f>
        <v>114632.5</v>
      </c>
      <c r="M187" s="37">
        <f t="shared" ref="M187" si="190">SUM(M188:M189)</f>
        <v>114632.5</v>
      </c>
      <c r="N187" s="30">
        <f t="shared" si="142"/>
        <v>466773.65633333335</v>
      </c>
      <c r="O187" s="24">
        <f t="shared" ref="O187:R187" si="191">SUM(O188:O189)</f>
        <v>2233013.2280999999</v>
      </c>
      <c r="P187" s="24">
        <f t="shared" si="191"/>
        <v>2137004.7159866667</v>
      </c>
      <c r="Q187" s="24">
        <f t="shared" si="191"/>
        <v>2429364.34</v>
      </c>
      <c r="R187" s="24">
        <f t="shared" si="191"/>
        <v>2429364.34</v>
      </c>
      <c r="S187" s="31">
        <f t="shared" si="143"/>
        <v>9228746.6240866669</v>
      </c>
      <c r="T187" s="24"/>
      <c r="U187" s="32"/>
      <c r="V187" s="33"/>
      <c r="AA187" s="11"/>
      <c r="AB187" s="4"/>
      <c r="AC187" s="4"/>
      <c r="AE187" s="4"/>
    </row>
    <row r="188" spans="1:31" s="4" customFormat="1" ht="30.75" customHeight="1">
      <c r="A188" s="26"/>
      <c r="B188" s="28" t="s">
        <v>219</v>
      </c>
      <c r="C188" s="26" t="s">
        <v>56</v>
      </c>
      <c r="D188" s="26" t="s">
        <v>220</v>
      </c>
      <c r="E188" s="34" t="s">
        <v>19</v>
      </c>
      <c r="F188" s="35">
        <v>43.56</v>
      </c>
      <c r="G188" s="35">
        <v>47.83</v>
      </c>
      <c r="H188" s="35">
        <v>37.06</v>
      </c>
      <c r="I188" s="35">
        <v>39.39</v>
      </c>
      <c r="J188" s="36">
        <v>60870.166000000005</v>
      </c>
      <c r="K188" s="36">
        <f>39256.121+58428.5/3</f>
        <v>58732.287666666671</v>
      </c>
      <c r="L188" s="36">
        <v>58428.5</v>
      </c>
      <c r="M188" s="36">
        <v>58428.5</v>
      </c>
      <c r="N188" s="30">
        <f t="shared" si="142"/>
        <v>236459.45366666667</v>
      </c>
      <c r="O188" s="24">
        <f t="shared" si="144"/>
        <v>395656.07900000003</v>
      </c>
      <c r="P188" s="24">
        <f t="shared" si="145"/>
        <v>381759.86983333336</v>
      </c>
      <c r="Q188" s="24">
        <f t="shared" si="146"/>
        <v>493136.53999999986</v>
      </c>
      <c r="R188" s="24">
        <f t="shared" si="147"/>
        <v>493136.53999999986</v>
      </c>
      <c r="S188" s="31">
        <f t="shared" si="143"/>
        <v>1763689.0288333329</v>
      </c>
      <c r="T188" s="24"/>
      <c r="U188" s="32"/>
      <c r="V188" s="33"/>
      <c r="AA188" s="11"/>
    </row>
    <row r="189" spans="1:31" s="4" customFormat="1" ht="30.75" customHeight="1">
      <c r="A189" s="26"/>
      <c r="B189" s="28" t="s">
        <v>219</v>
      </c>
      <c r="C189" s="26" t="s">
        <v>56</v>
      </c>
      <c r="D189" s="26" t="s">
        <v>220</v>
      </c>
      <c r="E189" s="34" t="s">
        <v>20</v>
      </c>
      <c r="F189" s="35">
        <v>58.78</v>
      </c>
      <c r="G189" s="35">
        <v>64.540000000000006</v>
      </c>
      <c r="H189" s="35">
        <v>28.31</v>
      </c>
      <c r="I189" s="35">
        <v>30.09</v>
      </c>
      <c r="J189" s="36">
        <v>60300.53</v>
      </c>
      <c r="K189" s="36">
        <f>38871.006+56204/3</f>
        <v>57605.672666666665</v>
      </c>
      <c r="L189" s="36">
        <v>56204</v>
      </c>
      <c r="M189" s="36">
        <v>56204</v>
      </c>
      <c r="N189" s="30">
        <f t="shared" si="142"/>
        <v>230314.20266666665</v>
      </c>
      <c r="O189" s="24">
        <f t="shared" si="144"/>
        <v>1837357.1491</v>
      </c>
      <c r="P189" s="24">
        <f t="shared" si="145"/>
        <v>1755244.8461533336</v>
      </c>
      <c r="Q189" s="24">
        <f t="shared" si="146"/>
        <v>1936227.8</v>
      </c>
      <c r="R189" s="24">
        <f t="shared" si="147"/>
        <v>1936227.8</v>
      </c>
      <c r="S189" s="31">
        <f t="shared" si="143"/>
        <v>7465057.5952533334</v>
      </c>
      <c r="T189" s="24"/>
      <c r="U189" s="32"/>
      <c r="V189" s="33"/>
      <c r="AA189" s="11"/>
    </row>
    <row r="190" spans="1:31" s="5" customFormat="1" ht="30.75" customHeight="1">
      <c r="A190" s="26" t="s">
        <v>221</v>
      </c>
      <c r="B190" s="28" t="s">
        <v>222</v>
      </c>
      <c r="C190" s="28" t="s">
        <v>222</v>
      </c>
      <c r="D190" s="26"/>
      <c r="E190" s="34"/>
      <c r="F190" s="29"/>
      <c r="G190" s="29"/>
      <c r="H190" s="29"/>
      <c r="I190" s="29"/>
      <c r="J190" s="37">
        <f>SUM(J191:J192)</f>
        <v>6684.451</v>
      </c>
      <c r="K190" s="37">
        <f t="shared" ref="K190:M190" si="192">SUM(K191:K192)</f>
        <v>5636.9249999999993</v>
      </c>
      <c r="L190" s="37">
        <f t="shared" si="192"/>
        <v>7158.25</v>
      </c>
      <c r="M190" s="37">
        <f t="shared" si="192"/>
        <v>7158.25</v>
      </c>
      <c r="N190" s="30">
        <f t="shared" si="142"/>
        <v>26637.876</v>
      </c>
      <c r="O190" s="24">
        <f t="shared" ref="O190:R190" si="193">SUM(O191:O192)</f>
        <v>1988080.5181099998</v>
      </c>
      <c r="P190" s="24">
        <f t="shared" si="193"/>
        <v>1612707.0217699998</v>
      </c>
      <c r="Q190" s="24">
        <f t="shared" si="193"/>
        <v>2442494.5474999999</v>
      </c>
      <c r="R190" s="24">
        <f t="shared" si="193"/>
        <v>2442494.5474999999</v>
      </c>
      <c r="S190" s="31">
        <f t="shared" si="143"/>
        <v>8485776.6348799989</v>
      </c>
      <c r="T190" s="24"/>
      <c r="U190" s="32"/>
      <c r="V190" s="33"/>
      <c r="AA190" s="11"/>
      <c r="AB190" s="4"/>
      <c r="AC190" s="4"/>
      <c r="AE190" s="4"/>
    </row>
    <row r="191" spans="1:31" s="4" customFormat="1" ht="30.75" customHeight="1">
      <c r="A191" s="26"/>
      <c r="B191" s="28" t="s">
        <v>222</v>
      </c>
      <c r="C191" s="26" t="s">
        <v>17</v>
      </c>
      <c r="D191" s="26" t="s">
        <v>223</v>
      </c>
      <c r="E191" s="34" t="s">
        <v>19</v>
      </c>
      <c r="F191" s="35">
        <v>473.03</v>
      </c>
      <c r="G191" s="35">
        <v>519.39</v>
      </c>
      <c r="H191" s="35">
        <v>33.14</v>
      </c>
      <c r="I191" s="35">
        <v>35.229999999999997</v>
      </c>
      <c r="J191" s="36">
        <v>3223.1489999999999</v>
      </c>
      <c r="K191" s="36">
        <v>2486.0929999999998</v>
      </c>
      <c r="L191" s="36">
        <v>3773.5</v>
      </c>
      <c r="M191" s="36">
        <v>3773.5</v>
      </c>
      <c r="N191" s="30">
        <f t="shared" si="142"/>
        <v>13256.242</v>
      </c>
      <c r="O191" s="24">
        <f t="shared" si="144"/>
        <v>1417831.0136099998</v>
      </c>
      <c r="P191" s="24">
        <f t="shared" si="145"/>
        <v>1093607.4497699998</v>
      </c>
      <c r="Q191" s="24">
        <f t="shared" si="146"/>
        <v>1826977.7599999998</v>
      </c>
      <c r="R191" s="24">
        <f t="shared" si="147"/>
        <v>1826977.7599999998</v>
      </c>
      <c r="S191" s="31">
        <f t="shared" si="143"/>
        <v>6165393.9833799992</v>
      </c>
      <c r="T191" s="24"/>
      <c r="U191" s="32"/>
      <c r="V191" s="33"/>
      <c r="AA191" s="11"/>
    </row>
    <row r="192" spans="1:31" s="4" customFormat="1" ht="30.75" customHeight="1">
      <c r="A192" s="26"/>
      <c r="B192" s="28" t="s">
        <v>222</v>
      </c>
      <c r="C192" s="26" t="s">
        <v>17</v>
      </c>
      <c r="D192" s="26" t="s">
        <v>223</v>
      </c>
      <c r="E192" s="34" t="s">
        <v>20</v>
      </c>
      <c r="F192" s="35">
        <v>191.89</v>
      </c>
      <c r="G192" s="35">
        <v>210.7</v>
      </c>
      <c r="H192" s="35">
        <v>27.14</v>
      </c>
      <c r="I192" s="35">
        <v>28.85</v>
      </c>
      <c r="J192" s="36">
        <v>3461.3020000000001</v>
      </c>
      <c r="K192" s="36">
        <v>3150.8319999999999</v>
      </c>
      <c r="L192" s="36">
        <v>3384.75</v>
      </c>
      <c r="M192" s="36">
        <v>3384.75</v>
      </c>
      <c r="N192" s="30">
        <f t="shared" si="142"/>
        <v>13381.634</v>
      </c>
      <c r="O192" s="24">
        <f t="shared" si="144"/>
        <v>570249.50450000004</v>
      </c>
      <c r="P192" s="24">
        <f t="shared" si="145"/>
        <v>519099.57199999999</v>
      </c>
      <c r="Q192" s="24">
        <f t="shared" si="146"/>
        <v>615516.78749999998</v>
      </c>
      <c r="R192" s="24">
        <f t="shared" si="147"/>
        <v>615516.78749999998</v>
      </c>
      <c r="S192" s="31">
        <f t="shared" si="143"/>
        <v>2320382.6515000002</v>
      </c>
      <c r="T192" s="24"/>
      <c r="U192" s="32"/>
      <c r="V192" s="33"/>
      <c r="AA192" s="11"/>
    </row>
    <row r="193" spans="1:31" s="5" customFormat="1" ht="30.75" customHeight="1">
      <c r="A193" s="26" t="s">
        <v>224</v>
      </c>
      <c r="B193" s="28" t="s">
        <v>225</v>
      </c>
      <c r="C193" s="28" t="s">
        <v>225</v>
      </c>
      <c r="D193" s="26"/>
      <c r="E193" s="34"/>
      <c r="F193" s="29"/>
      <c r="G193" s="29"/>
      <c r="H193" s="29"/>
      <c r="I193" s="29"/>
      <c r="J193" s="37">
        <f>J194</f>
        <v>6445.2240000000002</v>
      </c>
      <c r="K193" s="37">
        <f t="shared" ref="K193:O193" si="194">K194</f>
        <v>5702.2789999999995</v>
      </c>
      <c r="L193" s="37">
        <f t="shared" si="194"/>
        <v>6684</v>
      </c>
      <c r="M193" s="37">
        <f t="shared" si="194"/>
        <v>5977</v>
      </c>
      <c r="N193" s="30">
        <f t="shared" si="142"/>
        <v>24808.503000000001</v>
      </c>
      <c r="O193" s="24">
        <f t="shared" si="194"/>
        <v>288294.86952000001</v>
      </c>
      <c r="P193" s="24">
        <f t="shared" ref="P193" si="195">P194</f>
        <v>255062.93966999999</v>
      </c>
      <c r="Q193" s="24">
        <f t="shared" ref="Q193" si="196">Q194</f>
        <v>334534.19999999995</v>
      </c>
      <c r="R193" s="24">
        <f t="shared" ref="R193" si="197">R194</f>
        <v>299148.84999999998</v>
      </c>
      <c r="S193" s="31">
        <f t="shared" si="143"/>
        <v>1177040.8591899998</v>
      </c>
      <c r="T193" s="24"/>
      <c r="U193" s="32"/>
      <c r="V193" s="33"/>
      <c r="AA193" s="11"/>
      <c r="AB193" s="4"/>
      <c r="AC193" s="4"/>
      <c r="AE193" s="4"/>
    </row>
    <row r="194" spans="1:31" s="4" customFormat="1" ht="30.75" customHeight="1">
      <c r="A194" s="26"/>
      <c r="B194" s="28" t="s">
        <v>225</v>
      </c>
      <c r="C194" s="26" t="s">
        <v>32</v>
      </c>
      <c r="D194" s="26" t="s">
        <v>226</v>
      </c>
      <c r="E194" s="34" t="s">
        <v>19</v>
      </c>
      <c r="F194" s="35">
        <v>71.540000000000006</v>
      </c>
      <c r="G194" s="35">
        <v>78.55</v>
      </c>
      <c r="H194" s="35">
        <v>26.81</v>
      </c>
      <c r="I194" s="35">
        <v>28.5</v>
      </c>
      <c r="J194" s="36">
        <v>6445.2240000000002</v>
      </c>
      <c r="K194" s="36">
        <v>5702.2789999999995</v>
      </c>
      <c r="L194" s="36">
        <v>6684</v>
      </c>
      <c r="M194" s="36">
        <v>5977</v>
      </c>
      <c r="N194" s="30">
        <f t="shared" si="142"/>
        <v>24808.503000000001</v>
      </c>
      <c r="O194" s="24">
        <f t="shared" si="144"/>
        <v>288294.86952000001</v>
      </c>
      <c r="P194" s="24">
        <f t="shared" si="145"/>
        <v>255062.93966999999</v>
      </c>
      <c r="Q194" s="24">
        <f t="shared" si="146"/>
        <v>334534.19999999995</v>
      </c>
      <c r="R194" s="24">
        <f t="shared" si="147"/>
        <v>299148.84999999998</v>
      </c>
      <c r="S194" s="31">
        <f t="shared" si="143"/>
        <v>1177040.8591899998</v>
      </c>
      <c r="T194" s="24"/>
      <c r="U194" s="32"/>
      <c r="V194" s="33"/>
      <c r="AA194" s="11"/>
    </row>
    <row r="195" spans="1:31" s="5" customFormat="1" ht="30.75" customHeight="1">
      <c r="A195" s="26">
        <v>2911007420</v>
      </c>
      <c r="B195" s="28" t="s">
        <v>227</v>
      </c>
      <c r="C195" s="28" t="s">
        <v>227</v>
      </c>
      <c r="D195" s="26"/>
      <c r="E195" s="34"/>
      <c r="F195" s="29"/>
      <c r="G195" s="29"/>
      <c r="H195" s="29"/>
      <c r="I195" s="29"/>
      <c r="J195" s="37">
        <f>J196</f>
        <v>12757.886999999999</v>
      </c>
      <c r="K195" s="37">
        <f t="shared" ref="K195:O195" si="198">K196</f>
        <v>12427.671333333332</v>
      </c>
      <c r="L195" s="37">
        <f t="shared" si="198"/>
        <v>12364.75</v>
      </c>
      <c r="M195" s="37">
        <f t="shared" si="198"/>
        <v>12364.75</v>
      </c>
      <c r="N195" s="30">
        <f t="shared" si="142"/>
        <v>49915.058333333334</v>
      </c>
      <c r="O195" s="24">
        <f t="shared" si="198"/>
        <v>1292373.9531</v>
      </c>
      <c r="P195" s="24">
        <f t="shared" ref="P195" si="199">P196</f>
        <v>1258923.1060666665</v>
      </c>
      <c r="Q195" s="24">
        <f t="shared" ref="Q195" si="200">Q196</f>
        <v>1396969.4549999998</v>
      </c>
      <c r="R195" s="24">
        <f t="shared" ref="R195" si="201">R196</f>
        <v>1396969.4549999998</v>
      </c>
      <c r="S195" s="31">
        <f t="shared" si="143"/>
        <v>5345235.9691666663</v>
      </c>
      <c r="T195" s="24"/>
      <c r="U195" s="30"/>
      <c r="V195" s="33"/>
      <c r="AA195" s="11"/>
      <c r="AB195" s="4"/>
      <c r="AC195" s="4"/>
      <c r="AE195" s="4"/>
    </row>
    <row r="196" spans="1:31" s="4" customFormat="1" ht="30.75" customHeight="1">
      <c r="A196" s="26"/>
      <c r="B196" s="28" t="s">
        <v>227</v>
      </c>
      <c r="C196" s="26" t="s">
        <v>105</v>
      </c>
      <c r="D196" s="26" t="s">
        <v>228</v>
      </c>
      <c r="E196" s="34" t="s">
        <v>20</v>
      </c>
      <c r="F196" s="35">
        <v>151.56</v>
      </c>
      <c r="G196" s="35">
        <v>166.41</v>
      </c>
      <c r="H196" s="35">
        <v>50.26</v>
      </c>
      <c r="I196" s="35">
        <v>53.43</v>
      </c>
      <c r="J196" s="36">
        <v>12757.886999999999</v>
      </c>
      <c r="K196" s="36">
        <v>12427.671333333332</v>
      </c>
      <c r="L196" s="36">
        <v>12364.75</v>
      </c>
      <c r="M196" s="36">
        <v>12364.75</v>
      </c>
      <c r="N196" s="30">
        <f t="shared" si="142"/>
        <v>49915.058333333334</v>
      </c>
      <c r="O196" s="24">
        <f t="shared" si="144"/>
        <v>1292373.9531</v>
      </c>
      <c r="P196" s="24">
        <f t="shared" si="145"/>
        <v>1258923.1060666665</v>
      </c>
      <c r="Q196" s="24">
        <f t="shared" si="146"/>
        <v>1396969.4549999998</v>
      </c>
      <c r="R196" s="24">
        <f t="shared" si="147"/>
        <v>1396969.4549999998</v>
      </c>
      <c r="S196" s="31">
        <f t="shared" si="143"/>
        <v>5345235.9691666663</v>
      </c>
      <c r="T196" s="24"/>
      <c r="U196" s="32"/>
      <c r="V196" s="33"/>
      <c r="AA196" s="11"/>
    </row>
    <row r="197" spans="1:31" s="5" customFormat="1" ht="30.75" customHeight="1">
      <c r="A197" s="26">
        <v>2911005590</v>
      </c>
      <c r="B197" s="28" t="s">
        <v>229</v>
      </c>
      <c r="C197" s="28" t="s">
        <v>229</v>
      </c>
      <c r="D197" s="26"/>
      <c r="E197" s="34"/>
      <c r="F197" s="29"/>
      <c r="G197" s="29"/>
      <c r="H197" s="29"/>
      <c r="I197" s="29"/>
      <c r="J197" s="37">
        <f>J198</f>
        <v>24270.606</v>
      </c>
      <c r="K197" s="37">
        <f t="shared" ref="K197:O197" si="202">K198</f>
        <v>24098.928</v>
      </c>
      <c r="L197" s="37">
        <f t="shared" si="202"/>
        <v>23916</v>
      </c>
      <c r="M197" s="37">
        <f t="shared" si="202"/>
        <v>23916</v>
      </c>
      <c r="N197" s="30">
        <f t="shared" si="142"/>
        <v>96201.534</v>
      </c>
      <c r="O197" s="24">
        <f t="shared" si="202"/>
        <v>717439.11336000008</v>
      </c>
      <c r="P197" s="24">
        <f t="shared" ref="P197" si="203">P198</f>
        <v>712364.31168000004</v>
      </c>
      <c r="Q197" s="24">
        <f t="shared" ref="Q197" si="204">Q198</f>
        <v>828928.55999999994</v>
      </c>
      <c r="R197" s="24">
        <f t="shared" ref="R197" si="205">R198</f>
        <v>828928.55999999994</v>
      </c>
      <c r="S197" s="31">
        <f t="shared" si="143"/>
        <v>3087660.5450400002</v>
      </c>
      <c r="T197" s="31"/>
      <c r="U197" s="30"/>
      <c r="V197" s="33"/>
      <c r="AA197" s="11"/>
      <c r="AB197" s="4"/>
      <c r="AC197" s="4"/>
      <c r="AE197" s="4"/>
    </row>
    <row r="198" spans="1:31" s="4" customFormat="1" ht="30.75" customHeight="1">
      <c r="A198" s="26"/>
      <c r="B198" s="28" t="s">
        <v>229</v>
      </c>
      <c r="C198" s="26" t="s">
        <v>105</v>
      </c>
      <c r="D198" s="26" t="s">
        <v>230</v>
      </c>
      <c r="E198" s="34" t="s">
        <v>19</v>
      </c>
      <c r="F198" s="35">
        <v>92.56</v>
      </c>
      <c r="G198" s="35">
        <v>101.63</v>
      </c>
      <c r="H198" s="35">
        <v>63</v>
      </c>
      <c r="I198" s="35">
        <v>66.97</v>
      </c>
      <c r="J198" s="36">
        <v>24270.606</v>
      </c>
      <c r="K198" s="36">
        <v>24098.928</v>
      </c>
      <c r="L198" s="36">
        <v>23916</v>
      </c>
      <c r="M198" s="36">
        <v>23916</v>
      </c>
      <c r="N198" s="30">
        <f t="shared" si="142"/>
        <v>96201.534</v>
      </c>
      <c r="O198" s="24">
        <f t="shared" si="144"/>
        <v>717439.11336000008</v>
      </c>
      <c r="P198" s="24">
        <f t="shared" si="145"/>
        <v>712364.31168000004</v>
      </c>
      <c r="Q198" s="24">
        <f t="shared" si="146"/>
        <v>828928.55999999994</v>
      </c>
      <c r="R198" s="24">
        <f t="shared" si="147"/>
        <v>828928.55999999994</v>
      </c>
      <c r="S198" s="31">
        <f t="shared" si="143"/>
        <v>3087660.5450400002</v>
      </c>
      <c r="T198" s="24"/>
      <c r="U198" s="32"/>
      <c r="V198" s="33"/>
      <c r="AA198" s="11"/>
    </row>
    <row r="199" spans="1:31" s="7" customFormat="1" ht="30.75" customHeight="1">
      <c r="A199" s="26" t="s">
        <v>231</v>
      </c>
      <c r="B199" s="28" t="s">
        <v>232</v>
      </c>
      <c r="C199" s="28" t="s">
        <v>232</v>
      </c>
      <c r="D199" s="26"/>
      <c r="E199" s="34"/>
      <c r="F199" s="29"/>
      <c r="G199" s="29"/>
      <c r="H199" s="29"/>
      <c r="I199" s="29"/>
      <c r="J199" s="37">
        <f>SUM(J200:J201)</f>
        <v>72978.386999999988</v>
      </c>
      <c r="K199" s="37">
        <f>SUM(K200:K201)</f>
        <v>61635.25</v>
      </c>
      <c r="L199" s="37">
        <f t="shared" ref="L199:M199" si="206">SUM(L200:L201)</f>
        <v>54021.09</v>
      </c>
      <c r="M199" s="37">
        <f t="shared" si="206"/>
        <v>81168.850000000006</v>
      </c>
      <c r="N199" s="30">
        <f t="shared" si="142"/>
        <v>269803.57699999999</v>
      </c>
      <c r="O199" s="24">
        <f t="shared" ref="O199" si="207">SUM(O200:O201)</f>
        <v>123147.57332999985</v>
      </c>
      <c r="P199" s="24">
        <f t="shared" ref="P199" si="208">SUM(P200:P201)</f>
        <v>116455.1224999999</v>
      </c>
      <c r="Q199" s="24">
        <f t="shared" ref="Q199" si="209">SUM(Q200:Q201)</f>
        <v>247005.25770000031</v>
      </c>
      <c r="R199" s="24">
        <f t="shared" ref="R199" si="210">SUM(R200:R201)</f>
        <v>315689.09050000034</v>
      </c>
      <c r="S199" s="31">
        <f t="shared" si="143"/>
        <v>802297.04403000046</v>
      </c>
      <c r="T199" s="38"/>
      <c r="U199" s="39"/>
      <c r="V199" s="40"/>
      <c r="AA199" s="11"/>
      <c r="AB199" s="4"/>
      <c r="AC199" s="4"/>
      <c r="AE199" s="4"/>
    </row>
    <row r="200" spans="1:31" s="4" customFormat="1" ht="30.75" customHeight="1">
      <c r="A200" s="26"/>
      <c r="B200" s="28" t="s">
        <v>232</v>
      </c>
      <c r="C200" s="26" t="s">
        <v>43</v>
      </c>
      <c r="D200" s="26" t="s">
        <v>122</v>
      </c>
      <c r="E200" s="34" t="s">
        <v>19</v>
      </c>
      <c r="F200" s="35">
        <v>54.16</v>
      </c>
      <c r="G200" s="35">
        <v>59.47</v>
      </c>
      <c r="H200" s="35">
        <v>53.57</v>
      </c>
      <c r="I200" s="35">
        <v>56.94</v>
      </c>
      <c r="J200" s="36">
        <v>39745.886999999995</v>
      </c>
      <c r="K200" s="36">
        <v>28402.75</v>
      </c>
      <c r="L200" s="36">
        <v>20788.59</v>
      </c>
      <c r="M200" s="36">
        <v>47936.35</v>
      </c>
      <c r="N200" s="30">
        <f t="shared" ref="N200:N262" si="211">J200+K200+L200+M200</f>
        <v>136873.57699999999</v>
      </c>
      <c r="O200" s="24">
        <f t="shared" si="144"/>
        <v>23450.07332999985</v>
      </c>
      <c r="P200" s="24">
        <f t="shared" si="145"/>
        <v>16757.622499999896</v>
      </c>
      <c r="Q200" s="24">
        <f t="shared" si="146"/>
        <v>52595.132700000024</v>
      </c>
      <c r="R200" s="24">
        <f t="shared" si="147"/>
        <v>121278.96550000005</v>
      </c>
      <c r="S200" s="31">
        <f t="shared" ref="S200:S262" si="212">O200+P200+Q200+R200</f>
        <v>214081.79402999982</v>
      </c>
      <c r="T200" s="24"/>
      <c r="U200" s="32"/>
      <c r="V200" s="33"/>
      <c r="AA200" s="11"/>
    </row>
    <row r="201" spans="1:31" s="4" customFormat="1" ht="30.75" customHeight="1">
      <c r="A201" s="26"/>
      <c r="B201" s="28" t="s">
        <v>232</v>
      </c>
      <c r="C201" s="26" t="s">
        <v>43</v>
      </c>
      <c r="D201" s="26" t="s">
        <v>122</v>
      </c>
      <c r="E201" s="34" t="s">
        <v>20</v>
      </c>
      <c r="F201" s="35">
        <v>76.03</v>
      </c>
      <c r="G201" s="35">
        <v>83.48</v>
      </c>
      <c r="H201" s="35">
        <v>73.03</v>
      </c>
      <c r="I201" s="35">
        <v>77.63</v>
      </c>
      <c r="J201" s="36">
        <f>132930/4</f>
        <v>33232.5</v>
      </c>
      <c r="K201" s="36">
        <f>J201</f>
        <v>33232.5</v>
      </c>
      <c r="L201" s="36">
        <f t="shared" ref="L201:M201" si="213">K201</f>
        <v>33232.5</v>
      </c>
      <c r="M201" s="36">
        <f t="shared" si="213"/>
        <v>33232.5</v>
      </c>
      <c r="N201" s="30">
        <f t="shared" ref="N201" si="214">J201+K201+L201+M201</f>
        <v>132930</v>
      </c>
      <c r="O201" s="24">
        <f t="shared" ref="O201" si="215">(F201-H201)*J201</f>
        <v>99697.5</v>
      </c>
      <c r="P201" s="24">
        <f t="shared" ref="P201" si="216">(F201-H201)*K201</f>
        <v>99697.5</v>
      </c>
      <c r="Q201" s="24">
        <f t="shared" ref="Q201" si="217">(G201-I201)*L201</f>
        <v>194410.12500000029</v>
      </c>
      <c r="R201" s="24">
        <f t="shared" ref="R201" si="218">(G201-I201)*M201</f>
        <v>194410.12500000029</v>
      </c>
      <c r="S201" s="31">
        <f t="shared" ref="S201" si="219">O201+P201+Q201+R201</f>
        <v>588215.25000000058</v>
      </c>
      <c r="T201" s="24"/>
      <c r="U201" s="32"/>
      <c r="V201" s="33"/>
      <c r="AA201" s="11"/>
    </row>
    <row r="202" spans="1:31" s="5" customFormat="1" ht="30.75" customHeight="1">
      <c r="A202" s="26" t="s">
        <v>233</v>
      </c>
      <c r="B202" s="28" t="s">
        <v>234</v>
      </c>
      <c r="C202" s="28" t="s">
        <v>234</v>
      </c>
      <c r="D202" s="26"/>
      <c r="E202" s="34"/>
      <c r="F202" s="29"/>
      <c r="G202" s="29"/>
      <c r="H202" s="29"/>
      <c r="I202" s="29"/>
      <c r="J202" s="37">
        <f>SUM(J203:J205)</f>
        <v>6179.4809999999998</v>
      </c>
      <c r="K202" s="37">
        <f t="shared" ref="K202:M202" si="220">SUM(K203:K205)</f>
        <v>6316.5659999999998</v>
      </c>
      <c r="L202" s="37">
        <f t="shared" si="220"/>
        <v>5557</v>
      </c>
      <c r="M202" s="37">
        <f t="shared" si="220"/>
        <v>5558</v>
      </c>
      <c r="N202" s="30">
        <f t="shared" si="211"/>
        <v>23611.046999999999</v>
      </c>
      <c r="O202" s="24">
        <f>SUM(O203:O205)</f>
        <v>725498.12474999996</v>
      </c>
      <c r="P202" s="24">
        <f t="shared" ref="P202:R202" si="221">SUM(P203:P205)</f>
        <v>744158.85785999999</v>
      </c>
      <c r="Q202" s="24">
        <f t="shared" si="221"/>
        <v>723941.28000000014</v>
      </c>
      <c r="R202" s="24">
        <f t="shared" si="221"/>
        <v>724074.52000000014</v>
      </c>
      <c r="S202" s="31">
        <f t="shared" si="212"/>
        <v>2917672.7826100001</v>
      </c>
      <c r="T202" s="31"/>
      <c r="U202" s="30"/>
      <c r="V202" s="33"/>
      <c r="AA202" s="11"/>
      <c r="AB202" s="4"/>
      <c r="AC202" s="4"/>
      <c r="AE202" s="4"/>
    </row>
    <row r="203" spans="1:31" s="4" customFormat="1" ht="57" customHeight="1">
      <c r="A203" s="26"/>
      <c r="B203" s="28" t="s">
        <v>234</v>
      </c>
      <c r="C203" s="26" t="s">
        <v>140</v>
      </c>
      <c r="D203" s="26" t="s">
        <v>235</v>
      </c>
      <c r="E203" s="34" t="s">
        <v>123</v>
      </c>
      <c r="F203" s="35">
        <v>196.51</v>
      </c>
      <c r="G203" s="35">
        <v>215.77</v>
      </c>
      <c r="H203" s="35">
        <v>71.3</v>
      </c>
      <c r="I203" s="35">
        <v>75.790000000000006</v>
      </c>
      <c r="J203" s="36">
        <v>3651.9939999999997</v>
      </c>
      <c r="K203" s="36">
        <v>3708.92</v>
      </c>
      <c r="L203" s="36">
        <v>3310</v>
      </c>
      <c r="M203" s="36">
        <v>3310</v>
      </c>
      <c r="N203" s="30">
        <f t="shared" si="211"/>
        <v>13980.914000000001</v>
      </c>
      <c r="O203" s="24">
        <f t="shared" ref="O203:O263" si="222">(F203-H203)*J203</f>
        <v>457266.16873999994</v>
      </c>
      <c r="P203" s="24">
        <f t="shared" ref="P203:P263" si="223">(F203-H203)*K203</f>
        <v>464393.87319999997</v>
      </c>
      <c r="Q203" s="24">
        <f t="shared" ref="Q203:Q263" si="224">(G203-I203)*L203</f>
        <v>463333.80000000005</v>
      </c>
      <c r="R203" s="24">
        <f t="shared" ref="R203:R263" si="225">(G203-I203)*M203</f>
        <v>463333.80000000005</v>
      </c>
      <c r="S203" s="31">
        <f t="shared" si="212"/>
        <v>1848327.64194</v>
      </c>
      <c r="T203" s="24"/>
      <c r="U203" s="32"/>
      <c r="V203" s="33"/>
      <c r="AA203" s="11"/>
    </row>
    <row r="204" spans="1:31" s="4" customFormat="1" ht="48.75" customHeight="1">
      <c r="A204" s="26"/>
      <c r="B204" s="28" t="s">
        <v>234</v>
      </c>
      <c r="C204" s="26" t="s">
        <v>140</v>
      </c>
      <c r="D204" s="26" t="s">
        <v>236</v>
      </c>
      <c r="E204" s="34" t="s">
        <v>123</v>
      </c>
      <c r="F204" s="35">
        <v>196.51</v>
      </c>
      <c r="G204" s="35">
        <v>215.77</v>
      </c>
      <c r="H204" s="35">
        <v>77.64</v>
      </c>
      <c r="I204" s="35">
        <v>82.53</v>
      </c>
      <c r="J204" s="36">
        <v>1550.2289999999998</v>
      </c>
      <c r="K204" s="36">
        <v>1691.2049999999999</v>
      </c>
      <c r="L204" s="36">
        <v>1167</v>
      </c>
      <c r="M204" s="36">
        <v>1168</v>
      </c>
      <c r="N204" s="30">
        <f t="shared" si="211"/>
        <v>5576.4339999999993</v>
      </c>
      <c r="O204" s="24">
        <f t="shared" si="222"/>
        <v>184275.72122999997</v>
      </c>
      <c r="P204" s="24">
        <f t="shared" si="223"/>
        <v>201033.53834999999</v>
      </c>
      <c r="Q204" s="24">
        <f t="shared" si="224"/>
        <v>155491.08000000002</v>
      </c>
      <c r="R204" s="24">
        <f t="shared" si="225"/>
        <v>155624.32000000001</v>
      </c>
      <c r="S204" s="31">
        <f t="shared" si="212"/>
        <v>696424.65957999998</v>
      </c>
      <c r="T204" s="24"/>
      <c r="U204" s="32"/>
      <c r="V204" s="33"/>
      <c r="AA204" s="11"/>
    </row>
    <row r="205" spans="1:31" s="4" customFormat="1" ht="57.75" customHeight="1">
      <c r="A205" s="26"/>
      <c r="B205" s="28" t="s">
        <v>234</v>
      </c>
      <c r="C205" s="26" t="s">
        <v>140</v>
      </c>
      <c r="D205" s="26" t="s">
        <v>237</v>
      </c>
      <c r="E205" s="34" t="s">
        <v>123</v>
      </c>
      <c r="F205" s="35">
        <v>171.74</v>
      </c>
      <c r="G205" s="35">
        <v>188.57</v>
      </c>
      <c r="H205" s="35">
        <v>85.83</v>
      </c>
      <c r="I205" s="35">
        <v>91.24</v>
      </c>
      <c r="J205" s="36">
        <v>977.25800000000004</v>
      </c>
      <c r="K205" s="36">
        <v>916.44100000000003</v>
      </c>
      <c r="L205" s="36">
        <v>1080</v>
      </c>
      <c r="M205" s="36">
        <v>1080</v>
      </c>
      <c r="N205" s="30">
        <f t="shared" si="211"/>
        <v>4053.6990000000001</v>
      </c>
      <c r="O205" s="24">
        <f t="shared" si="222"/>
        <v>83956.234780000013</v>
      </c>
      <c r="P205" s="24">
        <f t="shared" si="223"/>
        <v>78731.446310000014</v>
      </c>
      <c r="Q205" s="24">
        <f t="shared" si="224"/>
        <v>105116.4</v>
      </c>
      <c r="R205" s="24">
        <f t="shared" si="225"/>
        <v>105116.4</v>
      </c>
      <c r="S205" s="31">
        <f t="shared" si="212"/>
        <v>372920.48109000002</v>
      </c>
      <c r="T205" s="24"/>
      <c r="U205" s="32"/>
      <c r="V205" s="33"/>
      <c r="AA205" s="11"/>
    </row>
    <row r="206" spans="1:31" s="5" customFormat="1" ht="30.75" customHeight="1">
      <c r="A206" s="26" t="s">
        <v>238</v>
      </c>
      <c r="B206" s="28" t="s">
        <v>239</v>
      </c>
      <c r="C206" s="28" t="s">
        <v>239</v>
      </c>
      <c r="D206" s="26"/>
      <c r="E206" s="34"/>
      <c r="F206" s="29"/>
      <c r="G206" s="29"/>
      <c r="H206" s="29"/>
      <c r="I206" s="29"/>
      <c r="J206" s="37">
        <f>J207</f>
        <v>668.98900000000003</v>
      </c>
      <c r="K206" s="37">
        <f t="shared" ref="K206:O206" si="226">K207</f>
        <v>681.11400000000003</v>
      </c>
      <c r="L206" s="37">
        <f t="shared" si="226"/>
        <v>718.25</v>
      </c>
      <c r="M206" s="37">
        <f t="shared" si="226"/>
        <v>718.25</v>
      </c>
      <c r="N206" s="30">
        <f t="shared" si="211"/>
        <v>2786.6030000000001</v>
      </c>
      <c r="O206" s="24">
        <f t="shared" si="226"/>
        <v>21220.33108</v>
      </c>
      <c r="P206" s="24">
        <f t="shared" ref="P206" si="227">P207</f>
        <v>21604.936079999999</v>
      </c>
      <c r="Q206" s="24">
        <f t="shared" ref="Q206" si="228">Q207</f>
        <v>27192.944999999989</v>
      </c>
      <c r="R206" s="24">
        <f t="shared" ref="R206" si="229">R207</f>
        <v>27192.944999999989</v>
      </c>
      <c r="S206" s="31">
        <f t="shared" si="212"/>
        <v>97211.157159999988</v>
      </c>
      <c r="T206" s="31"/>
      <c r="U206" s="30"/>
      <c r="V206" s="33"/>
      <c r="AA206" s="11"/>
      <c r="AB206" s="4"/>
      <c r="AC206" s="4"/>
      <c r="AE206" s="4"/>
    </row>
    <row r="207" spans="1:31" s="4" customFormat="1" ht="30.75" customHeight="1">
      <c r="A207" s="26"/>
      <c r="B207" s="28" t="s">
        <v>239</v>
      </c>
      <c r="C207" s="26" t="s">
        <v>43</v>
      </c>
      <c r="D207" s="26" t="s">
        <v>44</v>
      </c>
      <c r="E207" s="34" t="s">
        <v>20</v>
      </c>
      <c r="F207" s="35">
        <v>118.12</v>
      </c>
      <c r="G207" s="35">
        <v>129.69999999999999</v>
      </c>
      <c r="H207" s="35">
        <v>86.4</v>
      </c>
      <c r="I207" s="35">
        <v>91.84</v>
      </c>
      <c r="J207" s="36">
        <v>668.98900000000003</v>
      </c>
      <c r="K207" s="36">
        <v>681.11400000000003</v>
      </c>
      <c r="L207" s="36">
        <v>718.25</v>
      </c>
      <c r="M207" s="36">
        <v>718.25</v>
      </c>
      <c r="N207" s="30">
        <f t="shared" si="211"/>
        <v>2786.6030000000001</v>
      </c>
      <c r="O207" s="24">
        <f t="shared" si="222"/>
        <v>21220.33108</v>
      </c>
      <c r="P207" s="24">
        <f t="shared" si="223"/>
        <v>21604.936079999999</v>
      </c>
      <c r="Q207" s="24">
        <f t="shared" si="224"/>
        <v>27192.944999999989</v>
      </c>
      <c r="R207" s="24">
        <f t="shared" si="225"/>
        <v>27192.944999999989</v>
      </c>
      <c r="S207" s="31">
        <f t="shared" si="212"/>
        <v>97211.157159999988</v>
      </c>
      <c r="T207" s="24"/>
      <c r="U207" s="32"/>
      <c r="V207" s="33"/>
      <c r="AA207" s="11"/>
    </row>
    <row r="208" spans="1:31" s="5" customFormat="1" ht="30.75" customHeight="1">
      <c r="A208" s="26" t="s">
        <v>240</v>
      </c>
      <c r="B208" s="28" t="s">
        <v>241</v>
      </c>
      <c r="C208" s="28" t="s">
        <v>241</v>
      </c>
      <c r="D208" s="26"/>
      <c r="E208" s="34"/>
      <c r="F208" s="29"/>
      <c r="G208" s="29"/>
      <c r="H208" s="29"/>
      <c r="I208" s="29"/>
      <c r="J208" s="37">
        <f>SUM(J209:J210)</f>
        <v>22463.43</v>
      </c>
      <c r="K208" s="37">
        <f t="shared" ref="K208:M208" si="230">SUM(K209:K210)</f>
        <v>23481.879999999997</v>
      </c>
      <c r="L208" s="37">
        <f t="shared" si="230"/>
        <v>24468.5</v>
      </c>
      <c r="M208" s="37">
        <f t="shared" si="230"/>
        <v>24468.5</v>
      </c>
      <c r="N208" s="30">
        <f t="shared" si="211"/>
        <v>94882.31</v>
      </c>
      <c r="O208" s="24">
        <f t="shared" ref="O208" si="231">SUM(O209:O210)</f>
        <v>1132988.4954000001</v>
      </c>
      <c r="P208" s="24">
        <f t="shared" ref="P208" si="232">SUM(P209:P210)</f>
        <v>1198094.3472</v>
      </c>
      <c r="Q208" s="24">
        <f t="shared" ref="Q208" si="233">SUM(Q209:Q210)</f>
        <v>1524838.7149999999</v>
      </c>
      <c r="R208" s="24">
        <f t="shared" ref="R208" si="234">SUM(R209:R210)</f>
        <v>1524838.7149999999</v>
      </c>
      <c r="S208" s="31">
        <f t="shared" si="212"/>
        <v>5380760.2725999998</v>
      </c>
      <c r="T208" s="31"/>
      <c r="U208" s="30"/>
      <c r="V208" s="33"/>
      <c r="AA208" s="11"/>
      <c r="AB208" s="4"/>
      <c r="AC208" s="4"/>
      <c r="AE208" s="4"/>
    </row>
    <row r="209" spans="1:31" s="4" customFormat="1" ht="30.75" customHeight="1">
      <c r="A209" s="26"/>
      <c r="B209" s="28" t="s">
        <v>241</v>
      </c>
      <c r="C209" s="26" t="s">
        <v>17</v>
      </c>
      <c r="D209" s="26" t="s">
        <v>242</v>
      </c>
      <c r="E209" s="34" t="s">
        <v>19</v>
      </c>
      <c r="F209" s="35">
        <v>116.58</v>
      </c>
      <c r="G209" s="35">
        <v>128</v>
      </c>
      <c r="H209" s="35">
        <v>27.41</v>
      </c>
      <c r="I209" s="35">
        <v>29.14</v>
      </c>
      <c r="J209" s="36">
        <v>8318.16</v>
      </c>
      <c r="K209" s="36">
        <v>8918.64</v>
      </c>
      <c r="L209" s="36">
        <v>11269.25</v>
      </c>
      <c r="M209" s="36">
        <v>11269.25</v>
      </c>
      <c r="N209" s="30">
        <f t="shared" si="211"/>
        <v>39775.300000000003</v>
      </c>
      <c r="O209" s="24">
        <f t="shared" si="222"/>
        <v>741730.32720000006</v>
      </c>
      <c r="P209" s="24">
        <f t="shared" si="223"/>
        <v>795275.12879999995</v>
      </c>
      <c r="Q209" s="24">
        <f t="shared" si="224"/>
        <v>1114078.0549999999</v>
      </c>
      <c r="R209" s="24">
        <f t="shared" si="225"/>
        <v>1114078.0549999999</v>
      </c>
      <c r="S209" s="31">
        <f t="shared" si="212"/>
        <v>3765161.5659999996</v>
      </c>
      <c r="T209" s="24"/>
      <c r="U209" s="32"/>
      <c r="V209" s="33"/>
      <c r="AA209" s="11"/>
    </row>
    <row r="210" spans="1:31" s="4" customFormat="1" ht="30.75" customHeight="1">
      <c r="A210" s="26"/>
      <c r="B210" s="28" t="s">
        <v>241</v>
      </c>
      <c r="C210" s="26" t="s">
        <v>17</v>
      </c>
      <c r="D210" s="26" t="s">
        <v>243</v>
      </c>
      <c r="E210" s="34" t="s">
        <v>20</v>
      </c>
      <c r="F210" s="35">
        <v>49.2</v>
      </c>
      <c r="G210" s="35">
        <v>54.02</v>
      </c>
      <c r="H210" s="35">
        <v>21.54</v>
      </c>
      <c r="I210" s="35">
        <v>22.9</v>
      </c>
      <c r="J210" s="36">
        <v>14145.27</v>
      </c>
      <c r="K210" s="36">
        <v>14563.24</v>
      </c>
      <c r="L210" s="36">
        <v>13199.25</v>
      </c>
      <c r="M210" s="36">
        <v>13199.25</v>
      </c>
      <c r="N210" s="30">
        <f t="shared" si="211"/>
        <v>55107.01</v>
      </c>
      <c r="O210" s="24">
        <f t="shared" si="222"/>
        <v>391258.16820000007</v>
      </c>
      <c r="P210" s="24">
        <f t="shared" si="223"/>
        <v>402819.21840000007</v>
      </c>
      <c r="Q210" s="24">
        <f t="shared" si="224"/>
        <v>410760.66000000003</v>
      </c>
      <c r="R210" s="24">
        <f t="shared" si="225"/>
        <v>410760.66000000003</v>
      </c>
      <c r="S210" s="31">
        <f t="shared" si="212"/>
        <v>1615598.7066000002</v>
      </c>
      <c r="T210" s="24"/>
      <c r="U210" s="32"/>
      <c r="V210" s="33"/>
      <c r="AA210" s="11"/>
    </row>
    <row r="211" spans="1:31" s="5" customFormat="1" ht="30.75" customHeight="1">
      <c r="A211" s="26" t="s">
        <v>244</v>
      </c>
      <c r="B211" s="28" t="s">
        <v>245</v>
      </c>
      <c r="C211" s="28" t="s">
        <v>245</v>
      </c>
      <c r="D211" s="26"/>
      <c r="E211" s="34"/>
      <c r="F211" s="29"/>
      <c r="G211" s="29"/>
      <c r="H211" s="29"/>
      <c r="I211" s="29"/>
      <c r="J211" s="37">
        <f>SUM(J212:J214)</f>
        <v>25974.173999999999</v>
      </c>
      <c r="K211" s="37">
        <f t="shared" ref="K211:M211" si="235">SUM(K212:K214)</f>
        <v>25803.729000000003</v>
      </c>
      <c r="L211" s="37">
        <f t="shared" si="235"/>
        <v>26543</v>
      </c>
      <c r="M211" s="37">
        <f t="shared" si="235"/>
        <v>26547</v>
      </c>
      <c r="N211" s="30">
        <f t="shared" si="211"/>
        <v>104867.90300000001</v>
      </c>
      <c r="O211" s="24">
        <f>SUM(O212:O214)</f>
        <v>2417773.1079200003</v>
      </c>
      <c r="P211" s="24">
        <f t="shared" ref="P211:R211" si="236">SUM(P212:P214)</f>
        <v>2434313.4209100003</v>
      </c>
      <c r="Q211" s="24">
        <f t="shared" si="236"/>
        <v>2844587.66</v>
      </c>
      <c r="R211" s="24">
        <f t="shared" si="236"/>
        <v>2844955.24</v>
      </c>
      <c r="S211" s="31">
        <f t="shared" si="212"/>
        <v>10541629.428830002</v>
      </c>
      <c r="T211" s="31"/>
      <c r="U211" s="30"/>
      <c r="V211" s="33"/>
      <c r="AA211" s="11"/>
      <c r="AB211" s="4"/>
      <c r="AC211" s="4"/>
      <c r="AE211" s="4"/>
    </row>
    <row r="212" spans="1:31" s="4" customFormat="1" ht="30.75" customHeight="1">
      <c r="A212" s="26"/>
      <c r="B212" s="28" t="s">
        <v>245</v>
      </c>
      <c r="C212" s="26" t="s">
        <v>246</v>
      </c>
      <c r="D212" s="26" t="s">
        <v>247</v>
      </c>
      <c r="E212" s="34" t="s">
        <v>19</v>
      </c>
      <c r="F212" s="35">
        <v>166.31</v>
      </c>
      <c r="G212" s="35">
        <v>182.61</v>
      </c>
      <c r="H212" s="35">
        <v>43.15</v>
      </c>
      <c r="I212" s="35">
        <v>45.87</v>
      </c>
      <c r="J212" s="36">
        <v>9521.3389999999999</v>
      </c>
      <c r="K212" s="36">
        <v>9787.6110000000008</v>
      </c>
      <c r="L212" s="36">
        <v>9915</v>
      </c>
      <c r="M212" s="36">
        <v>9917</v>
      </c>
      <c r="N212" s="30">
        <f t="shared" si="211"/>
        <v>39140.949999999997</v>
      </c>
      <c r="O212" s="24">
        <f t="shared" si="222"/>
        <v>1172648.11124</v>
      </c>
      <c r="P212" s="24">
        <f t="shared" si="223"/>
        <v>1205442.1707600001</v>
      </c>
      <c r="Q212" s="24">
        <f t="shared" si="224"/>
        <v>1355777.1</v>
      </c>
      <c r="R212" s="24">
        <f t="shared" si="225"/>
        <v>1356050.58</v>
      </c>
      <c r="S212" s="31">
        <f t="shared" si="212"/>
        <v>5089917.9620000003</v>
      </c>
      <c r="T212" s="24"/>
      <c r="U212" s="32"/>
      <c r="V212" s="33"/>
      <c r="AA212" s="11"/>
    </row>
    <row r="213" spans="1:31" s="4" customFormat="1" ht="30.75" customHeight="1">
      <c r="A213" s="26"/>
      <c r="B213" s="28" t="s">
        <v>245</v>
      </c>
      <c r="C213" s="26" t="s">
        <v>246</v>
      </c>
      <c r="D213" s="26" t="s">
        <v>248</v>
      </c>
      <c r="E213" s="34" t="s">
        <v>19</v>
      </c>
      <c r="F213" s="35">
        <v>84.63</v>
      </c>
      <c r="G213" s="35">
        <v>92.92</v>
      </c>
      <c r="H213" s="35">
        <v>43.15</v>
      </c>
      <c r="I213" s="35">
        <v>45.87</v>
      </c>
      <c r="J213" s="36">
        <v>10210.059000000001</v>
      </c>
      <c r="K213" s="36">
        <v>9752.6910000000007</v>
      </c>
      <c r="L213" s="36">
        <v>9515</v>
      </c>
      <c r="M213" s="36">
        <v>9517</v>
      </c>
      <c r="N213" s="30">
        <f t="shared" si="211"/>
        <v>38994.75</v>
      </c>
      <c r="O213" s="24">
        <f t="shared" si="222"/>
        <v>423513.24732000002</v>
      </c>
      <c r="P213" s="24">
        <f t="shared" si="223"/>
        <v>404541.62267999997</v>
      </c>
      <c r="Q213" s="24">
        <f t="shared" si="224"/>
        <v>447680.75000000006</v>
      </c>
      <c r="R213" s="24">
        <f t="shared" si="225"/>
        <v>447774.85000000003</v>
      </c>
      <c r="S213" s="31">
        <f t="shared" si="212"/>
        <v>1723510.4700000002</v>
      </c>
      <c r="T213" s="24"/>
      <c r="U213" s="32"/>
      <c r="V213" s="33"/>
      <c r="AA213" s="11"/>
    </row>
    <row r="214" spans="1:31" s="4" customFormat="1" ht="30.75" customHeight="1">
      <c r="A214" s="26"/>
      <c r="B214" s="28" t="s">
        <v>245</v>
      </c>
      <c r="C214" s="26" t="s">
        <v>246</v>
      </c>
      <c r="D214" s="26" t="s">
        <v>247</v>
      </c>
      <c r="E214" s="34" t="s">
        <v>20</v>
      </c>
      <c r="F214" s="35">
        <v>184.99</v>
      </c>
      <c r="G214" s="35">
        <v>203.11</v>
      </c>
      <c r="H214" s="35">
        <v>53.38</v>
      </c>
      <c r="I214" s="35">
        <v>56.74</v>
      </c>
      <c r="J214" s="36">
        <v>6242.7759999999998</v>
      </c>
      <c r="K214" s="36">
        <v>6263.4269999999997</v>
      </c>
      <c r="L214" s="36">
        <v>7113</v>
      </c>
      <c r="M214" s="36">
        <v>7113</v>
      </c>
      <c r="N214" s="30">
        <f t="shared" si="211"/>
        <v>26732.203000000001</v>
      </c>
      <c r="O214" s="24">
        <f t="shared" si="222"/>
        <v>821611.74936000002</v>
      </c>
      <c r="P214" s="24">
        <f t="shared" si="223"/>
        <v>824329.62747000006</v>
      </c>
      <c r="Q214" s="24">
        <f t="shared" si="224"/>
        <v>1041129.81</v>
      </c>
      <c r="R214" s="24">
        <f t="shared" si="225"/>
        <v>1041129.81</v>
      </c>
      <c r="S214" s="31">
        <f t="shared" si="212"/>
        <v>3728200.9968300001</v>
      </c>
      <c r="T214" s="24"/>
      <c r="U214" s="32"/>
      <c r="V214" s="33"/>
      <c r="AA214" s="11"/>
    </row>
    <row r="215" spans="1:31" s="5" customFormat="1" ht="30.75" customHeight="1">
      <c r="A215" s="26" t="s">
        <v>249</v>
      </c>
      <c r="B215" s="28" t="s">
        <v>250</v>
      </c>
      <c r="C215" s="28" t="s">
        <v>250</v>
      </c>
      <c r="D215" s="26"/>
      <c r="E215" s="34"/>
      <c r="F215" s="29"/>
      <c r="G215" s="29"/>
      <c r="H215" s="29"/>
      <c r="I215" s="29"/>
      <c r="J215" s="37">
        <f>SUM(J216:J219)</f>
        <v>36524.587999999996</v>
      </c>
      <c r="K215" s="37">
        <f t="shared" ref="K215:O215" si="237">SUM(K216:K219)</f>
        <v>35435.375</v>
      </c>
      <c r="L215" s="37">
        <f t="shared" si="237"/>
        <v>40425</v>
      </c>
      <c r="M215" s="37">
        <f t="shared" si="237"/>
        <v>40425</v>
      </c>
      <c r="N215" s="30">
        <f t="shared" si="211"/>
        <v>152809.96299999999</v>
      </c>
      <c r="O215" s="24">
        <f t="shared" si="237"/>
        <v>838783.35988</v>
      </c>
      <c r="P215" s="24">
        <f t="shared" ref="P215" si="238">SUM(P216:P219)</f>
        <v>822933.14414999995</v>
      </c>
      <c r="Q215" s="24">
        <f t="shared" ref="Q215" si="239">SUM(Q216:Q219)</f>
        <v>1103351.52</v>
      </c>
      <c r="R215" s="24">
        <f t="shared" ref="R215" si="240">SUM(R216:R219)</f>
        <v>1103351.52</v>
      </c>
      <c r="S215" s="31">
        <f t="shared" si="212"/>
        <v>3868419.54403</v>
      </c>
      <c r="T215" s="24"/>
      <c r="U215" s="32"/>
      <c r="V215" s="33"/>
      <c r="AA215" s="11"/>
      <c r="AB215" s="4"/>
      <c r="AC215" s="4"/>
      <c r="AE215" s="4"/>
    </row>
    <row r="216" spans="1:31" s="4" customFormat="1" ht="30.75" customHeight="1">
      <c r="A216" s="26"/>
      <c r="B216" s="28" t="s">
        <v>250</v>
      </c>
      <c r="C216" s="26" t="s">
        <v>213</v>
      </c>
      <c r="D216" s="26" t="s">
        <v>251</v>
      </c>
      <c r="E216" s="34" t="s">
        <v>19</v>
      </c>
      <c r="F216" s="35">
        <v>68.77</v>
      </c>
      <c r="G216" s="35">
        <v>75.510000000000005</v>
      </c>
      <c r="H216" s="35">
        <v>54.5</v>
      </c>
      <c r="I216" s="35">
        <v>57.93</v>
      </c>
      <c r="J216" s="36">
        <v>12381.141</v>
      </c>
      <c r="K216" s="36">
        <v>11987.508999999998</v>
      </c>
      <c r="L216" s="36">
        <v>16092</v>
      </c>
      <c r="M216" s="36">
        <v>16092</v>
      </c>
      <c r="N216" s="30">
        <f t="shared" si="211"/>
        <v>56552.649999999994</v>
      </c>
      <c r="O216" s="24">
        <f t="shared" si="222"/>
        <v>176678.88206999993</v>
      </c>
      <c r="P216" s="24">
        <f t="shared" si="223"/>
        <v>171061.75342999992</v>
      </c>
      <c r="Q216" s="24">
        <f t="shared" si="224"/>
        <v>282897.3600000001</v>
      </c>
      <c r="R216" s="24">
        <f t="shared" si="225"/>
        <v>282897.3600000001</v>
      </c>
      <c r="S216" s="31">
        <f t="shared" si="212"/>
        <v>913535.35550000006</v>
      </c>
      <c r="T216" s="24"/>
      <c r="U216" s="32"/>
      <c r="V216" s="33"/>
      <c r="AA216" s="11"/>
    </row>
    <row r="217" spans="1:31" s="4" customFormat="1" ht="30.75" customHeight="1">
      <c r="A217" s="26"/>
      <c r="B217" s="28" t="s">
        <v>250</v>
      </c>
      <c r="C217" s="26" t="s">
        <v>213</v>
      </c>
      <c r="D217" s="26" t="s">
        <v>252</v>
      </c>
      <c r="E217" s="34" t="s">
        <v>19</v>
      </c>
      <c r="F217" s="35">
        <v>102.27</v>
      </c>
      <c r="G217" s="35">
        <v>112.29</v>
      </c>
      <c r="H217" s="35">
        <v>80</v>
      </c>
      <c r="I217" s="35">
        <v>85.04</v>
      </c>
      <c r="J217" s="36">
        <v>3369.723</v>
      </c>
      <c r="K217" s="36">
        <v>3443.13</v>
      </c>
      <c r="L217" s="36">
        <v>3592</v>
      </c>
      <c r="M217" s="36">
        <v>3592</v>
      </c>
      <c r="N217" s="30">
        <f t="shared" si="211"/>
        <v>13996.852999999999</v>
      </c>
      <c r="O217" s="24">
        <f t="shared" si="222"/>
        <v>75043.731209999984</v>
      </c>
      <c r="P217" s="24">
        <f t="shared" si="223"/>
        <v>76678.505099999995</v>
      </c>
      <c r="Q217" s="24">
        <f t="shared" si="224"/>
        <v>97882</v>
      </c>
      <c r="R217" s="24">
        <f t="shared" si="225"/>
        <v>97882</v>
      </c>
      <c r="S217" s="31">
        <f t="shared" si="212"/>
        <v>347486.23630999995</v>
      </c>
      <c r="T217" s="24"/>
      <c r="U217" s="32"/>
      <c r="V217" s="33"/>
      <c r="AA217" s="11"/>
    </row>
    <row r="218" spans="1:31" s="4" customFormat="1" ht="30.75" customHeight="1">
      <c r="A218" s="26"/>
      <c r="B218" s="28" t="s">
        <v>250</v>
      </c>
      <c r="C218" s="26" t="s">
        <v>213</v>
      </c>
      <c r="D218" s="26" t="s">
        <v>251</v>
      </c>
      <c r="E218" s="34" t="s">
        <v>20</v>
      </c>
      <c r="F218" s="35">
        <v>97.33</v>
      </c>
      <c r="G218" s="35">
        <v>106.87</v>
      </c>
      <c r="H218" s="35">
        <v>76</v>
      </c>
      <c r="I218" s="35">
        <v>80.790000000000006</v>
      </c>
      <c r="J218" s="36">
        <v>17648.295999999998</v>
      </c>
      <c r="K218" s="36">
        <v>16780.857</v>
      </c>
      <c r="L218" s="36">
        <v>17347</v>
      </c>
      <c r="M218" s="36">
        <v>17347</v>
      </c>
      <c r="N218" s="30">
        <f t="shared" si="211"/>
        <v>69123.152999999991</v>
      </c>
      <c r="O218" s="24">
        <f t="shared" si="222"/>
        <v>376438.15367999993</v>
      </c>
      <c r="P218" s="24">
        <f t="shared" si="223"/>
        <v>357935.67980999994</v>
      </c>
      <c r="Q218" s="24">
        <f t="shared" si="224"/>
        <v>452409.75999999995</v>
      </c>
      <c r="R218" s="24">
        <f t="shared" si="225"/>
        <v>452409.75999999995</v>
      </c>
      <c r="S218" s="31">
        <f t="shared" si="212"/>
        <v>1639193.3534899999</v>
      </c>
      <c r="T218" s="24"/>
      <c r="U218" s="32"/>
      <c r="V218" s="33"/>
      <c r="AA218" s="11"/>
    </row>
    <row r="219" spans="1:31" s="4" customFormat="1" ht="30.75" customHeight="1">
      <c r="A219" s="26"/>
      <c r="B219" s="28" t="s">
        <v>250</v>
      </c>
      <c r="C219" s="26" t="s">
        <v>213</v>
      </c>
      <c r="D219" s="26" t="s">
        <v>252</v>
      </c>
      <c r="E219" s="34" t="s">
        <v>20</v>
      </c>
      <c r="F219" s="35">
        <v>227.46</v>
      </c>
      <c r="G219" s="35">
        <v>249.75</v>
      </c>
      <c r="H219" s="35">
        <v>160.07</v>
      </c>
      <c r="I219" s="35">
        <v>170.15</v>
      </c>
      <c r="J219" s="36">
        <v>3125.4280000000003</v>
      </c>
      <c r="K219" s="36">
        <v>3223.8789999999999</v>
      </c>
      <c r="L219" s="36">
        <v>3394</v>
      </c>
      <c r="M219" s="36">
        <v>3394</v>
      </c>
      <c r="N219" s="30">
        <f t="shared" si="211"/>
        <v>13137.307000000001</v>
      </c>
      <c r="O219" s="24">
        <f t="shared" si="222"/>
        <v>210622.59292000008</v>
      </c>
      <c r="P219" s="24">
        <f t="shared" si="223"/>
        <v>217257.20581000004</v>
      </c>
      <c r="Q219" s="24">
        <f t="shared" si="224"/>
        <v>270162.39999999997</v>
      </c>
      <c r="R219" s="24">
        <f t="shared" si="225"/>
        <v>270162.39999999997</v>
      </c>
      <c r="S219" s="31">
        <f t="shared" si="212"/>
        <v>968204.59872999997</v>
      </c>
      <c r="T219" s="24"/>
      <c r="U219" s="32"/>
      <c r="V219" s="33"/>
      <c r="AA219" s="11"/>
    </row>
    <row r="220" spans="1:31" s="5" customFormat="1" ht="30.75" customHeight="1">
      <c r="A220" s="26" t="s">
        <v>253</v>
      </c>
      <c r="B220" s="28" t="s">
        <v>254</v>
      </c>
      <c r="C220" s="28" t="s">
        <v>254</v>
      </c>
      <c r="D220" s="26"/>
      <c r="E220" s="34"/>
      <c r="F220" s="29"/>
      <c r="G220" s="29"/>
      <c r="H220" s="29"/>
      <c r="I220" s="29"/>
      <c r="J220" s="37">
        <f>SUM(J221:J224)</f>
        <v>16061</v>
      </c>
      <c r="K220" s="37">
        <f>SUM(K221:K224)</f>
        <v>15594</v>
      </c>
      <c r="L220" s="37">
        <f>SUM(L221:L224)</f>
        <v>15526.5</v>
      </c>
      <c r="M220" s="37">
        <f>SUM(M221:M224)</f>
        <v>15526.5</v>
      </c>
      <c r="N220" s="30">
        <f t="shared" si="211"/>
        <v>62708</v>
      </c>
      <c r="O220" s="24">
        <f>SUM(O221:O224)</f>
        <v>1729688.27</v>
      </c>
      <c r="P220" s="24">
        <f>SUM(P221:P224)</f>
        <v>1681163.0799999998</v>
      </c>
      <c r="Q220" s="24">
        <f>SUM(Q221:Q224)</f>
        <v>1856614.9775</v>
      </c>
      <c r="R220" s="24">
        <f>SUM(R221:R224)</f>
        <v>1856614.9775</v>
      </c>
      <c r="S220" s="31">
        <f t="shared" si="212"/>
        <v>7124081.3049999997</v>
      </c>
      <c r="T220" s="31"/>
      <c r="U220" s="30"/>
      <c r="V220" s="33"/>
      <c r="AA220" s="11"/>
      <c r="AB220" s="4"/>
      <c r="AC220" s="4"/>
      <c r="AE220" s="4"/>
    </row>
    <row r="221" spans="1:31" s="4" customFormat="1" ht="30.75" customHeight="1">
      <c r="A221" s="26"/>
      <c r="B221" s="28" t="s">
        <v>254</v>
      </c>
      <c r="C221" s="26" t="s">
        <v>17</v>
      </c>
      <c r="D221" s="26" t="s">
        <v>255</v>
      </c>
      <c r="E221" s="34" t="s">
        <v>19</v>
      </c>
      <c r="F221" s="35">
        <v>169.22</v>
      </c>
      <c r="G221" s="35">
        <v>185.8</v>
      </c>
      <c r="H221" s="35">
        <v>39.68</v>
      </c>
      <c r="I221" s="35">
        <v>42.18</v>
      </c>
      <c r="J221" s="36">
        <v>4919</v>
      </c>
      <c r="K221" s="36">
        <v>4771</v>
      </c>
      <c r="L221" s="36">
        <v>4651</v>
      </c>
      <c r="M221" s="36">
        <v>4651</v>
      </c>
      <c r="N221" s="30">
        <f t="shared" si="211"/>
        <v>18992</v>
      </c>
      <c r="O221" s="24">
        <f t="shared" si="222"/>
        <v>637207.26</v>
      </c>
      <c r="P221" s="24">
        <f t="shared" si="223"/>
        <v>618035.34</v>
      </c>
      <c r="Q221" s="24">
        <f t="shared" si="224"/>
        <v>667976.62</v>
      </c>
      <c r="R221" s="24">
        <f t="shared" si="225"/>
        <v>667976.62</v>
      </c>
      <c r="S221" s="31">
        <f t="shared" si="212"/>
        <v>2591195.8400000003</v>
      </c>
      <c r="T221" s="24"/>
      <c r="U221" s="32"/>
      <c r="V221" s="33"/>
      <c r="AA221" s="11"/>
    </row>
    <row r="222" spans="1:31" s="4" customFormat="1" ht="30.75" customHeight="1">
      <c r="A222" s="26"/>
      <c r="B222" s="28" t="s">
        <v>254</v>
      </c>
      <c r="C222" s="26" t="s">
        <v>17</v>
      </c>
      <c r="D222" s="26" t="s">
        <v>256</v>
      </c>
      <c r="E222" s="34" t="s">
        <v>19</v>
      </c>
      <c r="F222" s="35">
        <v>102.98</v>
      </c>
      <c r="G222" s="35">
        <v>113.07</v>
      </c>
      <c r="H222" s="35">
        <v>29.76</v>
      </c>
      <c r="I222" s="35">
        <v>31.63</v>
      </c>
      <c r="J222" s="36">
        <v>3489</v>
      </c>
      <c r="K222" s="36">
        <v>3348</v>
      </c>
      <c r="L222" s="36">
        <v>3341.25</v>
      </c>
      <c r="M222" s="36">
        <v>3341.25</v>
      </c>
      <c r="N222" s="30">
        <f t="shared" si="211"/>
        <v>13519.5</v>
      </c>
      <c r="O222" s="24">
        <f t="shared" si="222"/>
        <v>255464.58</v>
      </c>
      <c r="P222" s="24">
        <f t="shared" si="223"/>
        <v>245140.56</v>
      </c>
      <c r="Q222" s="24">
        <f t="shared" si="224"/>
        <v>272111.39999999997</v>
      </c>
      <c r="R222" s="24">
        <f t="shared" si="225"/>
        <v>272111.39999999997</v>
      </c>
      <c r="S222" s="31">
        <f t="shared" si="212"/>
        <v>1044827.94</v>
      </c>
      <c r="T222" s="24"/>
      <c r="U222" s="32"/>
      <c r="V222" s="33"/>
      <c r="AA222" s="11"/>
    </row>
    <row r="223" spans="1:31" s="4" customFormat="1" ht="30.75" customHeight="1">
      <c r="A223" s="26"/>
      <c r="B223" s="28" t="s">
        <v>254</v>
      </c>
      <c r="C223" s="26" t="s">
        <v>17</v>
      </c>
      <c r="D223" s="26" t="s">
        <v>255</v>
      </c>
      <c r="E223" s="34" t="s">
        <v>20</v>
      </c>
      <c r="F223" s="35">
        <v>163.53</v>
      </c>
      <c r="G223" s="35">
        <v>179.56</v>
      </c>
      <c r="H223" s="35">
        <v>36</v>
      </c>
      <c r="I223" s="35">
        <v>38.270000000000003</v>
      </c>
      <c r="J223" s="36">
        <v>4511</v>
      </c>
      <c r="K223" s="36">
        <v>4416</v>
      </c>
      <c r="L223" s="36">
        <v>4493</v>
      </c>
      <c r="M223" s="36">
        <v>4493</v>
      </c>
      <c r="N223" s="30">
        <f t="shared" si="211"/>
        <v>17913</v>
      </c>
      <c r="O223" s="24">
        <f t="shared" si="222"/>
        <v>575287.82999999996</v>
      </c>
      <c r="P223" s="24">
        <f t="shared" si="223"/>
        <v>563172.48</v>
      </c>
      <c r="Q223" s="24">
        <f t="shared" si="224"/>
        <v>634815.97</v>
      </c>
      <c r="R223" s="24">
        <f t="shared" si="225"/>
        <v>634815.97</v>
      </c>
      <c r="S223" s="31">
        <f t="shared" si="212"/>
        <v>2408092.25</v>
      </c>
      <c r="T223" s="24"/>
      <c r="U223" s="32"/>
      <c r="V223" s="33"/>
      <c r="AA223" s="11"/>
    </row>
    <row r="224" spans="1:31" s="4" customFormat="1" ht="30.75" customHeight="1">
      <c r="A224" s="26"/>
      <c r="B224" s="28" t="s">
        <v>254</v>
      </c>
      <c r="C224" s="26" t="s">
        <v>17</v>
      </c>
      <c r="D224" s="26" t="s">
        <v>256</v>
      </c>
      <c r="E224" s="34" t="s">
        <v>20</v>
      </c>
      <c r="F224" s="35">
        <v>116.39</v>
      </c>
      <c r="G224" s="35">
        <v>127.8</v>
      </c>
      <c r="H224" s="35">
        <v>33.090000000000003</v>
      </c>
      <c r="I224" s="35">
        <v>35.17</v>
      </c>
      <c r="J224" s="36">
        <v>3142</v>
      </c>
      <c r="K224" s="36">
        <v>3059</v>
      </c>
      <c r="L224" s="36">
        <v>3041.25</v>
      </c>
      <c r="M224" s="36">
        <v>3041.25</v>
      </c>
      <c r="N224" s="30">
        <f t="shared" si="211"/>
        <v>12283.5</v>
      </c>
      <c r="O224" s="24">
        <f t="shared" si="222"/>
        <v>261728.59999999998</v>
      </c>
      <c r="P224" s="24">
        <f t="shared" si="223"/>
        <v>254814.69999999998</v>
      </c>
      <c r="Q224" s="24">
        <f t="shared" si="224"/>
        <v>281710.98749999999</v>
      </c>
      <c r="R224" s="24">
        <f t="shared" si="225"/>
        <v>281710.98749999999</v>
      </c>
      <c r="S224" s="31">
        <f t="shared" si="212"/>
        <v>1079965.2749999999</v>
      </c>
      <c r="T224" s="24"/>
      <c r="U224" s="32"/>
      <c r="V224" s="33"/>
      <c r="AA224" s="11"/>
    </row>
    <row r="225" spans="1:31" s="5" customFormat="1" ht="30.75" customHeight="1">
      <c r="A225" s="26" t="s">
        <v>257</v>
      </c>
      <c r="B225" s="28" t="s">
        <v>258</v>
      </c>
      <c r="C225" s="28" t="s">
        <v>258</v>
      </c>
      <c r="D225" s="26"/>
      <c r="E225" s="34"/>
      <c r="F225" s="29"/>
      <c r="G225" s="29"/>
      <c r="H225" s="29"/>
      <c r="I225" s="29"/>
      <c r="J225" s="37">
        <f>J226</f>
        <v>91354.21100000001</v>
      </c>
      <c r="K225" s="37">
        <f t="shared" ref="K225:O225" si="241">K226</f>
        <v>89993.942999999999</v>
      </c>
      <c r="L225" s="37">
        <f>L226</f>
        <v>96144.5</v>
      </c>
      <c r="M225" s="37">
        <f t="shared" si="241"/>
        <v>96144.5</v>
      </c>
      <c r="N225" s="30">
        <f t="shared" si="211"/>
        <v>373637.15399999998</v>
      </c>
      <c r="O225" s="24">
        <f t="shared" si="241"/>
        <v>3048490.0210700002</v>
      </c>
      <c r="P225" s="24">
        <f t="shared" ref="P225" si="242">P226</f>
        <v>3003097.8779099998</v>
      </c>
      <c r="Q225" s="24">
        <f t="shared" ref="Q225" si="243">Q226</f>
        <v>3714062.0350000001</v>
      </c>
      <c r="R225" s="24">
        <f t="shared" ref="R225" si="244">R226</f>
        <v>3714062.0350000001</v>
      </c>
      <c r="S225" s="31">
        <f t="shared" si="212"/>
        <v>13479711.968979999</v>
      </c>
      <c r="T225" s="31"/>
      <c r="U225" s="30"/>
      <c r="V225" s="33"/>
      <c r="AA225" s="11"/>
      <c r="AB225" s="4"/>
      <c r="AC225" s="4"/>
      <c r="AE225" s="4"/>
    </row>
    <row r="226" spans="1:31" s="4" customFormat="1" ht="30.75" customHeight="1">
      <c r="A226" s="26"/>
      <c r="B226" s="28" t="s">
        <v>258</v>
      </c>
      <c r="C226" s="26" t="s">
        <v>97</v>
      </c>
      <c r="D226" s="26" t="s">
        <v>126</v>
      </c>
      <c r="E226" s="34" t="s">
        <v>19</v>
      </c>
      <c r="F226" s="35">
        <v>90.27</v>
      </c>
      <c r="G226" s="35">
        <v>99.11</v>
      </c>
      <c r="H226" s="35">
        <v>56.9</v>
      </c>
      <c r="I226" s="35">
        <v>60.48</v>
      </c>
      <c r="J226" s="36">
        <v>91354.21100000001</v>
      </c>
      <c r="K226" s="36">
        <v>89993.942999999999</v>
      </c>
      <c r="L226" s="36">
        <v>96144.5</v>
      </c>
      <c r="M226" s="36">
        <v>96144.5</v>
      </c>
      <c r="N226" s="30">
        <f t="shared" si="211"/>
        <v>373637.15399999998</v>
      </c>
      <c r="O226" s="24">
        <f t="shared" si="222"/>
        <v>3048490.0210700002</v>
      </c>
      <c r="P226" s="24">
        <f t="shared" si="223"/>
        <v>3003097.8779099998</v>
      </c>
      <c r="Q226" s="24">
        <f t="shared" si="224"/>
        <v>3714062.0350000001</v>
      </c>
      <c r="R226" s="24">
        <f t="shared" si="225"/>
        <v>3714062.0350000001</v>
      </c>
      <c r="S226" s="31">
        <f t="shared" si="212"/>
        <v>13479711.968979999</v>
      </c>
      <c r="T226" s="24"/>
      <c r="U226" s="32"/>
      <c r="V226" s="33"/>
      <c r="AA226" s="11"/>
    </row>
    <row r="227" spans="1:31" s="5" customFormat="1" ht="30.75" customHeight="1">
      <c r="A227" s="26" t="s">
        <v>259</v>
      </c>
      <c r="B227" s="28" t="s">
        <v>260</v>
      </c>
      <c r="C227" s="28" t="s">
        <v>260</v>
      </c>
      <c r="D227" s="26"/>
      <c r="E227" s="34"/>
      <c r="F227" s="29"/>
      <c r="G227" s="29"/>
      <c r="H227" s="29"/>
      <c r="I227" s="29"/>
      <c r="J227" s="37">
        <f>J228</f>
        <v>103132.18700000001</v>
      </c>
      <c r="K227" s="37">
        <f t="shared" ref="K227:O227" si="245">K228</f>
        <v>95130.852999999915</v>
      </c>
      <c r="L227" s="37">
        <f t="shared" si="245"/>
        <v>99632.25</v>
      </c>
      <c r="M227" s="37">
        <f t="shared" si="245"/>
        <v>99632.25</v>
      </c>
      <c r="N227" s="30">
        <f t="shared" si="211"/>
        <v>397527.53999999992</v>
      </c>
      <c r="O227" s="24">
        <f t="shared" si="245"/>
        <v>2683499.5057400004</v>
      </c>
      <c r="P227" s="24">
        <f t="shared" ref="P227" si="246">P228</f>
        <v>2475304.7950599981</v>
      </c>
      <c r="Q227" s="24">
        <f t="shared" ref="Q227" si="247">Q228</f>
        <v>3025831.4324999992</v>
      </c>
      <c r="R227" s="24">
        <f t="shared" ref="R227" si="248">R228</f>
        <v>3025831.4324999992</v>
      </c>
      <c r="S227" s="31">
        <f t="shared" si="212"/>
        <v>11210467.165799998</v>
      </c>
      <c r="T227" s="31"/>
      <c r="U227" s="30"/>
      <c r="V227" s="33"/>
      <c r="AA227" s="11"/>
      <c r="AB227" s="4"/>
      <c r="AC227" s="4"/>
      <c r="AE227" s="4"/>
    </row>
    <row r="228" spans="1:31" s="4" customFormat="1" ht="30.75" customHeight="1">
      <c r="A228" s="26"/>
      <c r="B228" s="28" t="s">
        <v>260</v>
      </c>
      <c r="C228" s="26" t="s">
        <v>97</v>
      </c>
      <c r="D228" s="26" t="s">
        <v>126</v>
      </c>
      <c r="E228" s="34" t="s">
        <v>20</v>
      </c>
      <c r="F228" s="35">
        <v>77.48</v>
      </c>
      <c r="G228" s="35">
        <v>85.07</v>
      </c>
      <c r="H228" s="35">
        <v>51.46</v>
      </c>
      <c r="I228" s="35">
        <v>54.7</v>
      </c>
      <c r="J228" s="36">
        <v>103132.18700000001</v>
      </c>
      <c r="K228" s="36">
        <v>95130.852999999915</v>
      </c>
      <c r="L228" s="36">
        <v>99632.25</v>
      </c>
      <c r="M228" s="36">
        <v>99632.25</v>
      </c>
      <c r="N228" s="30">
        <f t="shared" si="211"/>
        <v>397527.53999999992</v>
      </c>
      <c r="O228" s="24">
        <f t="shared" si="222"/>
        <v>2683499.5057400004</v>
      </c>
      <c r="P228" s="24">
        <f t="shared" si="223"/>
        <v>2475304.7950599981</v>
      </c>
      <c r="Q228" s="24">
        <f t="shared" si="224"/>
        <v>3025831.4324999992</v>
      </c>
      <c r="R228" s="24">
        <f t="shared" si="225"/>
        <v>3025831.4324999992</v>
      </c>
      <c r="S228" s="31">
        <f t="shared" si="212"/>
        <v>11210467.165799998</v>
      </c>
      <c r="T228" s="24"/>
      <c r="U228" s="32"/>
      <c r="V228" s="33"/>
      <c r="AA228" s="11"/>
    </row>
    <row r="229" spans="1:31" s="5" customFormat="1" ht="30.75" customHeight="1">
      <c r="A229" s="26" t="s">
        <v>261</v>
      </c>
      <c r="B229" s="28" t="s">
        <v>262</v>
      </c>
      <c r="C229" s="28" t="s">
        <v>262</v>
      </c>
      <c r="D229" s="26"/>
      <c r="E229" s="34"/>
      <c r="F229" s="29"/>
      <c r="G229" s="29"/>
      <c r="H229" s="29"/>
      <c r="I229" s="29"/>
      <c r="J229" s="37">
        <f>SUM(J230:J231)</f>
        <v>76651.744000000006</v>
      </c>
      <c r="K229" s="37">
        <f t="shared" ref="K229:M229" si="249">SUM(K230:K231)</f>
        <v>77314.955000000002</v>
      </c>
      <c r="L229" s="37">
        <f t="shared" si="249"/>
        <v>83689</v>
      </c>
      <c r="M229" s="37">
        <f t="shared" si="249"/>
        <v>100527</v>
      </c>
      <c r="N229" s="30">
        <f t="shared" si="211"/>
        <v>338182.69900000002</v>
      </c>
      <c r="O229" s="24">
        <f>SUM(O230:O231)</f>
        <v>1369541.4574799999</v>
      </c>
      <c r="P229" s="24">
        <f t="shared" ref="P229:R229" si="250">SUM(P230:P231)</f>
        <v>1376570.9638799997</v>
      </c>
      <c r="Q229" s="24">
        <f t="shared" si="250"/>
        <v>1738674.96</v>
      </c>
      <c r="R229" s="24">
        <f t="shared" si="250"/>
        <v>2093848.68</v>
      </c>
      <c r="S229" s="31">
        <f t="shared" si="212"/>
        <v>6578636.0613599997</v>
      </c>
      <c r="T229" s="31"/>
      <c r="U229" s="30"/>
      <c r="V229" s="33"/>
      <c r="AA229" s="11"/>
      <c r="AB229" s="4"/>
      <c r="AC229" s="4"/>
      <c r="AE229" s="4"/>
    </row>
    <row r="230" spans="1:31" s="4" customFormat="1" ht="53.25" customHeight="1">
      <c r="A230" s="26"/>
      <c r="B230" s="28" t="s">
        <v>262</v>
      </c>
      <c r="C230" s="26" t="s">
        <v>30</v>
      </c>
      <c r="D230" s="26" t="s">
        <v>263</v>
      </c>
      <c r="E230" s="34" t="s">
        <v>123</v>
      </c>
      <c r="F230" s="35">
        <v>52.68</v>
      </c>
      <c r="G230" s="35">
        <v>58.71</v>
      </c>
      <c r="H230" s="35">
        <v>37.880000000000003</v>
      </c>
      <c r="I230" s="35">
        <v>40.270000000000003</v>
      </c>
      <c r="J230" s="36">
        <v>50760.153000000006</v>
      </c>
      <c r="K230" s="36">
        <v>51730.194000000003</v>
      </c>
      <c r="L230" s="36">
        <v>62211</v>
      </c>
      <c r="M230" s="36">
        <v>74139</v>
      </c>
      <c r="N230" s="30">
        <f t="shared" si="211"/>
        <v>238840.34700000001</v>
      </c>
      <c r="O230" s="24">
        <f t="shared" si="222"/>
        <v>751250.26439999999</v>
      </c>
      <c r="P230" s="24">
        <f t="shared" si="223"/>
        <v>765606.87119999994</v>
      </c>
      <c r="Q230" s="24">
        <f t="shared" si="224"/>
        <v>1147170.8399999999</v>
      </c>
      <c r="R230" s="24">
        <f t="shared" si="225"/>
        <v>1367123.16</v>
      </c>
      <c r="S230" s="31">
        <f t="shared" si="212"/>
        <v>4031151.1355999997</v>
      </c>
      <c r="T230" s="24"/>
      <c r="U230" s="32"/>
      <c r="V230" s="33"/>
      <c r="AA230" s="11"/>
    </row>
    <row r="231" spans="1:31" s="4" customFormat="1" ht="65.25" customHeight="1">
      <c r="A231" s="26"/>
      <c r="B231" s="28" t="s">
        <v>262</v>
      </c>
      <c r="C231" s="26" t="s">
        <v>30</v>
      </c>
      <c r="D231" s="26" t="s">
        <v>264</v>
      </c>
      <c r="E231" s="34" t="s">
        <v>123</v>
      </c>
      <c r="F231" s="35">
        <v>61.76</v>
      </c>
      <c r="G231" s="35">
        <v>67.81</v>
      </c>
      <c r="H231" s="35">
        <v>37.880000000000003</v>
      </c>
      <c r="I231" s="35">
        <v>40.270000000000003</v>
      </c>
      <c r="J231" s="36">
        <v>25891.591</v>
      </c>
      <c r="K231" s="36">
        <v>25584.760999999999</v>
      </c>
      <c r="L231" s="36">
        <v>21478</v>
      </c>
      <c r="M231" s="36">
        <v>26388</v>
      </c>
      <c r="N231" s="30">
        <f t="shared" si="211"/>
        <v>99342.351999999999</v>
      </c>
      <c r="O231" s="24">
        <f t="shared" si="222"/>
        <v>618291.19307999988</v>
      </c>
      <c r="P231" s="24">
        <f t="shared" si="223"/>
        <v>610964.09267999989</v>
      </c>
      <c r="Q231" s="24">
        <f t="shared" si="224"/>
        <v>591504.12</v>
      </c>
      <c r="R231" s="24">
        <f t="shared" si="225"/>
        <v>726725.52</v>
      </c>
      <c r="S231" s="31">
        <f t="shared" si="212"/>
        <v>2547484.92576</v>
      </c>
      <c r="T231" s="24"/>
      <c r="U231" s="32"/>
      <c r="V231" s="33"/>
      <c r="AA231" s="11"/>
    </row>
    <row r="232" spans="1:31" s="5" customFormat="1" ht="30.75" customHeight="1">
      <c r="A232" s="26" t="s">
        <v>265</v>
      </c>
      <c r="B232" s="28" t="s">
        <v>266</v>
      </c>
      <c r="C232" s="28" t="s">
        <v>266</v>
      </c>
      <c r="D232" s="26"/>
      <c r="E232" s="34"/>
      <c r="F232" s="29"/>
      <c r="G232" s="29"/>
      <c r="H232" s="29"/>
      <c r="I232" s="29"/>
      <c r="J232" s="37">
        <f>SUM(J233:J234)</f>
        <v>202682.62899999999</v>
      </c>
      <c r="K232" s="37">
        <f t="shared" ref="K232" si="251">SUM(K233:K234)</f>
        <v>201333.73300000001</v>
      </c>
      <c r="L232" s="37">
        <f t="shared" ref="L232" si="252">SUM(L233:L234)</f>
        <v>205784</v>
      </c>
      <c r="M232" s="37">
        <f t="shared" ref="M232" si="253">SUM(M233:M234)</f>
        <v>202960</v>
      </c>
      <c r="N232" s="30">
        <f t="shared" ref="N232" si="254">J232+K232+L232+M232</f>
        <v>812760.36199999996</v>
      </c>
      <c r="O232" s="24">
        <f>SUM(O233:O234)</f>
        <v>8033652.1853800006</v>
      </c>
      <c r="P232" s="24">
        <f t="shared" ref="P232" si="255">SUM(P233:P234)</f>
        <v>7958639.35396</v>
      </c>
      <c r="Q232" s="24">
        <f t="shared" ref="Q232" si="256">SUM(Q233:Q234)</f>
        <v>14922164.009999998</v>
      </c>
      <c r="R232" s="24">
        <f t="shared" ref="R232" si="257">SUM(R233:R234)</f>
        <v>14632619.199999999</v>
      </c>
      <c r="S232" s="31">
        <f t="shared" si="212"/>
        <v>45547074.749339998</v>
      </c>
      <c r="T232" s="24"/>
      <c r="U232" s="32"/>
      <c r="V232" s="33"/>
      <c r="AA232" s="11"/>
      <c r="AB232" s="4"/>
      <c r="AC232" s="4"/>
      <c r="AE232" s="4"/>
    </row>
    <row r="233" spans="1:31" s="4" customFormat="1" ht="30.75" customHeight="1">
      <c r="A233" s="26"/>
      <c r="B233" s="28" t="s">
        <v>266</v>
      </c>
      <c r="C233" s="26" t="s">
        <v>51</v>
      </c>
      <c r="D233" s="26" t="s">
        <v>267</v>
      </c>
      <c r="E233" s="34" t="s">
        <v>19</v>
      </c>
      <c r="F233" s="35">
        <v>76.5</v>
      </c>
      <c r="G233" s="35">
        <v>106.8</v>
      </c>
      <c r="H233" s="35">
        <v>47</v>
      </c>
      <c r="I233" s="35">
        <v>49.96</v>
      </c>
      <c r="J233" s="36">
        <v>117291.33099999998</v>
      </c>
      <c r="K233" s="36">
        <v>117406.292</v>
      </c>
      <c r="L233" s="36">
        <v>123817</v>
      </c>
      <c r="M233" s="36">
        <v>124272</v>
      </c>
      <c r="N233" s="30">
        <f t="shared" si="211"/>
        <v>482786.62299999996</v>
      </c>
      <c r="O233" s="24">
        <f t="shared" si="222"/>
        <v>3460094.2644999991</v>
      </c>
      <c r="P233" s="24">
        <f t="shared" si="223"/>
        <v>3463485.6140000001</v>
      </c>
      <c r="Q233" s="24">
        <f t="shared" si="224"/>
        <v>7037758.2799999993</v>
      </c>
      <c r="R233" s="24">
        <f t="shared" si="225"/>
        <v>7063620.4799999995</v>
      </c>
      <c r="S233" s="31">
        <f t="shared" si="212"/>
        <v>21024958.638499998</v>
      </c>
      <c r="T233" s="24"/>
      <c r="U233" s="32"/>
      <c r="V233" s="33"/>
      <c r="AA233" s="11"/>
    </row>
    <row r="234" spans="1:31" s="4" customFormat="1" ht="30.75" customHeight="1">
      <c r="A234" s="26"/>
      <c r="B234" s="28" t="s">
        <v>266</v>
      </c>
      <c r="C234" s="26" t="s">
        <v>51</v>
      </c>
      <c r="D234" s="26" t="s">
        <v>267</v>
      </c>
      <c r="E234" s="34" t="s">
        <v>20</v>
      </c>
      <c r="F234" s="35">
        <v>111.03</v>
      </c>
      <c r="G234" s="35">
        <v>157.28</v>
      </c>
      <c r="H234" s="35">
        <v>57.47</v>
      </c>
      <c r="I234" s="35">
        <v>61.09</v>
      </c>
      <c r="J234" s="36">
        <v>85391.29800000001</v>
      </c>
      <c r="K234" s="36">
        <v>83927.440999999992</v>
      </c>
      <c r="L234" s="36">
        <v>81967</v>
      </c>
      <c r="M234" s="36">
        <v>78688</v>
      </c>
      <c r="N234" s="30">
        <f t="shared" si="211"/>
        <v>329973.739</v>
      </c>
      <c r="O234" s="24">
        <f t="shared" si="222"/>
        <v>4573557.920880001</v>
      </c>
      <c r="P234" s="24">
        <f t="shared" si="223"/>
        <v>4495153.7399599999</v>
      </c>
      <c r="Q234" s="24">
        <f t="shared" si="224"/>
        <v>7884405.7299999995</v>
      </c>
      <c r="R234" s="24">
        <f t="shared" si="225"/>
        <v>7568998.7199999997</v>
      </c>
      <c r="S234" s="31">
        <f t="shared" si="212"/>
        <v>24522116.11084</v>
      </c>
      <c r="T234" s="24"/>
      <c r="U234" s="32"/>
      <c r="V234" s="33"/>
      <c r="AA234" s="11"/>
    </row>
    <row r="235" spans="1:31" s="5" customFormat="1" ht="30.75" customHeight="1">
      <c r="A235" s="26" t="s">
        <v>268</v>
      </c>
      <c r="B235" s="28" t="s">
        <v>269</v>
      </c>
      <c r="C235" s="28" t="s">
        <v>269</v>
      </c>
      <c r="D235" s="26"/>
      <c r="E235" s="34"/>
      <c r="F235" s="29"/>
      <c r="G235" s="29"/>
      <c r="H235" s="29"/>
      <c r="I235" s="29"/>
      <c r="J235" s="37">
        <f>SUM(J236:J243)</f>
        <v>45517.304000000004</v>
      </c>
      <c r="K235" s="37">
        <f t="shared" ref="K235:O235" si="258">SUM(K236:K243)</f>
        <v>44679.674999999996</v>
      </c>
      <c r="L235" s="37">
        <f t="shared" si="258"/>
        <v>45662.25</v>
      </c>
      <c r="M235" s="37">
        <f t="shared" si="258"/>
        <v>45662.25</v>
      </c>
      <c r="N235" s="30">
        <f t="shared" si="211"/>
        <v>181521.47899999999</v>
      </c>
      <c r="O235" s="24">
        <f t="shared" si="258"/>
        <v>2510895.88038</v>
      </c>
      <c r="P235" s="24">
        <f t="shared" ref="P235" si="259">SUM(P236:P243)</f>
        <v>2489839.8560700002</v>
      </c>
      <c r="Q235" s="24">
        <f t="shared" ref="Q235" si="260">SUM(Q236:Q243)</f>
        <v>2908707.1499999994</v>
      </c>
      <c r="R235" s="24">
        <f t="shared" ref="R235" si="261">SUM(R236:R243)</f>
        <v>2908707.1499999994</v>
      </c>
      <c r="S235" s="31">
        <f t="shared" si="212"/>
        <v>10818150.036449999</v>
      </c>
      <c r="T235" s="24"/>
      <c r="U235" s="32"/>
      <c r="V235" s="33"/>
      <c r="AA235" s="11"/>
      <c r="AB235" s="4"/>
      <c r="AC235" s="4"/>
      <c r="AE235" s="4"/>
    </row>
    <row r="236" spans="1:31" s="4" customFormat="1" ht="30.75" customHeight="1">
      <c r="A236" s="26"/>
      <c r="B236" s="28" t="s">
        <v>269</v>
      </c>
      <c r="C236" s="26" t="s">
        <v>17</v>
      </c>
      <c r="D236" s="26" t="s">
        <v>270</v>
      </c>
      <c r="E236" s="34" t="s">
        <v>19</v>
      </c>
      <c r="F236" s="35">
        <v>126.53</v>
      </c>
      <c r="G236" s="35">
        <v>138.93</v>
      </c>
      <c r="H236" s="35">
        <v>45</v>
      </c>
      <c r="I236" s="35">
        <v>47.84</v>
      </c>
      <c r="J236" s="36">
        <v>9054.42</v>
      </c>
      <c r="K236" s="36">
        <v>8719.76</v>
      </c>
      <c r="L236" s="36">
        <v>7694.5</v>
      </c>
      <c r="M236" s="36">
        <v>7694.5</v>
      </c>
      <c r="N236" s="30">
        <f t="shared" si="211"/>
        <v>33163.18</v>
      </c>
      <c r="O236" s="24">
        <f t="shared" si="222"/>
        <v>738206.86259999999</v>
      </c>
      <c r="P236" s="24">
        <f t="shared" si="223"/>
        <v>710922.03280000004</v>
      </c>
      <c r="Q236" s="24">
        <f t="shared" si="224"/>
        <v>700892.005</v>
      </c>
      <c r="R236" s="24">
        <f t="shared" si="225"/>
        <v>700892.005</v>
      </c>
      <c r="S236" s="31">
        <f t="shared" si="212"/>
        <v>2850912.9054</v>
      </c>
      <c r="T236" s="24"/>
      <c r="U236" s="32"/>
      <c r="V236" s="33"/>
      <c r="AA236" s="11"/>
    </row>
    <row r="237" spans="1:31" s="4" customFormat="1" ht="55.5" customHeight="1">
      <c r="A237" s="26"/>
      <c r="B237" s="28" t="s">
        <v>269</v>
      </c>
      <c r="C237" s="26" t="s">
        <v>17</v>
      </c>
      <c r="D237" s="26" t="s">
        <v>271</v>
      </c>
      <c r="E237" s="34" t="s">
        <v>19</v>
      </c>
      <c r="F237" s="35">
        <v>376.85</v>
      </c>
      <c r="G237" s="35">
        <v>413.78</v>
      </c>
      <c r="H237" s="35">
        <v>45</v>
      </c>
      <c r="I237" s="35">
        <v>47.84</v>
      </c>
      <c r="J237" s="36">
        <v>491.90000000000003</v>
      </c>
      <c r="K237" s="36">
        <v>499.90000000000003</v>
      </c>
      <c r="L237" s="36">
        <v>632.75</v>
      </c>
      <c r="M237" s="36">
        <v>632.75</v>
      </c>
      <c r="N237" s="30">
        <f t="shared" si="211"/>
        <v>2257.3000000000002</v>
      </c>
      <c r="O237" s="24">
        <f t="shared" si="222"/>
        <v>163237.01500000001</v>
      </c>
      <c r="P237" s="24">
        <f t="shared" si="223"/>
        <v>165891.81500000003</v>
      </c>
      <c r="Q237" s="24">
        <f t="shared" si="224"/>
        <v>231548.53499999997</v>
      </c>
      <c r="R237" s="24">
        <f t="shared" si="225"/>
        <v>231548.53499999997</v>
      </c>
      <c r="S237" s="31">
        <f t="shared" si="212"/>
        <v>792225.89999999991</v>
      </c>
      <c r="T237" s="24"/>
      <c r="U237" s="32"/>
      <c r="V237" s="33"/>
      <c r="AA237" s="11"/>
    </row>
    <row r="238" spans="1:31" s="4" customFormat="1" ht="60.75" customHeight="1">
      <c r="A238" s="26"/>
      <c r="B238" s="28" t="s">
        <v>269</v>
      </c>
      <c r="C238" s="26" t="s">
        <v>17</v>
      </c>
      <c r="D238" s="26" t="s">
        <v>272</v>
      </c>
      <c r="E238" s="34" t="s">
        <v>19</v>
      </c>
      <c r="F238" s="35">
        <v>134.69</v>
      </c>
      <c r="G238" s="35">
        <v>147.88999999999999</v>
      </c>
      <c r="H238" s="35">
        <v>39.24</v>
      </c>
      <c r="I238" s="35">
        <v>41.71</v>
      </c>
      <c r="J238" s="36">
        <v>4462.3469999999998</v>
      </c>
      <c r="K238" s="36">
        <v>4570.2269999999999</v>
      </c>
      <c r="L238" s="36">
        <v>5063.25</v>
      </c>
      <c r="M238" s="36">
        <v>5063.25</v>
      </c>
      <c r="N238" s="30">
        <f t="shared" si="211"/>
        <v>19159.074000000001</v>
      </c>
      <c r="O238" s="24">
        <f t="shared" si="222"/>
        <v>425931.02114999993</v>
      </c>
      <c r="P238" s="24">
        <f t="shared" si="223"/>
        <v>436228.16714999994</v>
      </c>
      <c r="Q238" s="24">
        <f t="shared" si="224"/>
        <v>537615.88499999989</v>
      </c>
      <c r="R238" s="24">
        <f t="shared" si="225"/>
        <v>537615.88499999989</v>
      </c>
      <c r="S238" s="31">
        <f t="shared" si="212"/>
        <v>1937390.9582999996</v>
      </c>
      <c r="T238" s="24"/>
      <c r="U238" s="32"/>
      <c r="V238" s="33"/>
      <c r="AA238" s="11"/>
    </row>
    <row r="239" spans="1:31" s="4" customFormat="1" ht="30.75" customHeight="1">
      <c r="A239" s="26"/>
      <c r="B239" s="28" t="s">
        <v>269</v>
      </c>
      <c r="C239" s="26" t="s">
        <v>17</v>
      </c>
      <c r="D239" s="26" t="s">
        <v>223</v>
      </c>
      <c r="E239" s="34" t="s">
        <v>19</v>
      </c>
      <c r="F239" s="35">
        <v>73.36</v>
      </c>
      <c r="G239" s="35">
        <v>80.55</v>
      </c>
      <c r="H239" s="35">
        <v>30.09</v>
      </c>
      <c r="I239" s="35">
        <v>31.99</v>
      </c>
      <c r="J239" s="36">
        <v>9551.74</v>
      </c>
      <c r="K239" s="36">
        <v>9527.4600000000009</v>
      </c>
      <c r="L239" s="36">
        <v>10639.25</v>
      </c>
      <c r="M239" s="36">
        <v>10639.25</v>
      </c>
      <c r="N239" s="30">
        <f t="shared" si="211"/>
        <v>40357.699999999997</v>
      </c>
      <c r="O239" s="24">
        <f t="shared" si="222"/>
        <v>413303.78979999997</v>
      </c>
      <c r="P239" s="24">
        <f t="shared" si="223"/>
        <v>412253.19420000003</v>
      </c>
      <c r="Q239" s="24">
        <f t="shared" si="224"/>
        <v>516641.98000000004</v>
      </c>
      <c r="R239" s="24">
        <f t="shared" si="225"/>
        <v>516641.98000000004</v>
      </c>
      <c r="S239" s="31">
        <f t="shared" si="212"/>
        <v>1858840.9439999999</v>
      </c>
      <c r="T239" s="24"/>
      <c r="U239" s="32"/>
      <c r="V239" s="33"/>
      <c r="AA239" s="11"/>
    </row>
    <row r="240" spans="1:31" s="4" customFormat="1" ht="30.75" customHeight="1">
      <c r="A240" s="26"/>
      <c r="B240" s="28" t="s">
        <v>269</v>
      </c>
      <c r="C240" s="26" t="s">
        <v>17</v>
      </c>
      <c r="D240" s="26" t="s">
        <v>270</v>
      </c>
      <c r="E240" s="34" t="s">
        <v>20</v>
      </c>
      <c r="F240" s="35">
        <v>55.52</v>
      </c>
      <c r="G240" s="35">
        <v>60.96</v>
      </c>
      <c r="H240" s="35">
        <v>42.51</v>
      </c>
      <c r="I240" s="35">
        <v>45.19</v>
      </c>
      <c r="J240" s="36">
        <v>8026.83</v>
      </c>
      <c r="K240" s="36">
        <v>7591.21</v>
      </c>
      <c r="L240" s="36">
        <v>6513</v>
      </c>
      <c r="M240" s="36">
        <v>6513</v>
      </c>
      <c r="N240" s="30">
        <f t="shared" si="211"/>
        <v>28644.04</v>
      </c>
      <c r="O240" s="24">
        <f t="shared" si="222"/>
        <v>104429.05830000003</v>
      </c>
      <c r="P240" s="24">
        <f t="shared" si="223"/>
        <v>98761.642100000041</v>
      </c>
      <c r="Q240" s="24">
        <f t="shared" si="224"/>
        <v>102710.01000000002</v>
      </c>
      <c r="R240" s="24">
        <f t="shared" si="225"/>
        <v>102710.01000000002</v>
      </c>
      <c r="S240" s="31">
        <f t="shared" si="212"/>
        <v>408610.72040000011</v>
      </c>
      <c r="T240" s="24"/>
      <c r="U240" s="32"/>
      <c r="V240" s="33"/>
      <c r="AA240" s="11"/>
    </row>
    <row r="241" spans="1:31" s="4" customFormat="1" ht="55.5" customHeight="1">
      <c r="A241" s="26"/>
      <c r="B241" s="28" t="s">
        <v>269</v>
      </c>
      <c r="C241" s="26" t="s">
        <v>17</v>
      </c>
      <c r="D241" s="26" t="s">
        <v>271</v>
      </c>
      <c r="E241" s="34" t="s">
        <v>20</v>
      </c>
      <c r="F241" s="35">
        <v>341.4</v>
      </c>
      <c r="G241" s="35">
        <v>374.86</v>
      </c>
      <c r="H241" s="35">
        <v>42.51</v>
      </c>
      <c r="I241" s="35">
        <v>45.19</v>
      </c>
      <c r="J241" s="36">
        <v>456.84000000000003</v>
      </c>
      <c r="K241" s="36">
        <v>479.94000000000005</v>
      </c>
      <c r="L241" s="36">
        <v>523.75</v>
      </c>
      <c r="M241" s="36">
        <v>523.75</v>
      </c>
      <c r="N241" s="30">
        <f t="shared" si="211"/>
        <v>1984.2800000000002</v>
      </c>
      <c r="O241" s="24">
        <f t="shared" si="222"/>
        <v>136544.90760000001</v>
      </c>
      <c r="P241" s="24">
        <f t="shared" si="223"/>
        <v>143449.2666</v>
      </c>
      <c r="Q241" s="24">
        <f t="shared" si="224"/>
        <v>172664.66250000001</v>
      </c>
      <c r="R241" s="24">
        <f t="shared" si="225"/>
        <v>172664.66250000001</v>
      </c>
      <c r="S241" s="31">
        <f t="shared" si="212"/>
        <v>625323.49919999996</v>
      </c>
      <c r="T241" s="24"/>
      <c r="U241" s="32"/>
      <c r="V241" s="33"/>
      <c r="AA241" s="11"/>
    </row>
    <row r="242" spans="1:31" s="4" customFormat="1" ht="51" customHeight="1">
      <c r="A242" s="26"/>
      <c r="B242" s="28" t="s">
        <v>269</v>
      </c>
      <c r="C242" s="26" t="s">
        <v>17</v>
      </c>
      <c r="D242" s="26" t="s">
        <v>273</v>
      </c>
      <c r="E242" s="34" t="s">
        <v>20</v>
      </c>
      <c r="F242" s="35">
        <v>80.849999999999994</v>
      </c>
      <c r="G242" s="35">
        <v>88.77</v>
      </c>
      <c r="H242" s="35">
        <v>37.06</v>
      </c>
      <c r="I242" s="35">
        <v>39.39</v>
      </c>
      <c r="J242" s="36">
        <v>3921.4369999999999</v>
      </c>
      <c r="K242" s="36">
        <v>3906.4380000000001</v>
      </c>
      <c r="L242" s="36">
        <v>4374.5</v>
      </c>
      <c r="M242" s="36">
        <v>4374.5</v>
      </c>
      <c r="N242" s="30">
        <f t="shared" si="211"/>
        <v>16576.875</v>
      </c>
      <c r="O242" s="24">
        <f t="shared" si="222"/>
        <v>171719.72622999997</v>
      </c>
      <c r="P242" s="24">
        <f t="shared" si="223"/>
        <v>171062.92001999996</v>
      </c>
      <c r="Q242" s="24">
        <f t="shared" si="224"/>
        <v>216012.80999999997</v>
      </c>
      <c r="R242" s="24">
        <f t="shared" si="225"/>
        <v>216012.80999999997</v>
      </c>
      <c r="S242" s="31">
        <f t="shared" si="212"/>
        <v>774808.26624999987</v>
      </c>
      <c r="T242" s="24"/>
      <c r="U242" s="32"/>
      <c r="V242" s="33"/>
      <c r="AA242" s="11"/>
    </row>
    <row r="243" spans="1:31" s="4" customFormat="1" ht="30.75" customHeight="1">
      <c r="A243" s="26"/>
      <c r="B243" s="28" t="s">
        <v>269</v>
      </c>
      <c r="C243" s="26" t="s">
        <v>17</v>
      </c>
      <c r="D243" s="26" t="s">
        <v>223</v>
      </c>
      <c r="E243" s="34" t="s">
        <v>20</v>
      </c>
      <c r="F243" s="35">
        <v>66.86</v>
      </c>
      <c r="G243" s="35">
        <v>73.41</v>
      </c>
      <c r="H243" s="35">
        <v>29.43</v>
      </c>
      <c r="I243" s="35">
        <v>31.28</v>
      </c>
      <c r="J243" s="36">
        <v>9551.7900000000009</v>
      </c>
      <c r="K243" s="36">
        <v>9384.74</v>
      </c>
      <c r="L243" s="36">
        <v>10221.25</v>
      </c>
      <c r="M243" s="36">
        <v>10221.25</v>
      </c>
      <c r="N243" s="30">
        <f t="shared" si="211"/>
        <v>39379.03</v>
      </c>
      <c r="O243" s="24">
        <f t="shared" si="222"/>
        <v>357523.49970000004</v>
      </c>
      <c r="P243" s="24">
        <f t="shared" si="223"/>
        <v>351270.81819999998</v>
      </c>
      <c r="Q243" s="24">
        <f t="shared" si="224"/>
        <v>430621.26249999995</v>
      </c>
      <c r="R243" s="24">
        <f t="shared" si="225"/>
        <v>430621.26249999995</v>
      </c>
      <c r="S243" s="31">
        <f t="shared" si="212"/>
        <v>1570036.8428999998</v>
      </c>
      <c r="T243" s="24"/>
      <c r="U243" s="32"/>
      <c r="V243" s="33"/>
      <c r="AA243" s="11"/>
    </row>
    <row r="244" spans="1:31" s="5" customFormat="1" ht="29.25" customHeight="1">
      <c r="A244" s="26" t="s">
        <v>274</v>
      </c>
      <c r="B244" s="28" t="s">
        <v>275</v>
      </c>
      <c r="C244" s="28" t="s">
        <v>275</v>
      </c>
      <c r="D244" s="26"/>
      <c r="E244" s="34"/>
      <c r="F244" s="29"/>
      <c r="G244" s="29"/>
      <c r="H244" s="29"/>
      <c r="I244" s="29"/>
      <c r="J244" s="37">
        <f>SUM(J245:J248)</f>
        <v>7210.9680000000008</v>
      </c>
      <c r="K244" s="37">
        <f t="shared" ref="K244:O244" si="262">SUM(K245:K248)</f>
        <v>7719.5793333333331</v>
      </c>
      <c r="L244" s="37">
        <f t="shared" si="262"/>
        <v>9545.5</v>
      </c>
      <c r="M244" s="37">
        <f t="shared" si="262"/>
        <v>9547.5</v>
      </c>
      <c r="N244" s="30">
        <f t="shared" si="211"/>
        <v>34023.547333333336</v>
      </c>
      <c r="O244" s="24">
        <f t="shared" si="262"/>
        <v>89150.543410000013</v>
      </c>
      <c r="P244" s="24">
        <f t="shared" ref="P244" si="263">SUM(P245:P248)</f>
        <v>109950.36715000003</v>
      </c>
      <c r="Q244" s="24">
        <f t="shared" ref="Q244" si="264">SUM(Q245:Q248)</f>
        <v>183492.26500000004</v>
      </c>
      <c r="R244" s="24">
        <f t="shared" ref="R244" si="265">SUM(R245:R248)</f>
        <v>183799.12500000003</v>
      </c>
      <c r="S244" s="31">
        <f t="shared" si="212"/>
        <v>566392.30056000012</v>
      </c>
      <c r="T244" s="24"/>
      <c r="U244" s="32"/>
      <c r="V244" s="33"/>
      <c r="AA244" s="11"/>
      <c r="AB244" s="4"/>
      <c r="AC244" s="4"/>
      <c r="AE244" s="4"/>
    </row>
    <row r="245" spans="1:31" s="4" customFormat="1" ht="30.75" customHeight="1">
      <c r="A245" s="26"/>
      <c r="B245" s="28" t="s">
        <v>275</v>
      </c>
      <c r="C245" s="26" t="s">
        <v>164</v>
      </c>
      <c r="D245" s="26" t="s">
        <v>276</v>
      </c>
      <c r="E245" s="34" t="s">
        <v>19</v>
      </c>
      <c r="F245" s="35">
        <v>47.84</v>
      </c>
      <c r="G245" s="35">
        <v>52.53</v>
      </c>
      <c r="H245" s="35">
        <v>46.54</v>
      </c>
      <c r="I245" s="35">
        <v>49.47</v>
      </c>
      <c r="J245" s="36">
        <v>3637.11</v>
      </c>
      <c r="K245" s="36">
        <v>3577.989333333333</v>
      </c>
      <c r="L245" s="36">
        <v>4198</v>
      </c>
      <c r="M245" s="36">
        <v>4198</v>
      </c>
      <c r="N245" s="30">
        <f t="shared" si="211"/>
        <v>15611.099333333334</v>
      </c>
      <c r="O245" s="24">
        <f t="shared" si="222"/>
        <v>4728.2430000000159</v>
      </c>
      <c r="P245" s="24">
        <f t="shared" si="223"/>
        <v>4651.386133333348</v>
      </c>
      <c r="Q245" s="24">
        <f t="shared" si="224"/>
        <v>12845.88000000001</v>
      </c>
      <c r="R245" s="24">
        <f t="shared" si="225"/>
        <v>12845.88000000001</v>
      </c>
      <c r="S245" s="31">
        <f t="shared" si="212"/>
        <v>35071.389133333389</v>
      </c>
      <c r="T245" s="24"/>
      <c r="U245" s="32"/>
      <c r="V245" s="33"/>
      <c r="AA245" s="11"/>
    </row>
    <row r="246" spans="1:31" s="4" customFormat="1" ht="30.75" customHeight="1">
      <c r="A246" s="26"/>
      <c r="B246" s="28" t="s">
        <v>275</v>
      </c>
      <c r="C246" s="26" t="s">
        <v>164</v>
      </c>
      <c r="D246" s="26" t="s">
        <v>277</v>
      </c>
      <c r="E246" s="34" t="s">
        <v>19</v>
      </c>
      <c r="F246" s="35">
        <v>53.57</v>
      </c>
      <c r="G246" s="35">
        <v>58.82</v>
      </c>
      <c r="H246" s="35">
        <v>46.54</v>
      </c>
      <c r="I246" s="35">
        <v>49.47</v>
      </c>
      <c r="J246" s="36">
        <v>2550.9100000000003</v>
      </c>
      <c r="K246" s="36">
        <v>2820.4666666666672</v>
      </c>
      <c r="L246" s="36">
        <v>3356.75</v>
      </c>
      <c r="M246" s="36">
        <v>3356.75</v>
      </c>
      <c r="N246" s="30">
        <f t="shared" si="211"/>
        <v>12084.876666666667</v>
      </c>
      <c r="O246" s="24">
        <f t="shared" si="222"/>
        <v>17932.897300000004</v>
      </c>
      <c r="P246" s="24">
        <f t="shared" si="223"/>
        <v>19827.880666666675</v>
      </c>
      <c r="Q246" s="24">
        <f t="shared" si="224"/>
        <v>31385.612500000007</v>
      </c>
      <c r="R246" s="24">
        <f t="shared" si="225"/>
        <v>31385.612500000007</v>
      </c>
      <c r="S246" s="31">
        <f t="shared" si="212"/>
        <v>100532.00296666668</v>
      </c>
      <c r="T246" s="24"/>
      <c r="U246" s="32"/>
      <c r="V246" s="33"/>
      <c r="AA246" s="11"/>
    </row>
    <row r="247" spans="1:31" s="4" customFormat="1" ht="30.75" customHeight="1">
      <c r="A247" s="26"/>
      <c r="B247" s="28" t="s">
        <v>275</v>
      </c>
      <c r="C247" s="26" t="s">
        <v>164</v>
      </c>
      <c r="D247" s="26" t="s">
        <v>278</v>
      </c>
      <c r="E247" s="34" t="s">
        <v>19</v>
      </c>
      <c r="F247" s="35">
        <v>192.99</v>
      </c>
      <c r="G247" s="35">
        <v>211.9</v>
      </c>
      <c r="H247" s="35">
        <v>55</v>
      </c>
      <c r="I247" s="35">
        <v>58.47</v>
      </c>
      <c r="J247" s="36">
        <v>295.97699999999998</v>
      </c>
      <c r="K247" s="36">
        <v>378.36500000000001</v>
      </c>
      <c r="L247" s="36">
        <v>507</v>
      </c>
      <c r="M247" s="36">
        <v>509</v>
      </c>
      <c r="N247" s="30">
        <f t="shared" si="211"/>
        <v>1690.3420000000001</v>
      </c>
      <c r="O247" s="24">
        <f t="shared" si="222"/>
        <v>40841.86623</v>
      </c>
      <c r="P247" s="24">
        <f t="shared" si="223"/>
        <v>52210.586350000005</v>
      </c>
      <c r="Q247" s="24">
        <f t="shared" si="224"/>
        <v>77789.010000000009</v>
      </c>
      <c r="R247" s="24">
        <f t="shared" si="225"/>
        <v>78095.87000000001</v>
      </c>
      <c r="S247" s="31">
        <f t="shared" si="212"/>
        <v>248937.33258000005</v>
      </c>
      <c r="T247" s="24"/>
      <c r="U247" s="32"/>
      <c r="V247" s="33"/>
      <c r="AA247" s="11"/>
    </row>
    <row r="248" spans="1:31" s="4" customFormat="1" ht="30.75" customHeight="1">
      <c r="A248" s="26"/>
      <c r="B248" s="28" t="s">
        <v>275</v>
      </c>
      <c r="C248" s="26" t="s">
        <v>164</v>
      </c>
      <c r="D248" s="26" t="s">
        <v>279</v>
      </c>
      <c r="E248" s="34" t="s">
        <v>20</v>
      </c>
      <c r="F248" s="35">
        <v>112.28</v>
      </c>
      <c r="G248" s="35">
        <v>123.28</v>
      </c>
      <c r="H248" s="35">
        <v>77</v>
      </c>
      <c r="I248" s="35">
        <v>81.849999999999994</v>
      </c>
      <c r="J248" s="36">
        <v>726.971</v>
      </c>
      <c r="K248" s="36">
        <v>942.75833333333333</v>
      </c>
      <c r="L248" s="36">
        <v>1483.75</v>
      </c>
      <c r="M248" s="36">
        <v>1483.75</v>
      </c>
      <c r="N248" s="30">
        <f t="shared" si="211"/>
        <v>4637.2293333333328</v>
      </c>
      <c r="O248" s="24">
        <f t="shared" si="222"/>
        <v>25647.53688</v>
      </c>
      <c r="P248" s="24">
        <f t="shared" si="223"/>
        <v>33260.514000000003</v>
      </c>
      <c r="Q248" s="24">
        <f t="shared" si="224"/>
        <v>61471.762500000012</v>
      </c>
      <c r="R248" s="24">
        <f t="shared" si="225"/>
        <v>61471.762500000012</v>
      </c>
      <c r="S248" s="31">
        <f t="shared" si="212"/>
        <v>181851.57588000002</v>
      </c>
      <c r="T248" s="24"/>
      <c r="U248" s="32"/>
      <c r="V248" s="33"/>
      <c r="AA248" s="11"/>
    </row>
    <row r="249" spans="1:31" s="5" customFormat="1" ht="30.75" customHeight="1">
      <c r="A249" s="26" t="s">
        <v>280</v>
      </c>
      <c r="B249" s="28" t="s">
        <v>281</v>
      </c>
      <c r="C249" s="28" t="s">
        <v>281</v>
      </c>
      <c r="D249" s="26"/>
      <c r="E249" s="34"/>
      <c r="F249" s="29"/>
      <c r="G249" s="29"/>
      <c r="H249" s="29"/>
      <c r="I249" s="29"/>
      <c r="J249" s="37">
        <f>J250</f>
        <v>3169.4009999999998</v>
      </c>
      <c r="K249" s="37">
        <f t="shared" ref="K249:O249" si="266">K250</f>
        <v>3021.3589999999999</v>
      </c>
      <c r="L249" s="37">
        <f t="shared" si="266"/>
        <v>2422</v>
      </c>
      <c r="M249" s="37">
        <f t="shared" si="266"/>
        <v>2906</v>
      </c>
      <c r="N249" s="30">
        <f t="shared" si="211"/>
        <v>11518.76</v>
      </c>
      <c r="O249" s="24">
        <f t="shared" si="266"/>
        <v>17558.481539999997</v>
      </c>
      <c r="P249" s="24">
        <f t="shared" ref="P249" si="267">P250</f>
        <v>16738.328859999998</v>
      </c>
      <c r="Q249" s="24">
        <f t="shared" ref="Q249" si="268">Q250</f>
        <v>18746.280000000006</v>
      </c>
      <c r="R249" s="24">
        <f t="shared" ref="R249" si="269">R250</f>
        <v>22492.440000000006</v>
      </c>
      <c r="S249" s="31">
        <f t="shared" si="212"/>
        <v>75535.530400000003</v>
      </c>
      <c r="T249" s="24"/>
      <c r="U249" s="32"/>
      <c r="V249" s="33"/>
      <c r="AA249" s="11"/>
      <c r="AB249" s="4"/>
      <c r="AC249" s="4"/>
      <c r="AE249" s="4"/>
    </row>
    <row r="250" spans="1:31" s="4" customFormat="1" ht="30.75" customHeight="1">
      <c r="A250" s="26"/>
      <c r="B250" s="28" t="s">
        <v>281</v>
      </c>
      <c r="C250" s="26" t="s">
        <v>51</v>
      </c>
      <c r="D250" s="26" t="s">
        <v>127</v>
      </c>
      <c r="E250" s="34" t="s">
        <v>123</v>
      </c>
      <c r="F250" s="35">
        <v>52.96</v>
      </c>
      <c r="G250" s="35">
        <v>58.15</v>
      </c>
      <c r="H250" s="35">
        <v>47.42</v>
      </c>
      <c r="I250" s="35">
        <v>50.41</v>
      </c>
      <c r="J250" s="36">
        <v>3169.4009999999998</v>
      </c>
      <c r="K250" s="36">
        <v>3021.3589999999999</v>
      </c>
      <c r="L250" s="36">
        <v>2422</v>
      </c>
      <c r="M250" s="36">
        <v>2906</v>
      </c>
      <c r="N250" s="30">
        <f t="shared" si="211"/>
        <v>11518.76</v>
      </c>
      <c r="O250" s="24">
        <f t="shared" si="222"/>
        <v>17558.481539999997</v>
      </c>
      <c r="P250" s="24">
        <f t="shared" si="223"/>
        <v>16738.328859999998</v>
      </c>
      <c r="Q250" s="24">
        <f t="shared" si="224"/>
        <v>18746.280000000006</v>
      </c>
      <c r="R250" s="24">
        <f t="shared" si="225"/>
        <v>22492.440000000006</v>
      </c>
      <c r="S250" s="31">
        <f t="shared" si="212"/>
        <v>75535.530400000003</v>
      </c>
      <c r="T250" s="24"/>
      <c r="U250" s="32"/>
      <c r="V250" s="33"/>
      <c r="AA250" s="11"/>
    </row>
    <row r="251" spans="1:31" s="5" customFormat="1" ht="30.75" customHeight="1">
      <c r="A251" s="26" t="s">
        <v>282</v>
      </c>
      <c r="B251" s="28" t="s">
        <v>283</v>
      </c>
      <c r="C251" s="28" t="s">
        <v>283</v>
      </c>
      <c r="D251" s="26"/>
      <c r="E251" s="34"/>
      <c r="F251" s="29"/>
      <c r="G251" s="29"/>
      <c r="H251" s="29"/>
      <c r="I251" s="29"/>
      <c r="J251" s="37">
        <f>J252</f>
        <v>2955.0369999999998</v>
      </c>
      <c r="K251" s="37">
        <f t="shared" ref="K251:O251" si="270">K252</f>
        <v>3100.5149999999999</v>
      </c>
      <c r="L251" s="37">
        <f t="shared" si="270"/>
        <v>4859</v>
      </c>
      <c r="M251" s="37">
        <f t="shared" si="270"/>
        <v>4859</v>
      </c>
      <c r="N251" s="30">
        <f t="shared" si="211"/>
        <v>15773.552</v>
      </c>
      <c r="O251" s="24">
        <f t="shared" si="270"/>
        <v>37085.714349999987</v>
      </c>
      <c r="P251" s="24">
        <f t="shared" ref="P251" si="271">P252</f>
        <v>38911.463249999986</v>
      </c>
      <c r="Q251" s="24">
        <f t="shared" ref="Q251" si="272">Q252</f>
        <v>82603</v>
      </c>
      <c r="R251" s="24">
        <f t="shared" ref="R251" si="273">R252</f>
        <v>82603</v>
      </c>
      <c r="S251" s="31">
        <f t="shared" si="212"/>
        <v>241203.17759999997</v>
      </c>
      <c r="T251" s="31"/>
      <c r="U251" s="30"/>
      <c r="V251" s="33"/>
      <c r="AA251" s="11"/>
      <c r="AB251" s="4"/>
      <c r="AC251" s="4"/>
      <c r="AE251" s="4"/>
    </row>
    <row r="252" spans="1:31" s="4" customFormat="1" ht="30.75" customHeight="1">
      <c r="A252" s="26"/>
      <c r="B252" s="28" t="s">
        <v>283</v>
      </c>
      <c r="C252" s="26" t="s">
        <v>213</v>
      </c>
      <c r="D252" s="26" t="s">
        <v>284</v>
      </c>
      <c r="E252" s="34" t="s">
        <v>19</v>
      </c>
      <c r="F252" s="35">
        <v>104.55</v>
      </c>
      <c r="G252" s="35">
        <v>114.8</v>
      </c>
      <c r="H252" s="35">
        <v>92</v>
      </c>
      <c r="I252" s="35">
        <v>97.8</v>
      </c>
      <c r="J252" s="36">
        <v>2955.0369999999998</v>
      </c>
      <c r="K252" s="36">
        <v>3100.5149999999999</v>
      </c>
      <c r="L252" s="36">
        <v>4859</v>
      </c>
      <c r="M252" s="36">
        <v>4859</v>
      </c>
      <c r="N252" s="30">
        <f t="shared" si="211"/>
        <v>15773.552</v>
      </c>
      <c r="O252" s="24">
        <f t="shared" si="222"/>
        <v>37085.714349999987</v>
      </c>
      <c r="P252" s="24">
        <f t="shared" si="223"/>
        <v>38911.463249999986</v>
      </c>
      <c r="Q252" s="24">
        <f t="shared" si="224"/>
        <v>82603</v>
      </c>
      <c r="R252" s="24">
        <f t="shared" si="225"/>
        <v>82603</v>
      </c>
      <c r="S252" s="31">
        <f t="shared" si="212"/>
        <v>241203.17759999997</v>
      </c>
      <c r="T252" s="24"/>
      <c r="U252" s="32"/>
      <c r="V252" s="33"/>
      <c r="AA252" s="11"/>
    </row>
    <row r="253" spans="1:31" s="5" customFormat="1" ht="30.75" customHeight="1">
      <c r="A253" s="26" t="s">
        <v>285</v>
      </c>
      <c r="B253" s="28" t="s">
        <v>286</v>
      </c>
      <c r="C253" s="28" t="s">
        <v>286</v>
      </c>
      <c r="D253" s="26"/>
      <c r="E253" s="34"/>
      <c r="F253" s="29"/>
      <c r="G253" s="29"/>
      <c r="H253" s="29"/>
      <c r="I253" s="29"/>
      <c r="J253" s="37">
        <f>SUM(J254:J255)</f>
        <v>98735.983999999997</v>
      </c>
      <c r="K253" s="37">
        <f t="shared" ref="K253:M253" si="274">SUM(K254:K255)</f>
        <v>111182.91800000001</v>
      </c>
      <c r="L253" s="37">
        <f t="shared" si="274"/>
        <v>97919.75</v>
      </c>
      <c r="M253" s="37">
        <f t="shared" si="274"/>
        <v>97919.75</v>
      </c>
      <c r="N253" s="30">
        <f t="shared" si="211"/>
        <v>405758.402</v>
      </c>
      <c r="O253" s="24">
        <f>SUM(O254:O255)</f>
        <v>1188293.8368399995</v>
      </c>
      <c r="P253" s="24">
        <f t="shared" ref="P253:R253" si="275">SUM(P254:P255)</f>
        <v>1338114.1916799995</v>
      </c>
      <c r="Q253" s="24">
        <f t="shared" si="275"/>
        <v>2070350.0724999995</v>
      </c>
      <c r="R253" s="24">
        <f t="shared" si="275"/>
        <v>2070350.0724999995</v>
      </c>
      <c r="S253" s="31">
        <f t="shared" si="212"/>
        <v>6667108.1735199988</v>
      </c>
      <c r="T253" s="31"/>
      <c r="U253" s="30"/>
      <c r="V253" s="33"/>
      <c r="AA253" s="11"/>
      <c r="AB253" s="4"/>
      <c r="AC253" s="4"/>
      <c r="AE253" s="4"/>
    </row>
    <row r="254" spans="1:31" s="4" customFormat="1" ht="47.25" customHeight="1">
      <c r="A254" s="26"/>
      <c r="B254" s="28" t="s">
        <v>286</v>
      </c>
      <c r="C254" s="26" t="s">
        <v>17</v>
      </c>
      <c r="D254" s="26" t="s">
        <v>287</v>
      </c>
      <c r="E254" s="34" t="s">
        <v>19</v>
      </c>
      <c r="F254" s="35">
        <v>46.44</v>
      </c>
      <c r="G254" s="35">
        <v>64.739999999999995</v>
      </c>
      <c r="H254" s="35">
        <v>34.270000000000003</v>
      </c>
      <c r="I254" s="35">
        <v>36.43</v>
      </c>
      <c r="J254" s="36">
        <v>49391.212</v>
      </c>
      <c r="K254" s="36">
        <v>55694.324000000001</v>
      </c>
      <c r="L254" s="36">
        <v>49016.75</v>
      </c>
      <c r="M254" s="36">
        <v>49016.75</v>
      </c>
      <c r="N254" s="30">
        <f t="shared" si="211"/>
        <v>203119.03599999999</v>
      </c>
      <c r="O254" s="24">
        <f t="shared" si="222"/>
        <v>601091.05003999977</v>
      </c>
      <c r="P254" s="24">
        <f t="shared" si="223"/>
        <v>677799.92307999975</v>
      </c>
      <c r="Q254" s="24">
        <f t="shared" si="224"/>
        <v>1387664.1924999997</v>
      </c>
      <c r="R254" s="24">
        <f t="shared" si="225"/>
        <v>1387664.1924999997</v>
      </c>
      <c r="S254" s="31">
        <f t="shared" si="212"/>
        <v>4054219.3581199991</v>
      </c>
      <c r="T254" s="24"/>
      <c r="U254" s="32"/>
      <c r="V254" s="33"/>
      <c r="AA254" s="11"/>
    </row>
    <row r="255" spans="1:31" s="4" customFormat="1" ht="47.25" customHeight="1">
      <c r="A255" s="26"/>
      <c r="B255" s="28" t="s">
        <v>286</v>
      </c>
      <c r="C255" s="26" t="s">
        <v>17</v>
      </c>
      <c r="D255" s="26" t="s">
        <v>287</v>
      </c>
      <c r="E255" s="34" t="s">
        <v>20</v>
      </c>
      <c r="F255" s="35">
        <v>37.409999999999997</v>
      </c>
      <c r="G255" s="35">
        <v>41.08</v>
      </c>
      <c r="H255" s="35">
        <v>25.51</v>
      </c>
      <c r="I255" s="35">
        <v>27.12</v>
      </c>
      <c r="J255" s="36">
        <v>49344.771999999997</v>
      </c>
      <c r="K255" s="36">
        <v>55488.593999999997</v>
      </c>
      <c r="L255" s="36">
        <v>48903</v>
      </c>
      <c r="M255" s="36">
        <v>48903</v>
      </c>
      <c r="N255" s="30">
        <f t="shared" si="211"/>
        <v>202639.36599999998</v>
      </c>
      <c r="O255" s="24">
        <f t="shared" si="222"/>
        <v>587202.78679999977</v>
      </c>
      <c r="P255" s="24">
        <f t="shared" si="223"/>
        <v>660314.26859999972</v>
      </c>
      <c r="Q255" s="24">
        <f t="shared" si="224"/>
        <v>682685.87999999989</v>
      </c>
      <c r="R255" s="24">
        <f t="shared" si="225"/>
        <v>682685.87999999989</v>
      </c>
      <c r="S255" s="31">
        <f t="shared" si="212"/>
        <v>2612888.8153999993</v>
      </c>
      <c r="T255" s="24"/>
      <c r="U255" s="32"/>
      <c r="V255" s="33"/>
      <c r="AA255" s="11"/>
    </row>
    <row r="256" spans="1:31" s="5" customFormat="1" ht="30.75" customHeight="1">
      <c r="A256" s="26" t="s">
        <v>288</v>
      </c>
      <c r="B256" s="28" t="s">
        <v>289</v>
      </c>
      <c r="C256" s="28" t="s">
        <v>289</v>
      </c>
      <c r="D256" s="26"/>
      <c r="E256" s="34"/>
      <c r="F256" s="29"/>
      <c r="G256" s="29"/>
      <c r="H256" s="29"/>
      <c r="I256" s="29"/>
      <c r="J256" s="37">
        <f>SUM(J257:J258)</f>
        <v>5824.2099999999991</v>
      </c>
      <c r="K256" s="37">
        <f t="shared" ref="K256:M256" si="276">SUM(K257:K258)</f>
        <v>5790.53</v>
      </c>
      <c r="L256" s="37">
        <f t="shared" si="276"/>
        <v>6154.25</v>
      </c>
      <c r="M256" s="37">
        <f t="shared" si="276"/>
        <v>6154.25</v>
      </c>
      <c r="N256" s="30">
        <f t="shared" si="211"/>
        <v>23923.239999999998</v>
      </c>
      <c r="O256" s="24">
        <f>SUM(O257:O258)</f>
        <v>1205320.0148999998</v>
      </c>
      <c r="P256" s="24">
        <f t="shared" ref="P256:R256" si="277">SUM(P257:P258)</f>
        <v>1198325.4789</v>
      </c>
      <c r="Q256" s="24">
        <f t="shared" si="277"/>
        <v>1405233.335</v>
      </c>
      <c r="R256" s="24">
        <f t="shared" si="277"/>
        <v>1405233.335</v>
      </c>
      <c r="S256" s="31">
        <f t="shared" si="212"/>
        <v>5214112.1637999993</v>
      </c>
      <c r="T256" s="31"/>
      <c r="U256" s="30"/>
      <c r="V256" s="33"/>
      <c r="AA256" s="11"/>
      <c r="AB256" s="4"/>
      <c r="AC256" s="4"/>
      <c r="AE256" s="4"/>
    </row>
    <row r="257" spans="1:31" s="4" customFormat="1" ht="60.75" customHeight="1">
      <c r="A257" s="26"/>
      <c r="B257" s="28" t="s">
        <v>289</v>
      </c>
      <c r="C257" s="26" t="s">
        <v>17</v>
      </c>
      <c r="D257" s="26" t="s">
        <v>290</v>
      </c>
      <c r="E257" s="34" t="s">
        <v>19</v>
      </c>
      <c r="F257" s="35">
        <v>267.12</v>
      </c>
      <c r="G257" s="35">
        <v>293.3</v>
      </c>
      <c r="H257" s="35">
        <v>35.71</v>
      </c>
      <c r="I257" s="35">
        <v>37.96</v>
      </c>
      <c r="J257" s="36">
        <v>2912.1</v>
      </c>
      <c r="K257" s="36">
        <v>2894.7599999999998</v>
      </c>
      <c r="L257" s="36">
        <v>3069.75</v>
      </c>
      <c r="M257" s="36">
        <v>3069.75</v>
      </c>
      <c r="N257" s="30">
        <f t="shared" si="211"/>
        <v>11946.36</v>
      </c>
      <c r="O257" s="24">
        <f t="shared" si="222"/>
        <v>673889.06099999999</v>
      </c>
      <c r="P257" s="24">
        <f t="shared" si="223"/>
        <v>669876.41159999999</v>
      </c>
      <c r="Q257" s="24">
        <f t="shared" si="224"/>
        <v>783829.96499999997</v>
      </c>
      <c r="R257" s="24">
        <f t="shared" si="225"/>
        <v>783829.96499999997</v>
      </c>
      <c r="S257" s="31">
        <f t="shared" si="212"/>
        <v>2911425.4025999997</v>
      </c>
      <c r="T257" s="24"/>
      <c r="U257" s="32"/>
      <c r="V257" s="33"/>
      <c r="AA257" s="11"/>
    </row>
    <row r="258" spans="1:31" s="4" customFormat="1" ht="49.5" customHeight="1">
      <c r="A258" s="26"/>
      <c r="B258" s="28" t="s">
        <v>289</v>
      </c>
      <c r="C258" s="26" t="s">
        <v>17</v>
      </c>
      <c r="D258" s="26" t="s">
        <v>290</v>
      </c>
      <c r="E258" s="34" t="s">
        <v>20</v>
      </c>
      <c r="F258" s="35">
        <v>213.45</v>
      </c>
      <c r="G258" s="35">
        <v>234.37</v>
      </c>
      <c r="H258" s="35">
        <v>30.96</v>
      </c>
      <c r="I258" s="35">
        <v>32.909999999999997</v>
      </c>
      <c r="J258" s="36">
        <v>2912.1099999999997</v>
      </c>
      <c r="K258" s="36">
        <v>2895.77</v>
      </c>
      <c r="L258" s="36">
        <v>3084.5</v>
      </c>
      <c r="M258" s="36">
        <v>3084.5</v>
      </c>
      <c r="N258" s="30">
        <f t="shared" si="211"/>
        <v>11976.88</v>
      </c>
      <c r="O258" s="24">
        <f t="shared" si="222"/>
        <v>531430.95389999985</v>
      </c>
      <c r="P258" s="24">
        <f t="shared" si="223"/>
        <v>528449.0673</v>
      </c>
      <c r="Q258" s="24">
        <f t="shared" si="224"/>
        <v>621403.37</v>
      </c>
      <c r="R258" s="24">
        <f t="shared" si="225"/>
        <v>621403.37</v>
      </c>
      <c r="S258" s="31">
        <f t="shared" si="212"/>
        <v>2302686.7612000001</v>
      </c>
      <c r="T258" s="24"/>
      <c r="U258" s="32"/>
      <c r="V258" s="33"/>
      <c r="AA258" s="11"/>
    </row>
    <row r="259" spans="1:31" s="5" customFormat="1" ht="30.75" customHeight="1">
      <c r="A259" s="26" t="s">
        <v>291</v>
      </c>
      <c r="B259" s="28" t="s">
        <v>292</v>
      </c>
      <c r="C259" s="28" t="s">
        <v>292</v>
      </c>
      <c r="D259" s="26"/>
      <c r="E259" s="34"/>
      <c r="F259" s="29"/>
      <c r="G259" s="29"/>
      <c r="H259" s="29"/>
      <c r="I259" s="29"/>
      <c r="J259" s="37">
        <f>SUM(J260:J268)</f>
        <v>85660.003999999986</v>
      </c>
      <c r="K259" s="37">
        <f>SUM(K260:K268)</f>
        <v>86679.019</v>
      </c>
      <c r="L259" s="37">
        <f t="shared" ref="L259:O259" si="278">SUM(L260:L268)</f>
        <v>85454</v>
      </c>
      <c r="M259" s="37">
        <f t="shared" si="278"/>
        <v>85448</v>
      </c>
      <c r="N259" s="30">
        <f t="shared" si="211"/>
        <v>343241.02299999999</v>
      </c>
      <c r="O259" s="24">
        <f t="shared" si="278"/>
        <v>10250967.32447</v>
      </c>
      <c r="P259" s="24">
        <f t="shared" ref="P259" si="279">SUM(P260:P268)</f>
        <v>10444554.873950001</v>
      </c>
      <c r="Q259" s="24">
        <f t="shared" ref="Q259" si="280">SUM(Q260:Q268)</f>
        <v>11525938.43</v>
      </c>
      <c r="R259" s="24">
        <f t="shared" ref="R259" si="281">SUM(R260:R268)</f>
        <v>11524980.140000001</v>
      </c>
      <c r="S259" s="31">
        <f t="shared" si="212"/>
        <v>43746440.768420003</v>
      </c>
      <c r="T259" s="24"/>
      <c r="U259" s="32"/>
      <c r="V259" s="33"/>
      <c r="AA259" s="11"/>
      <c r="AB259" s="4"/>
      <c r="AC259" s="4"/>
      <c r="AE259" s="4"/>
    </row>
    <row r="260" spans="1:31" s="4" customFormat="1" ht="30.75" customHeight="1">
      <c r="A260" s="26"/>
      <c r="B260" s="28" t="s">
        <v>292</v>
      </c>
      <c r="C260" s="26" t="s">
        <v>293</v>
      </c>
      <c r="D260" s="26" t="s">
        <v>24</v>
      </c>
      <c r="E260" s="34" t="s">
        <v>19</v>
      </c>
      <c r="F260" s="35">
        <v>186.95</v>
      </c>
      <c r="G260" s="35">
        <v>205.27</v>
      </c>
      <c r="H260" s="35">
        <v>65</v>
      </c>
      <c r="I260" s="35">
        <v>69.099999999999994</v>
      </c>
      <c r="J260" s="36">
        <v>19364.934999999998</v>
      </c>
      <c r="K260" s="36">
        <v>19591.927000000003</v>
      </c>
      <c r="L260" s="36">
        <v>19745</v>
      </c>
      <c r="M260" s="36">
        <v>19745</v>
      </c>
      <c r="N260" s="30">
        <f t="shared" si="211"/>
        <v>78446.861999999994</v>
      </c>
      <c r="O260" s="24">
        <f t="shared" si="222"/>
        <v>2361553.8232499994</v>
      </c>
      <c r="P260" s="24">
        <f t="shared" si="223"/>
        <v>2389235.4976500003</v>
      </c>
      <c r="Q260" s="24">
        <f t="shared" si="224"/>
        <v>2688676.6500000004</v>
      </c>
      <c r="R260" s="24">
        <f t="shared" si="225"/>
        <v>2688676.6500000004</v>
      </c>
      <c r="S260" s="31">
        <f t="shared" si="212"/>
        <v>10128142.620900001</v>
      </c>
      <c r="T260" s="24"/>
      <c r="U260" s="32"/>
      <c r="V260" s="33"/>
      <c r="AA260" s="11"/>
    </row>
    <row r="261" spans="1:31" s="4" customFormat="1" ht="56.25" customHeight="1">
      <c r="A261" s="26"/>
      <c r="B261" s="28" t="s">
        <v>292</v>
      </c>
      <c r="C261" s="26" t="s">
        <v>294</v>
      </c>
      <c r="D261" s="26" t="s">
        <v>295</v>
      </c>
      <c r="E261" s="34" t="s">
        <v>19</v>
      </c>
      <c r="F261" s="35">
        <v>228.5</v>
      </c>
      <c r="G261" s="35">
        <v>250.89</v>
      </c>
      <c r="H261" s="35">
        <v>65</v>
      </c>
      <c r="I261" s="35">
        <v>69.099999999999994</v>
      </c>
      <c r="J261" s="36">
        <v>18922.168000000001</v>
      </c>
      <c r="K261" s="36">
        <v>20012.758999999998</v>
      </c>
      <c r="L261" s="36">
        <v>20385</v>
      </c>
      <c r="M261" s="36">
        <v>20384</v>
      </c>
      <c r="N261" s="30">
        <f t="shared" si="211"/>
        <v>79703.926999999996</v>
      </c>
      <c r="O261" s="24">
        <f t="shared" si="222"/>
        <v>3093774.4680000003</v>
      </c>
      <c r="P261" s="24">
        <f t="shared" si="223"/>
        <v>3272086.0964999995</v>
      </c>
      <c r="Q261" s="24">
        <f t="shared" si="224"/>
        <v>3705789.15</v>
      </c>
      <c r="R261" s="24">
        <f t="shared" si="225"/>
        <v>3705607.36</v>
      </c>
      <c r="S261" s="31">
        <f t="shared" si="212"/>
        <v>13777257.0745</v>
      </c>
      <c r="T261" s="24"/>
      <c r="U261" s="32"/>
      <c r="V261" s="33"/>
      <c r="AA261" s="11"/>
    </row>
    <row r="262" spans="1:31" s="4" customFormat="1" ht="56.25" customHeight="1">
      <c r="A262" s="26"/>
      <c r="B262" s="28" t="s">
        <v>292</v>
      </c>
      <c r="C262" s="26" t="s">
        <v>140</v>
      </c>
      <c r="D262" s="26" t="s">
        <v>296</v>
      </c>
      <c r="E262" s="34" t="s">
        <v>19</v>
      </c>
      <c r="F262" s="35">
        <v>390.13</v>
      </c>
      <c r="G262" s="35">
        <v>428.36</v>
      </c>
      <c r="H262" s="35">
        <v>78.33</v>
      </c>
      <c r="I262" s="35">
        <v>83.26</v>
      </c>
      <c r="J262" s="36">
        <v>970.971</v>
      </c>
      <c r="K262" s="36">
        <v>956.42199999999991</v>
      </c>
      <c r="L262" s="36">
        <v>898</v>
      </c>
      <c r="M262" s="36">
        <v>897</v>
      </c>
      <c r="N262" s="30">
        <f t="shared" si="211"/>
        <v>3722.393</v>
      </c>
      <c r="O262" s="24">
        <f t="shared" si="222"/>
        <v>302748.75780000002</v>
      </c>
      <c r="P262" s="24">
        <f t="shared" si="223"/>
        <v>298212.37959999999</v>
      </c>
      <c r="Q262" s="24">
        <f t="shared" si="224"/>
        <v>309899.80000000005</v>
      </c>
      <c r="R262" s="24">
        <f t="shared" si="225"/>
        <v>309554.7</v>
      </c>
      <c r="S262" s="31">
        <f t="shared" si="212"/>
        <v>1220415.6374000001</v>
      </c>
      <c r="T262" s="24"/>
      <c r="U262" s="32"/>
      <c r="V262" s="33"/>
      <c r="AA262" s="11"/>
    </row>
    <row r="263" spans="1:31" s="4" customFormat="1" ht="56.25" customHeight="1">
      <c r="A263" s="26"/>
      <c r="B263" s="28" t="s">
        <v>292</v>
      </c>
      <c r="C263" s="26" t="s">
        <v>140</v>
      </c>
      <c r="D263" s="26" t="s">
        <v>236</v>
      </c>
      <c r="E263" s="34" t="s">
        <v>19</v>
      </c>
      <c r="F263" s="35">
        <v>196.51</v>
      </c>
      <c r="G263" s="35">
        <v>215.77</v>
      </c>
      <c r="H263" s="35">
        <v>77.64</v>
      </c>
      <c r="I263" s="35">
        <v>82.53</v>
      </c>
      <c r="J263" s="36">
        <v>1818.9649999999999</v>
      </c>
      <c r="K263" s="36">
        <v>2254.232</v>
      </c>
      <c r="L263" s="36">
        <v>1779</v>
      </c>
      <c r="M263" s="36">
        <v>1779</v>
      </c>
      <c r="N263" s="30">
        <f t="shared" ref="N263:N346" si="282">J263+K263+L263+M263</f>
        <v>7631.1970000000001</v>
      </c>
      <c r="O263" s="24">
        <f t="shared" si="222"/>
        <v>216220.36954999997</v>
      </c>
      <c r="P263" s="24">
        <f t="shared" si="223"/>
        <v>267960.55783999996</v>
      </c>
      <c r="Q263" s="24">
        <f t="shared" si="224"/>
        <v>237033.96000000002</v>
      </c>
      <c r="R263" s="24">
        <f t="shared" si="225"/>
        <v>237033.96000000002</v>
      </c>
      <c r="S263" s="31">
        <f t="shared" ref="S263:S348" si="283">O263+P263+Q263+R263</f>
        <v>958248.84739000001</v>
      </c>
      <c r="T263" s="24"/>
      <c r="U263" s="32"/>
      <c r="V263" s="33"/>
      <c r="AA263" s="11"/>
    </row>
    <row r="264" spans="1:31" s="4" customFormat="1" ht="56.25" customHeight="1">
      <c r="A264" s="26"/>
      <c r="B264" s="28" t="s">
        <v>292</v>
      </c>
      <c r="C264" s="26" t="s">
        <v>140</v>
      </c>
      <c r="D264" s="26" t="s">
        <v>235</v>
      </c>
      <c r="E264" s="34" t="s">
        <v>19</v>
      </c>
      <c r="F264" s="35">
        <v>196.51</v>
      </c>
      <c r="G264" s="35">
        <v>215.77</v>
      </c>
      <c r="H264" s="35">
        <v>71.3</v>
      </c>
      <c r="I264" s="35">
        <v>75.790000000000006</v>
      </c>
      <c r="J264" s="36">
        <v>9430.5929999999989</v>
      </c>
      <c r="K264" s="36">
        <v>9394.9369999999999</v>
      </c>
      <c r="L264" s="36">
        <v>8949</v>
      </c>
      <c r="M264" s="36">
        <v>8948</v>
      </c>
      <c r="N264" s="30">
        <f t="shared" si="282"/>
        <v>36722.53</v>
      </c>
      <c r="O264" s="24">
        <f t="shared" ref="O264:O349" si="284">(F264-H264)*J264</f>
        <v>1180804.5495299997</v>
      </c>
      <c r="P264" s="24">
        <f t="shared" ref="P264:P349" si="285">(F264-H264)*K264</f>
        <v>1176340.06177</v>
      </c>
      <c r="Q264" s="24">
        <f t="shared" ref="Q264:Q349" si="286">(G264-I264)*L264</f>
        <v>1252681.0200000003</v>
      </c>
      <c r="R264" s="24">
        <f t="shared" ref="R264:R349" si="287">(G264-I264)*M264</f>
        <v>1252541.0400000003</v>
      </c>
      <c r="S264" s="31">
        <f t="shared" si="283"/>
        <v>4862366.6713000005</v>
      </c>
      <c r="T264" s="24"/>
      <c r="U264" s="32"/>
      <c r="V264" s="33"/>
      <c r="AA264" s="11"/>
    </row>
    <row r="265" spans="1:31" s="4" customFormat="1" ht="56.25" customHeight="1">
      <c r="A265" s="26"/>
      <c r="B265" s="28" t="s">
        <v>292</v>
      </c>
      <c r="C265" s="26" t="s">
        <v>140</v>
      </c>
      <c r="D265" s="26" t="s">
        <v>237</v>
      </c>
      <c r="E265" s="34" t="s">
        <v>19</v>
      </c>
      <c r="F265" s="35">
        <v>171.74</v>
      </c>
      <c r="G265" s="35">
        <v>188.57</v>
      </c>
      <c r="H265" s="35">
        <v>85.83</v>
      </c>
      <c r="I265" s="35">
        <v>91.24</v>
      </c>
      <c r="J265" s="36">
        <v>12009.378000000001</v>
      </c>
      <c r="K265" s="36">
        <v>11553.694000000001</v>
      </c>
      <c r="L265" s="36">
        <v>11756</v>
      </c>
      <c r="M265" s="36">
        <v>11755</v>
      </c>
      <c r="N265" s="30">
        <f t="shared" si="282"/>
        <v>47074.072</v>
      </c>
      <c r="O265" s="24">
        <f t="shared" si="284"/>
        <v>1031725.6639800002</v>
      </c>
      <c r="P265" s="24">
        <f t="shared" si="285"/>
        <v>992577.85154000029</v>
      </c>
      <c r="Q265" s="24">
        <f t="shared" si="286"/>
        <v>1144211.48</v>
      </c>
      <c r="R265" s="24">
        <f t="shared" si="287"/>
        <v>1144114.1499999999</v>
      </c>
      <c r="S265" s="31">
        <f t="shared" si="283"/>
        <v>4312629.1455199998</v>
      </c>
      <c r="T265" s="24"/>
      <c r="U265" s="32"/>
      <c r="V265" s="33"/>
      <c r="AA265" s="11"/>
    </row>
    <row r="266" spans="1:31" s="4" customFormat="1" ht="56.25" customHeight="1">
      <c r="A266" s="26"/>
      <c r="B266" s="28" t="s">
        <v>292</v>
      </c>
      <c r="C266" s="26" t="s">
        <v>140</v>
      </c>
      <c r="D266" s="26" t="s">
        <v>236</v>
      </c>
      <c r="E266" s="34" t="s">
        <v>20</v>
      </c>
      <c r="F266" s="35">
        <v>194.69</v>
      </c>
      <c r="G266" s="35">
        <v>213.77</v>
      </c>
      <c r="H266" s="35">
        <v>87</v>
      </c>
      <c r="I266" s="35">
        <v>92.48</v>
      </c>
      <c r="J266" s="36">
        <v>3339.2710000000002</v>
      </c>
      <c r="K266" s="36">
        <v>3624.7949999999996</v>
      </c>
      <c r="L266" s="36">
        <v>2570</v>
      </c>
      <c r="M266" s="36">
        <v>2570</v>
      </c>
      <c r="N266" s="30">
        <f t="shared" si="282"/>
        <v>12104.065999999999</v>
      </c>
      <c r="O266" s="24">
        <f t="shared" si="284"/>
        <v>359606.09399000002</v>
      </c>
      <c r="P266" s="24">
        <f t="shared" si="285"/>
        <v>390354.17354999995</v>
      </c>
      <c r="Q266" s="24">
        <f t="shared" si="286"/>
        <v>311715.3</v>
      </c>
      <c r="R266" s="24">
        <f t="shared" si="287"/>
        <v>311715.3</v>
      </c>
      <c r="S266" s="31">
        <f t="shared" si="283"/>
        <v>1373390.86754</v>
      </c>
      <c r="T266" s="24"/>
      <c r="U266" s="32"/>
      <c r="V266" s="33"/>
      <c r="AA266" s="11"/>
    </row>
    <row r="267" spans="1:31" s="4" customFormat="1" ht="56.25" customHeight="1">
      <c r="A267" s="26"/>
      <c r="B267" s="28" t="s">
        <v>292</v>
      </c>
      <c r="C267" s="26" t="s">
        <v>140</v>
      </c>
      <c r="D267" s="26" t="s">
        <v>235</v>
      </c>
      <c r="E267" s="34" t="s">
        <v>20</v>
      </c>
      <c r="F267" s="35">
        <v>194.69</v>
      </c>
      <c r="G267" s="35">
        <v>213.77</v>
      </c>
      <c r="H267" s="35">
        <v>87</v>
      </c>
      <c r="I267" s="35">
        <v>92.48</v>
      </c>
      <c r="J267" s="36">
        <v>10093.373</v>
      </c>
      <c r="K267" s="36">
        <v>9773.83</v>
      </c>
      <c r="L267" s="36">
        <v>9603</v>
      </c>
      <c r="M267" s="36">
        <v>9602</v>
      </c>
      <c r="N267" s="30">
        <f t="shared" si="282"/>
        <v>39072.203000000001</v>
      </c>
      <c r="O267" s="24">
        <f t="shared" si="284"/>
        <v>1086955.33837</v>
      </c>
      <c r="P267" s="24">
        <f t="shared" si="285"/>
        <v>1052543.7527000001</v>
      </c>
      <c r="Q267" s="24">
        <f t="shared" si="286"/>
        <v>1164747.8700000001</v>
      </c>
      <c r="R267" s="24">
        <f t="shared" si="287"/>
        <v>1164626.58</v>
      </c>
      <c r="S267" s="31">
        <f t="shared" si="283"/>
        <v>4468873.5410700003</v>
      </c>
      <c r="T267" s="24"/>
      <c r="U267" s="32"/>
      <c r="V267" s="33"/>
      <c r="AA267" s="11"/>
    </row>
    <row r="268" spans="1:31" s="4" customFormat="1" ht="56.25" customHeight="1">
      <c r="A268" s="26"/>
      <c r="B268" s="28" t="s">
        <v>292</v>
      </c>
      <c r="C268" s="26" t="s">
        <v>140</v>
      </c>
      <c r="D268" s="26" t="s">
        <v>237</v>
      </c>
      <c r="E268" s="34" t="s">
        <v>20</v>
      </c>
      <c r="F268" s="35">
        <v>148.6</v>
      </c>
      <c r="G268" s="35">
        <v>163.16</v>
      </c>
      <c r="H268" s="35">
        <v>85</v>
      </c>
      <c r="I268" s="35">
        <v>90.36</v>
      </c>
      <c r="J268" s="36">
        <v>9710.35</v>
      </c>
      <c r="K268" s="36">
        <v>9516.4229999999989</v>
      </c>
      <c r="L268" s="36">
        <v>9769</v>
      </c>
      <c r="M268" s="36">
        <v>9768</v>
      </c>
      <c r="N268" s="30">
        <f t="shared" si="282"/>
        <v>38763.773000000001</v>
      </c>
      <c r="O268" s="24">
        <f t="shared" si="284"/>
        <v>617578.26</v>
      </c>
      <c r="P268" s="24">
        <f t="shared" si="285"/>
        <v>605244.5027999999</v>
      </c>
      <c r="Q268" s="24">
        <f t="shared" si="286"/>
        <v>711183.2</v>
      </c>
      <c r="R268" s="24">
        <f t="shared" si="287"/>
        <v>711110.4</v>
      </c>
      <c r="S268" s="31">
        <f t="shared" si="283"/>
        <v>2645116.3627999998</v>
      </c>
      <c r="T268" s="24"/>
      <c r="U268" s="32"/>
      <c r="V268" s="33"/>
      <c r="AA268" s="11"/>
    </row>
    <row r="269" spans="1:31" s="5" customFormat="1" ht="30.75" customHeight="1">
      <c r="A269" s="26" t="s">
        <v>297</v>
      </c>
      <c r="B269" s="28" t="s">
        <v>298</v>
      </c>
      <c r="C269" s="28" t="s">
        <v>298</v>
      </c>
      <c r="D269" s="26"/>
      <c r="E269" s="34"/>
      <c r="F269" s="29"/>
      <c r="G269" s="29"/>
      <c r="H269" s="29"/>
      <c r="I269" s="29"/>
      <c r="J269" s="37">
        <f>SUM(J270:J271)</f>
        <v>7410091.1699999999</v>
      </c>
      <c r="K269" s="37">
        <f t="shared" ref="K269" si="288">SUM(K270:K271)</f>
        <v>7312731.8900000006</v>
      </c>
      <c r="L269" s="37">
        <f t="shared" ref="L269" si="289">SUM(L270:L271)</f>
        <v>7015887.25</v>
      </c>
      <c r="M269" s="37">
        <f t="shared" ref="M269" si="290">SUM(M270:M271)</f>
        <v>7015887.25</v>
      </c>
      <c r="N269" s="30">
        <f t="shared" si="282"/>
        <v>28754597.560000002</v>
      </c>
      <c r="O269" s="24">
        <f>SUM(O270:O271)</f>
        <v>230919221.38199997</v>
      </c>
      <c r="P269" s="24">
        <f t="shared" ref="P269" si="291">SUM(P270:P271)</f>
        <v>227838018.61139998</v>
      </c>
      <c r="Q269" s="24">
        <f t="shared" ref="Q269" si="292">SUM(Q270:Q271)</f>
        <v>501871338.45249999</v>
      </c>
      <c r="R269" s="24">
        <f t="shared" ref="R269" si="293">SUM(R270:R271)</f>
        <v>501871338.45249999</v>
      </c>
      <c r="S269" s="31">
        <f t="shared" si="283"/>
        <v>1462499916.8983998</v>
      </c>
      <c r="T269" s="24"/>
      <c r="U269" s="32"/>
      <c r="V269" s="33"/>
      <c r="AA269" s="11"/>
      <c r="AB269" s="4"/>
      <c r="AC269" s="4"/>
      <c r="AE269" s="4"/>
    </row>
    <row r="270" spans="1:31" s="4" customFormat="1" ht="51.75" customHeight="1">
      <c r="A270" s="26"/>
      <c r="B270" s="28" t="s">
        <v>298</v>
      </c>
      <c r="C270" s="26" t="s">
        <v>17</v>
      </c>
      <c r="D270" s="26" t="s">
        <v>299</v>
      </c>
      <c r="E270" s="34" t="s">
        <v>19</v>
      </c>
      <c r="F270" s="35">
        <v>58.89</v>
      </c>
      <c r="G270" s="35">
        <v>85.38</v>
      </c>
      <c r="H270" s="35">
        <v>39.33</v>
      </c>
      <c r="I270" s="35">
        <v>41.81</v>
      </c>
      <c r="J270" s="36">
        <v>3724800.21</v>
      </c>
      <c r="K270" s="36">
        <v>3677884.7900000005</v>
      </c>
      <c r="L270" s="36">
        <v>3640300</v>
      </c>
      <c r="M270" s="36">
        <v>3640300</v>
      </c>
      <c r="N270" s="30">
        <f t="shared" si="282"/>
        <v>14683285</v>
      </c>
      <c r="O270" s="24">
        <f t="shared" si="284"/>
        <v>72857092.107600003</v>
      </c>
      <c r="P270" s="24">
        <f t="shared" si="285"/>
        <v>71939426.49240002</v>
      </c>
      <c r="Q270" s="24">
        <f t="shared" si="286"/>
        <v>158607870.99999997</v>
      </c>
      <c r="R270" s="24">
        <f t="shared" si="287"/>
        <v>158607870.99999997</v>
      </c>
      <c r="S270" s="31">
        <f t="shared" si="283"/>
        <v>462012260.60000002</v>
      </c>
      <c r="T270" s="24"/>
      <c r="U270" s="32"/>
      <c r="V270" s="33"/>
      <c r="AA270" s="11"/>
    </row>
    <row r="271" spans="1:31" s="4" customFormat="1" ht="51.75" customHeight="1">
      <c r="A271" s="26"/>
      <c r="B271" s="28" t="s">
        <v>298</v>
      </c>
      <c r="C271" s="26" t="s">
        <v>17</v>
      </c>
      <c r="D271" s="26" t="s">
        <v>299</v>
      </c>
      <c r="E271" s="34" t="s">
        <v>20</v>
      </c>
      <c r="F271" s="35">
        <v>78.569999999999993</v>
      </c>
      <c r="G271" s="35">
        <v>139.62</v>
      </c>
      <c r="H271" s="35">
        <v>35.68</v>
      </c>
      <c r="I271" s="35">
        <v>37.93</v>
      </c>
      <c r="J271" s="36">
        <v>3685290.96</v>
      </c>
      <c r="K271" s="36">
        <v>3634847.0999999996</v>
      </c>
      <c r="L271" s="36">
        <v>3375587.25</v>
      </c>
      <c r="M271" s="36">
        <v>3375587.25</v>
      </c>
      <c r="N271" s="30">
        <f t="shared" si="282"/>
        <v>14071312.559999999</v>
      </c>
      <c r="O271" s="24">
        <f t="shared" si="284"/>
        <v>158062129.27439997</v>
      </c>
      <c r="P271" s="24">
        <f t="shared" si="285"/>
        <v>155898592.11899996</v>
      </c>
      <c r="Q271" s="24">
        <f t="shared" si="286"/>
        <v>343263467.45249999</v>
      </c>
      <c r="R271" s="24">
        <f t="shared" si="287"/>
        <v>343263467.45249999</v>
      </c>
      <c r="S271" s="31">
        <f t="shared" si="283"/>
        <v>1000487656.2983999</v>
      </c>
      <c r="T271" s="24"/>
      <c r="U271" s="32"/>
      <c r="V271" s="33"/>
      <c r="AA271" s="11"/>
    </row>
    <row r="272" spans="1:31" s="5" customFormat="1" ht="30.75" customHeight="1">
      <c r="A272" s="26" t="s">
        <v>300</v>
      </c>
      <c r="B272" s="28" t="s">
        <v>301</v>
      </c>
      <c r="C272" s="28" t="s">
        <v>301</v>
      </c>
      <c r="D272" s="26"/>
      <c r="E272" s="34"/>
      <c r="F272" s="29"/>
      <c r="G272" s="29"/>
      <c r="H272" s="29"/>
      <c r="I272" s="29"/>
      <c r="J272" s="37">
        <f>SUM(J273:J274)</f>
        <v>17387</v>
      </c>
      <c r="K272" s="37">
        <f t="shared" ref="K272" si="294">SUM(K273:K274)</f>
        <v>17497.633333333331</v>
      </c>
      <c r="L272" s="37">
        <f t="shared" ref="L272" si="295">SUM(L273:L274)</f>
        <v>19699</v>
      </c>
      <c r="M272" s="37">
        <f t="shared" ref="M272" si="296">SUM(M273:M274)</f>
        <v>19699</v>
      </c>
      <c r="N272" s="30">
        <f t="shared" si="282"/>
        <v>74282.633333333331</v>
      </c>
      <c r="O272" s="24">
        <f>SUM(O273:O274)</f>
        <v>504657.67499999999</v>
      </c>
      <c r="P272" s="24">
        <f t="shared" ref="P272" si="297">SUM(P273:P274)</f>
        <v>498620.84083333332</v>
      </c>
      <c r="Q272" s="24">
        <f t="shared" ref="Q272" si="298">SUM(Q273:Q274)</f>
        <v>685467.19</v>
      </c>
      <c r="R272" s="24">
        <f t="shared" ref="R272" si="299">SUM(R273:R274)</f>
        <v>685467.19</v>
      </c>
      <c r="S272" s="31">
        <f t="shared" si="283"/>
        <v>2374212.895833333</v>
      </c>
      <c r="T272" s="24"/>
      <c r="U272" s="32"/>
      <c r="V272" s="33"/>
      <c r="AA272" s="11"/>
      <c r="AB272" s="4"/>
      <c r="AC272" s="4"/>
      <c r="AE272" s="4"/>
    </row>
    <row r="273" spans="1:31" s="4" customFormat="1" ht="30.75" customHeight="1">
      <c r="A273" s="26"/>
      <c r="B273" s="28" t="s">
        <v>301</v>
      </c>
      <c r="C273" s="26" t="s">
        <v>213</v>
      </c>
      <c r="D273" s="26" t="s">
        <v>302</v>
      </c>
      <c r="E273" s="34" t="s">
        <v>19</v>
      </c>
      <c r="F273" s="35">
        <v>81.97</v>
      </c>
      <c r="G273" s="35">
        <v>90</v>
      </c>
      <c r="H273" s="35">
        <v>69.42</v>
      </c>
      <c r="I273" s="35">
        <v>73.790000000000006</v>
      </c>
      <c r="J273" s="36">
        <v>8693.5</v>
      </c>
      <c r="K273" s="36">
        <v>9029.4833333333336</v>
      </c>
      <c r="L273" s="36">
        <v>9859</v>
      </c>
      <c r="M273" s="36">
        <v>9859</v>
      </c>
      <c r="N273" s="30">
        <f t="shared" si="282"/>
        <v>37440.983333333337</v>
      </c>
      <c r="O273" s="24">
        <f t="shared" si="284"/>
        <v>109103.42499999997</v>
      </c>
      <c r="P273" s="24">
        <f t="shared" si="285"/>
        <v>113320.01583333331</v>
      </c>
      <c r="Q273" s="24">
        <f t="shared" si="286"/>
        <v>159814.38999999993</v>
      </c>
      <c r="R273" s="24">
        <f t="shared" si="287"/>
        <v>159814.38999999993</v>
      </c>
      <c r="S273" s="31">
        <f t="shared" si="283"/>
        <v>542052.22083333309</v>
      </c>
      <c r="T273" s="24"/>
      <c r="U273" s="32"/>
      <c r="V273" s="33"/>
      <c r="AA273" s="11"/>
    </row>
    <row r="274" spans="1:31" s="4" customFormat="1" ht="30.75" customHeight="1">
      <c r="A274" s="26"/>
      <c r="B274" s="28" t="s">
        <v>301</v>
      </c>
      <c r="C274" s="26" t="s">
        <v>213</v>
      </c>
      <c r="D274" s="26" t="s">
        <v>302</v>
      </c>
      <c r="E274" s="34" t="s">
        <v>20</v>
      </c>
      <c r="F274" s="35">
        <v>144.5</v>
      </c>
      <c r="G274" s="35">
        <v>158.66</v>
      </c>
      <c r="H274" s="35">
        <v>99</v>
      </c>
      <c r="I274" s="35">
        <v>105.24</v>
      </c>
      <c r="J274" s="36">
        <v>8693.5</v>
      </c>
      <c r="K274" s="36">
        <v>8468.15</v>
      </c>
      <c r="L274" s="36">
        <v>9840</v>
      </c>
      <c r="M274" s="36">
        <v>9840</v>
      </c>
      <c r="N274" s="30">
        <f t="shared" si="282"/>
        <v>36841.65</v>
      </c>
      <c r="O274" s="24">
        <f t="shared" si="284"/>
        <v>395554.25</v>
      </c>
      <c r="P274" s="24">
        <f t="shared" si="285"/>
        <v>385300.82500000001</v>
      </c>
      <c r="Q274" s="24">
        <f t="shared" si="286"/>
        <v>525652.80000000005</v>
      </c>
      <c r="R274" s="24">
        <f t="shared" si="287"/>
        <v>525652.80000000005</v>
      </c>
      <c r="S274" s="31">
        <f t="shared" si="283"/>
        <v>1832160.675</v>
      </c>
      <c r="T274" s="24"/>
      <c r="U274" s="32"/>
      <c r="V274" s="33"/>
      <c r="AA274" s="11"/>
    </row>
    <row r="275" spans="1:31" s="5" customFormat="1" ht="33" customHeight="1">
      <c r="A275" s="26" t="s">
        <v>303</v>
      </c>
      <c r="B275" s="28" t="s">
        <v>304</v>
      </c>
      <c r="C275" s="28" t="s">
        <v>304</v>
      </c>
      <c r="D275" s="26"/>
      <c r="E275" s="34"/>
      <c r="F275" s="29"/>
      <c r="G275" s="29"/>
      <c r="H275" s="29"/>
      <c r="I275" s="29"/>
      <c r="J275" s="37">
        <f>SUM(J276:J277)</f>
        <v>2476.5420000000004</v>
      </c>
      <c r="K275" s="37">
        <f t="shared" ref="K275" si="300">SUM(K276:K277)</f>
        <v>2593.654</v>
      </c>
      <c r="L275" s="37">
        <f t="shared" ref="L275" si="301">SUM(L276:L277)</f>
        <v>2882.5</v>
      </c>
      <c r="M275" s="37">
        <f t="shared" ref="M275" si="302">SUM(M276:M277)</f>
        <v>3125.5</v>
      </c>
      <c r="N275" s="30">
        <f t="shared" si="282"/>
        <v>11078.196</v>
      </c>
      <c r="O275" s="24">
        <f>SUM(O276:O277)</f>
        <v>158376.69564000002</v>
      </c>
      <c r="P275" s="24">
        <f t="shared" ref="P275" si="303">SUM(P276:P277)</f>
        <v>165666.83268000002</v>
      </c>
      <c r="Q275" s="24">
        <f t="shared" ref="Q275" si="304">SUM(Q276:Q277)</f>
        <v>213875.00000000003</v>
      </c>
      <c r="R275" s="24">
        <f t="shared" ref="R275" si="305">SUM(R276:R277)</f>
        <v>233176.49000000002</v>
      </c>
      <c r="S275" s="31">
        <f t="shared" si="283"/>
        <v>771095.01832000003</v>
      </c>
      <c r="T275" s="31"/>
      <c r="U275" s="30"/>
      <c r="V275" s="33"/>
      <c r="AA275" s="11"/>
      <c r="AB275" s="4"/>
      <c r="AC275" s="4"/>
      <c r="AE275" s="4"/>
    </row>
    <row r="276" spans="1:31" s="4" customFormat="1" ht="30.75" customHeight="1">
      <c r="A276" s="26"/>
      <c r="B276" s="28" t="s">
        <v>304</v>
      </c>
      <c r="C276" s="26" t="s">
        <v>213</v>
      </c>
      <c r="D276" s="26" t="s">
        <v>305</v>
      </c>
      <c r="E276" s="34" t="s">
        <v>19</v>
      </c>
      <c r="F276" s="35">
        <v>188.52</v>
      </c>
      <c r="G276" s="35">
        <v>206.99</v>
      </c>
      <c r="H276" s="35">
        <v>120</v>
      </c>
      <c r="I276" s="35">
        <v>127.56</v>
      </c>
      <c r="J276" s="36">
        <v>2141.5520000000001</v>
      </c>
      <c r="K276" s="36">
        <v>2236.924</v>
      </c>
      <c r="L276" s="36">
        <v>2500</v>
      </c>
      <c r="M276" s="36">
        <v>2743</v>
      </c>
      <c r="N276" s="30">
        <f t="shared" si="282"/>
        <v>9621.4760000000006</v>
      </c>
      <c r="O276" s="24">
        <f t="shared" si="284"/>
        <v>146739.14304000002</v>
      </c>
      <c r="P276" s="24">
        <f t="shared" si="285"/>
        <v>153274.03248000002</v>
      </c>
      <c r="Q276" s="24">
        <f t="shared" si="286"/>
        <v>198575.00000000003</v>
      </c>
      <c r="R276" s="24">
        <f t="shared" si="287"/>
        <v>217876.49000000002</v>
      </c>
      <c r="S276" s="31">
        <f t="shared" si="283"/>
        <v>716464.66552000004</v>
      </c>
      <c r="T276" s="24"/>
      <c r="U276" s="32"/>
      <c r="V276" s="33"/>
      <c r="AA276" s="11"/>
    </row>
    <row r="277" spans="1:31" s="4" customFormat="1" ht="30.75" customHeight="1">
      <c r="A277" s="26"/>
      <c r="B277" s="28" t="s">
        <v>304</v>
      </c>
      <c r="C277" s="26" t="s">
        <v>213</v>
      </c>
      <c r="D277" s="26" t="s">
        <v>305</v>
      </c>
      <c r="E277" s="34" t="s">
        <v>20</v>
      </c>
      <c r="F277" s="35">
        <v>87.78</v>
      </c>
      <c r="G277" s="35">
        <v>96.38</v>
      </c>
      <c r="H277" s="35">
        <v>53.04</v>
      </c>
      <c r="I277" s="35">
        <v>56.38</v>
      </c>
      <c r="J277" s="36">
        <v>334.99</v>
      </c>
      <c r="K277" s="36">
        <v>356.73</v>
      </c>
      <c r="L277" s="36">
        <v>382.5</v>
      </c>
      <c r="M277" s="36">
        <v>382.5</v>
      </c>
      <c r="N277" s="30">
        <f t="shared" si="282"/>
        <v>1456.72</v>
      </c>
      <c r="O277" s="24">
        <f t="shared" si="284"/>
        <v>11637.552600000001</v>
      </c>
      <c r="P277" s="24">
        <f t="shared" si="285"/>
        <v>12392.800200000001</v>
      </c>
      <c r="Q277" s="24">
        <f t="shared" si="286"/>
        <v>15299.999999999998</v>
      </c>
      <c r="R277" s="24">
        <f t="shared" si="287"/>
        <v>15299.999999999998</v>
      </c>
      <c r="S277" s="31">
        <f t="shared" si="283"/>
        <v>54630.352800000001</v>
      </c>
      <c r="T277" s="24"/>
      <c r="U277" s="32"/>
      <c r="V277" s="33"/>
      <c r="AA277" s="11"/>
    </row>
    <row r="278" spans="1:31" s="5" customFormat="1" ht="31.5" customHeight="1">
      <c r="A278" s="26" t="s">
        <v>307</v>
      </c>
      <c r="B278" s="28" t="s">
        <v>306</v>
      </c>
      <c r="C278" s="28" t="s">
        <v>306</v>
      </c>
      <c r="D278" s="26"/>
      <c r="E278" s="34"/>
      <c r="F278" s="29"/>
      <c r="G278" s="29"/>
      <c r="H278" s="29"/>
      <c r="I278" s="29"/>
      <c r="J278" s="37">
        <f>SUM(J279:J280)</f>
        <v>4452.2719999999999</v>
      </c>
      <c r="K278" s="37">
        <f t="shared" ref="K278" si="306">SUM(K279:K280)</f>
        <v>4909.6020000000008</v>
      </c>
      <c r="L278" s="37">
        <f t="shared" ref="L278" si="307">SUM(L279:L280)</f>
        <v>4957.241</v>
      </c>
      <c r="M278" s="37">
        <f t="shared" ref="M278" si="308">SUM(M279:M280)</f>
        <v>4957.241</v>
      </c>
      <c r="N278" s="30">
        <f t="shared" si="282"/>
        <v>19276.356</v>
      </c>
      <c r="O278" s="24">
        <f>SUM(O279:O280)</f>
        <v>388513.13951999997</v>
      </c>
      <c r="P278" s="24">
        <f t="shared" ref="P278" si="309">SUM(P279:P280)</f>
        <v>429736.96452000004</v>
      </c>
      <c r="Q278" s="24">
        <f t="shared" ref="Q278" si="310">SUM(Q279:Q280)</f>
        <v>501588.37806999998</v>
      </c>
      <c r="R278" s="24">
        <f t="shared" ref="R278" si="311">SUM(R279:R280)</f>
        <v>501588.37806999998</v>
      </c>
      <c r="S278" s="31">
        <f t="shared" si="283"/>
        <v>1821426.8601799998</v>
      </c>
      <c r="T278" s="24"/>
      <c r="U278" s="32"/>
      <c r="V278" s="33"/>
      <c r="AA278" s="11"/>
      <c r="AB278" s="4"/>
      <c r="AC278" s="4"/>
      <c r="AE278" s="4"/>
    </row>
    <row r="279" spans="1:31" s="4" customFormat="1" ht="30.75" customHeight="1">
      <c r="A279" s="26"/>
      <c r="B279" s="28" t="s">
        <v>306</v>
      </c>
      <c r="C279" s="26" t="s">
        <v>213</v>
      </c>
      <c r="D279" s="26" t="s">
        <v>308</v>
      </c>
      <c r="E279" s="34" t="s">
        <v>19</v>
      </c>
      <c r="F279" s="35">
        <v>178.66</v>
      </c>
      <c r="G279" s="35">
        <v>196.17</v>
      </c>
      <c r="H279" s="35">
        <v>100</v>
      </c>
      <c r="I279" s="35">
        <v>106.3</v>
      </c>
      <c r="J279" s="36">
        <v>3001.6120000000001</v>
      </c>
      <c r="K279" s="36">
        <v>3260.0690000000004</v>
      </c>
      <c r="L279" s="36">
        <v>3020.069</v>
      </c>
      <c r="M279" s="36">
        <v>3020.069</v>
      </c>
      <c r="N279" s="30">
        <f t="shared" si="282"/>
        <v>12301.819</v>
      </c>
      <c r="O279" s="24">
        <f t="shared" si="284"/>
        <v>236106.79991999999</v>
      </c>
      <c r="P279" s="24">
        <f t="shared" si="285"/>
        <v>256437.02754000001</v>
      </c>
      <c r="Q279" s="24">
        <f t="shared" si="286"/>
        <v>271413.60102999996</v>
      </c>
      <c r="R279" s="24">
        <f t="shared" si="287"/>
        <v>271413.60102999996</v>
      </c>
      <c r="S279" s="31">
        <f t="shared" si="283"/>
        <v>1035371.0295199999</v>
      </c>
      <c r="T279" s="24"/>
      <c r="U279" s="32"/>
      <c r="V279" s="33"/>
      <c r="AA279" s="11"/>
    </row>
    <row r="280" spans="1:31" s="4" customFormat="1" ht="30.75" customHeight="1">
      <c r="A280" s="26"/>
      <c r="B280" s="28" t="s">
        <v>306</v>
      </c>
      <c r="C280" s="26" t="s">
        <v>213</v>
      </c>
      <c r="D280" s="26" t="s">
        <v>308</v>
      </c>
      <c r="E280" s="34" t="s">
        <v>20</v>
      </c>
      <c r="F280" s="35">
        <v>204.06</v>
      </c>
      <c r="G280" s="35">
        <v>224.06</v>
      </c>
      <c r="H280" s="35">
        <v>99</v>
      </c>
      <c r="I280" s="35">
        <v>105.24</v>
      </c>
      <c r="J280" s="36">
        <v>1450.66</v>
      </c>
      <c r="K280" s="36">
        <v>1649.5329999999999</v>
      </c>
      <c r="L280" s="36">
        <v>1937.172</v>
      </c>
      <c r="M280" s="36">
        <v>1937.172</v>
      </c>
      <c r="N280" s="30">
        <f t="shared" si="282"/>
        <v>6974.5370000000003</v>
      </c>
      <c r="O280" s="24">
        <f t="shared" si="284"/>
        <v>152406.33960000001</v>
      </c>
      <c r="P280" s="24">
        <f t="shared" si="285"/>
        <v>173299.93698</v>
      </c>
      <c r="Q280" s="24">
        <f t="shared" si="286"/>
        <v>230174.77704000002</v>
      </c>
      <c r="R280" s="24">
        <f t="shared" si="287"/>
        <v>230174.77704000002</v>
      </c>
      <c r="S280" s="31">
        <f t="shared" si="283"/>
        <v>786055.83065999998</v>
      </c>
      <c r="T280" s="24"/>
      <c r="U280" s="32"/>
      <c r="V280" s="33"/>
      <c r="AA280" s="11"/>
    </row>
    <row r="281" spans="1:31" s="5" customFormat="1" ht="30.75" customHeight="1">
      <c r="A281" s="26" t="s">
        <v>309</v>
      </c>
      <c r="B281" s="28" t="s">
        <v>310</v>
      </c>
      <c r="C281" s="28" t="s">
        <v>310</v>
      </c>
      <c r="D281" s="26"/>
      <c r="E281" s="34"/>
      <c r="F281" s="29"/>
      <c r="G281" s="29"/>
      <c r="H281" s="29"/>
      <c r="I281" s="29"/>
      <c r="J281" s="37">
        <f>SUM(J282:J283)</f>
        <v>9701.77</v>
      </c>
      <c r="K281" s="37">
        <f t="shared" ref="K281" si="312">SUM(K282:K283)</f>
        <v>10553.779999999999</v>
      </c>
      <c r="L281" s="37">
        <f t="shared" ref="L281" si="313">SUM(L282:L283)</f>
        <v>9982.75</v>
      </c>
      <c r="M281" s="37">
        <f t="shared" ref="M281" si="314">SUM(M282:M283)</f>
        <v>9867.75</v>
      </c>
      <c r="N281" s="30">
        <f t="shared" si="282"/>
        <v>40106.050000000003</v>
      </c>
      <c r="O281" s="24">
        <f>SUM(O282:O283)</f>
        <v>963904.95760000008</v>
      </c>
      <c r="P281" s="24">
        <f t="shared" ref="P281" si="315">SUM(P282:P283)</f>
        <v>1046721.5657</v>
      </c>
      <c r="Q281" s="24">
        <f t="shared" ref="Q281" si="316">SUM(Q282:Q283)</f>
        <v>1104146.175</v>
      </c>
      <c r="R281" s="24">
        <f t="shared" ref="R281" si="317">SUM(R282:R283)</f>
        <v>1089445.7250000001</v>
      </c>
      <c r="S281" s="31">
        <f t="shared" si="283"/>
        <v>4204218.4232999999</v>
      </c>
      <c r="T281" s="31"/>
      <c r="U281" s="30"/>
      <c r="V281" s="33"/>
      <c r="AA281" s="11"/>
      <c r="AB281" s="4"/>
      <c r="AC281" s="4"/>
      <c r="AE281" s="4"/>
    </row>
    <row r="282" spans="1:31" s="4" customFormat="1" ht="30.75" customHeight="1">
      <c r="A282" s="26"/>
      <c r="B282" s="28" t="s">
        <v>310</v>
      </c>
      <c r="C282" s="26" t="s">
        <v>17</v>
      </c>
      <c r="D282" s="26" t="s">
        <v>311</v>
      </c>
      <c r="E282" s="34" t="s">
        <v>19</v>
      </c>
      <c r="F282" s="35">
        <v>113.17</v>
      </c>
      <c r="G282" s="35">
        <v>124.26</v>
      </c>
      <c r="H282" s="35">
        <v>28.56</v>
      </c>
      <c r="I282" s="35">
        <v>30.36</v>
      </c>
      <c r="J282" s="36">
        <v>5059.18</v>
      </c>
      <c r="K282" s="36">
        <v>5562.99</v>
      </c>
      <c r="L282" s="36">
        <v>5067.75</v>
      </c>
      <c r="M282" s="36">
        <v>5067.75</v>
      </c>
      <c r="N282" s="30">
        <f t="shared" si="282"/>
        <v>20757.669999999998</v>
      </c>
      <c r="O282" s="24">
        <f t="shared" si="284"/>
        <v>428057.21980000002</v>
      </c>
      <c r="P282" s="24">
        <f t="shared" si="285"/>
        <v>470684.58389999997</v>
      </c>
      <c r="Q282" s="24">
        <f t="shared" si="286"/>
        <v>475861.72500000003</v>
      </c>
      <c r="R282" s="24">
        <f t="shared" si="287"/>
        <v>475861.72500000003</v>
      </c>
      <c r="S282" s="31">
        <f t="shared" si="283"/>
        <v>1850465.2537000002</v>
      </c>
      <c r="T282" s="24"/>
      <c r="U282" s="32"/>
      <c r="V282" s="33"/>
      <c r="AA282" s="11"/>
    </row>
    <row r="283" spans="1:31" s="4" customFormat="1" ht="30.75" customHeight="1">
      <c r="A283" s="26"/>
      <c r="B283" s="28" t="s">
        <v>310</v>
      </c>
      <c r="C283" s="26" t="s">
        <v>17</v>
      </c>
      <c r="D283" s="26" t="s">
        <v>311</v>
      </c>
      <c r="E283" s="34" t="s">
        <v>20</v>
      </c>
      <c r="F283" s="35">
        <v>146.71</v>
      </c>
      <c r="G283" s="35">
        <v>161.09</v>
      </c>
      <c r="H283" s="35">
        <v>31.29</v>
      </c>
      <c r="I283" s="35">
        <v>33.26</v>
      </c>
      <c r="J283" s="36">
        <v>4642.59</v>
      </c>
      <c r="K283" s="36">
        <v>4990.79</v>
      </c>
      <c r="L283" s="36">
        <v>4915</v>
      </c>
      <c r="M283" s="36">
        <v>4800</v>
      </c>
      <c r="N283" s="30">
        <f t="shared" si="282"/>
        <v>19348.38</v>
      </c>
      <c r="O283" s="24">
        <f t="shared" si="284"/>
        <v>535847.73780000012</v>
      </c>
      <c r="P283" s="24">
        <f t="shared" si="285"/>
        <v>576036.98180000007</v>
      </c>
      <c r="Q283" s="24">
        <f t="shared" si="286"/>
        <v>628284.45000000007</v>
      </c>
      <c r="R283" s="24">
        <f t="shared" si="287"/>
        <v>613584.00000000012</v>
      </c>
      <c r="S283" s="31">
        <f t="shared" si="283"/>
        <v>2353753.1696000001</v>
      </c>
      <c r="T283" s="24"/>
      <c r="U283" s="32"/>
      <c r="V283" s="33"/>
      <c r="AA283" s="11"/>
    </row>
    <row r="284" spans="1:31" s="5" customFormat="1" ht="25.5" customHeight="1">
      <c r="A284" s="26" t="s">
        <v>312</v>
      </c>
      <c r="B284" s="28" t="s">
        <v>313</v>
      </c>
      <c r="C284" s="28" t="s">
        <v>313</v>
      </c>
      <c r="D284" s="26"/>
      <c r="E284" s="34"/>
      <c r="F284" s="29"/>
      <c r="G284" s="29"/>
      <c r="H284" s="29"/>
      <c r="I284" s="29"/>
      <c r="J284" s="37">
        <f>J285</f>
        <v>995.18499999999995</v>
      </c>
      <c r="K284" s="37">
        <f t="shared" ref="K284:O284" si="318">K285</f>
        <v>1002.255</v>
      </c>
      <c r="L284" s="37">
        <f t="shared" si="318"/>
        <v>1130</v>
      </c>
      <c r="M284" s="37">
        <f t="shared" si="318"/>
        <v>1130</v>
      </c>
      <c r="N284" s="30">
        <f t="shared" si="282"/>
        <v>4257.4400000000005</v>
      </c>
      <c r="O284" s="24">
        <f t="shared" si="318"/>
        <v>74569.212049999987</v>
      </c>
      <c r="P284" s="24">
        <f t="shared" ref="P284" si="319">P285</f>
        <v>75098.967149999997</v>
      </c>
      <c r="Q284" s="24">
        <f t="shared" ref="Q284" si="320">Q285</f>
        <v>94411.500000000015</v>
      </c>
      <c r="R284" s="24">
        <f t="shared" ref="R284" si="321">R285</f>
        <v>94411.500000000015</v>
      </c>
      <c r="S284" s="31">
        <f t="shared" si="283"/>
        <v>338491.17920000001</v>
      </c>
      <c r="T284" s="31"/>
      <c r="U284" s="30"/>
      <c r="V284" s="33"/>
      <c r="AA284" s="11"/>
      <c r="AB284" s="4"/>
      <c r="AC284" s="4"/>
      <c r="AE284" s="4"/>
    </row>
    <row r="285" spans="1:31" s="4" customFormat="1" ht="30.75" customHeight="1">
      <c r="A285" s="26"/>
      <c r="B285" s="28" t="s">
        <v>313</v>
      </c>
      <c r="C285" s="26" t="s">
        <v>82</v>
      </c>
      <c r="D285" s="26" t="s">
        <v>187</v>
      </c>
      <c r="E285" s="34" t="s">
        <v>123</v>
      </c>
      <c r="F285" s="35">
        <v>111.32</v>
      </c>
      <c r="G285" s="35">
        <v>122.23</v>
      </c>
      <c r="H285" s="35">
        <v>36.39</v>
      </c>
      <c r="I285" s="35">
        <v>38.68</v>
      </c>
      <c r="J285" s="36">
        <v>995.18499999999995</v>
      </c>
      <c r="K285" s="36">
        <v>1002.255</v>
      </c>
      <c r="L285" s="36">
        <v>1130</v>
      </c>
      <c r="M285" s="36">
        <v>1130</v>
      </c>
      <c r="N285" s="30">
        <f t="shared" si="282"/>
        <v>4257.4400000000005</v>
      </c>
      <c r="O285" s="24">
        <f t="shared" si="284"/>
        <v>74569.212049999987</v>
      </c>
      <c r="P285" s="24">
        <f t="shared" si="285"/>
        <v>75098.967149999997</v>
      </c>
      <c r="Q285" s="24">
        <f t="shared" si="286"/>
        <v>94411.500000000015</v>
      </c>
      <c r="R285" s="24">
        <f t="shared" si="287"/>
        <v>94411.500000000015</v>
      </c>
      <c r="S285" s="31">
        <f t="shared" si="283"/>
        <v>338491.17920000001</v>
      </c>
      <c r="T285" s="24"/>
      <c r="U285" s="32"/>
      <c r="V285" s="33"/>
      <c r="AA285" s="11"/>
    </row>
    <row r="286" spans="1:31" s="5" customFormat="1" ht="24.75" customHeight="1">
      <c r="A286" s="26" t="s">
        <v>314</v>
      </c>
      <c r="B286" s="28" t="s">
        <v>315</v>
      </c>
      <c r="C286" s="28" t="s">
        <v>315</v>
      </c>
      <c r="D286" s="26"/>
      <c r="E286" s="34"/>
      <c r="F286" s="29"/>
      <c r="G286" s="29"/>
      <c r="H286" s="29"/>
      <c r="I286" s="29"/>
      <c r="J286" s="37">
        <f>SUM(J287:J288)</f>
        <v>19293.388999999999</v>
      </c>
      <c r="K286" s="37">
        <f t="shared" ref="K286" si="322">SUM(K287:K288)</f>
        <v>19704.259999999998</v>
      </c>
      <c r="L286" s="37">
        <f t="shared" ref="L286" si="323">SUM(L287:L288)</f>
        <v>19108</v>
      </c>
      <c r="M286" s="37">
        <f t="shared" ref="M286" si="324">SUM(M287:M288)</f>
        <v>19108</v>
      </c>
      <c r="N286" s="30">
        <f t="shared" si="282"/>
        <v>77213.649000000005</v>
      </c>
      <c r="O286" s="24">
        <f>SUM(O287:O288)</f>
        <v>1634688.5202299999</v>
      </c>
      <c r="P286" s="24">
        <f t="shared" ref="P286" si="325">SUM(P287:P288)</f>
        <v>1665505.4805299998</v>
      </c>
      <c r="Q286" s="24">
        <f t="shared" ref="Q286" si="326">SUM(Q287:Q288)</f>
        <v>1731895.75</v>
      </c>
      <c r="R286" s="24">
        <f t="shared" ref="R286" si="327">SUM(R287:R288)</f>
        <v>1731895.75</v>
      </c>
      <c r="S286" s="31">
        <f t="shared" si="283"/>
        <v>6763985.5007600002</v>
      </c>
      <c r="T286" s="24"/>
      <c r="U286" s="32"/>
      <c r="V286" s="33"/>
      <c r="AA286" s="11"/>
      <c r="AB286" s="4"/>
      <c r="AC286" s="4"/>
      <c r="AE286" s="4"/>
    </row>
    <row r="287" spans="1:31" s="4" customFormat="1" ht="30.75" customHeight="1">
      <c r="A287" s="26"/>
      <c r="B287" s="28" t="s">
        <v>315</v>
      </c>
      <c r="C287" s="26" t="s">
        <v>198</v>
      </c>
      <c r="D287" s="26" t="s">
        <v>316</v>
      </c>
      <c r="E287" s="34" t="s">
        <v>19</v>
      </c>
      <c r="F287" s="35">
        <v>71.3</v>
      </c>
      <c r="G287" s="35">
        <v>78.290000000000006</v>
      </c>
      <c r="H287" s="35">
        <v>39.24</v>
      </c>
      <c r="I287" s="35">
        <v>41.71</v>
      </c>
      <c r="J287" s="36">
        <v>13493.157999999999</v>
      </c>
      <c r="K287" s="36">
        <v>13803.312999999998</v>
      </c>
      <c r="L287" s="36">
        <v>13738.25</v>
      </c>
      <c r="M287" s="36">
        <v>13738.25</v>
      </c>
      <c r="N287" s="30">
        <f t="shared" si="282"/>
        <v>54772.970999999998</v>
      </c>
      <c r="O287" s="24">
        <f t="shared" si="284"/>
        <v>432590.64547999989</v>
      </c>
      <c r="P287" s="24">
        <f t="shared" si="285"/>
        <v>442534.21477999986</v>
      </c>
      <c r="Q287" s="24">
        <f t="shared" si="286"/>
        <v>502545.18500000006</v>
      </c>
      <c r="R287" s="24">
        <f t="shared" si="287"/>
        <v>502545.18500000006</v>
      </c>
      <c r="S287" s="31">
        <f t="shared" si="283"/>
        <v>1880215.2302599999</v>
      </c>
      <c r="T287" s="24"/>
      <c r="U287" s="32"/>
      <c r="V287" s="33"/>
      <c r="AA287" s="11"/>
    </row>
    <row r="288" spans="1:31" s="4" customFormat="1" ht="30.75" customHeight="1">
      <c r="A288" s="26"/>
      <c r="B288" s="28" t="s">
        <v>315</v>
      </c>
      <c r="C288" s="26" t="s">
        <v>198</v>
      </c>
      <c r="D288" s="26" t="s">
        <v>316</v>
      </c>
      <c r="E288" s="34" t="s">
        <v>20</v>
      </c>
      <c r="F288" s="35">
        <v>246.49</v>
      </c>
      <c r="G288" s="35">
        <v>270.64999999999998</v>
      </c>
      <c r="H288" s="35">
        <v>39.24</v>
      </c>
      <c r="I288" s="35">
        <v>41.71</v>
      </c>
      <c r="J288" s="36">
        <v>5800.2309999999998</v>
      </c>
      <c r="K288" s="36">
        <v>5900.9470000000001</v>
      </c>
      <c r="L288" s="36">
        <v>5369.75</v>
      </c>
      <c r="M288" s="36">
        <v>5369.75</v>
      </c>
      <c r="N288" s="30">
        <f t="shared" si="282"/>
        <v>22440.678</v>
      </c>
      <c r="O288" s="24">
        <f t="shared" si="284"/>
        <v>1202097.87475</v>
      </c>
      <c r="P288" s="24">
        <f t="shared" si="285"/>
        <v>1222971.26575</v>
      </c>
      <c r="Q288" s="24">
        <f t="shared" si="286"/>
        <v>1229350.5649999999</v>
      </c>
      <c r="R288" s="24">
        <f t="shared" si="287"/>
        <v>1229350.5649999999</v>
      </c>
      <c r="S288" s="31">
        <f t="shared" si="283"/>
        <v>4883770.2704999996</v>
      </c>
      <c r="T288" s="24"/>
      <c r="U288" s="32"/>
      <c r="V288" s="33"/>
      <c r="AA288" s="11"/>
    </row>
    <row r="289" spans="1:31" s="5" customFormat="1" ht="30.75" customHeight="1">
      <c r="A289" s="26" t="s">
        <v>317</v>
      </c>
      <c r="B289" s="28" t="s">
        <v>318</v>
      </c>
      <c r="C289" s="28" t="s">
        <v>318</v>
      </c>
      <c r="D289" s="26"/>
      <c r="E289" s="34"/>
      <c r="F289" s="29"/>
      <c r="G289" s="29"/>
      <c r="H289" s="29"/>
      <c r="I289" s="29"/>
      <c r="J289" s="37">
        <f>J290</f>
        <v>566.81799999999998</v>
      </c>
      <c r="K289" s="37">
        <f t="shared" ref="K289:O289" si="328">K290</f>
        <v>398.9</v>
      </c>
      <c r="L289" s="37">
        <f t="shared" si="328"/>
        <v>559.9</v>
      </c>
      <c r="M289" s="37">
        <f t="shared" si="328"/>
        <v>3873.84</v>
      </c>
      <c r="N289" s="30">
        <f t="shared" si="282"/>
        <v>5399.4580000000005</v>
      </c>
      <c r="O289" s="24">
        <f t="shared" si="328"/>
        <v>5396.1073599999972</v>
      </c>
      <c r="P289" s="24">
        <f t="shared" ref="P289" si="329">P290</f>
        <v>3797.527999999998</v>
      </c>
      <c r="Q289" s="24">
        <f t="shared" ref="Q289" si="330">Q290</f>
        <v>6729.9979999999978</v>
      </c>
      <c r="R289" s="24">
        <f t="shared" ref="R289" si="331">R290</f>
        <v>46563.556799999984</v>
      </c>
      <c r="S289" s="31">
        <f t="shared" si="283"/>
        <v>62487.190159999976</v>
      </c>
      <c r="T289" s="24"/>
      <c r="U289" s="32"/>
      <c r="V289" s="33"/>
      <c r="AA289" s="11"/>
      <c r="AB289" s="4"/>
      <c r="AC289" s="4"/>
      <c r="AE289" s="4"/>
    </row>
    <row r="290" spans="1:31" s="4" customFormat="1" ht="53.25" customHeight="1">
      <c r="A290" s="26"/>
      <c r="B290" s="28" t="s">
        <v>318</v>
      </c>
      <c r="C290" s="26" t="s">
        <v>43</v>
      </c>
      <c r="D290" s="26" t="s">
        <v>122</v>
      </c>
      <c r="E290" s="34" t="s">
        <v>123</v>
      </c>
      <c r="F290" s="35">
        <v>54.16</v>
      </c>
      <c r="G290" s="35">
        <v>59.47</v>
      </c>
      <c r="H290" s="35">
        <v>44.64</v>
      </c>
      <c r="I290" s="35">
        <v>47.45</v>
      </c>
      <c r="J290" s="36">
        <v>566.81799999999998</v>
      </c>
      <c r="K290" s="36">
        <v>398.9</v>
      </c>
      <c r="L290" s="36">
        <v>559.9</v>
      </c>
      <c r="M290" s="36">
        <v>3873.84</v>
      </c>
      <c r="N290" s="30">
        <f t="shared" si="282"/>
        <v>5399.4580000000005</v>
      </c>
      <c r="O290" s="24">
        <f t="shared" si="284"/>
        <v>5396.1073599999972</v>
      </c>
      <c r="P290" s="24">
        <f t="shared" si="285"/>
        <v>3797.527999999998</v>
      </c>
      <c r="Q290" s="24">
        <f t="shared" si="286"/>
        <v>6729.9979999999978</v>
      </c>
      <c r="R290" s="24">
        <f t="shared" si="287"/>
        <v>46563.556799999984</v>
      </c>
      <c r="S290" s="31">
        <f t="shared" si="283"/>
        <v>62487.190159999976</v>
      </c>
      <c r="T290" s="24"/>
      <c r="U290" s="32"/>
      <c r="V290" s="33"/>
      <c r="AA290" s="11"/>
    </row>
    <row r="291" spans="1:31" s="5" customFormat="1" ht="30" customHeight="1">
      <c r="A291" s="26" t="s">
        <v>320</v>
      </c>
      <c r="B291" s="28" t="s">
        <v>321</v>
      </c>
      <c r="C291" s="28" t="s">
        <v>321</v>
      </c>
      <c r="D291" s="26"/>
      <c r="E291" s="34"/>
      <c r="F291" s="29"/>
      <c r="G291" s="29"/>
      <c r="H291" s="29"/>
      <c r="I291" s="29"/>
      <c r="J291" s="37">
        <f>J292</f>
        <v>23103.305</v>
      </c>
      <c r="K291" s="37">
        <f t="shared" ref="K291:O291" si="332">K292</f>
        <v>26356.853000000003</v>
      </c>
      <c r="L291" s="37">
        <f t="shared" si="332"/>
        <v>24973.64</v>
      </c>
      <c r="M291" s="37">
        <f t="shared" si="332"/>
        <v>24973.64</v>
      </c>
      <c r="N291" s="30">
        <f t="shared" si="282"/>
        <v>99407.438000000009</v>
      </c>
      <c r="O291" s="24">
        <f t="shared" si="332"/>
        <v>2263892.8569499995</v>
      </c>
      <c r="P291" s="24">
        <f t="shared" ref="P291" si="333">P292</f>
        <v>2582708.0254699998</v>
      </c>
      <c r="Q291" s="24">
        <f t="shared" ref="Q291" si="334">Q292</f>
        <v>6547838.6716</v>
      </c>
      <c r="R291" s="24">
        <f t="shared" ref="R291" si="335">R292</f>
        <v>6547838.6716</v>
      </c>
      <c r="S291" s="31">
        <f t="shared" si="283"/>
        <v>17942278.225619998</v>
      </c>
      <c r="T291" s="31"/>
      <c r="U291" s="30"/>
      <c r="V291" s="33"/>
      <c r="AA291" s="11"/>
      <c r="AB291" s="4"/>
      <c r="AC291" s="4"/>
      <c r="AE291" s="4"/>
    </row>
    <row r="292" spans="1:31" s="4" customFormat="1" ht="30.75" customHeight="1">
      <c r="A292" s="26"/>
      <c r="B292" s="28" t="s">
        <v>321</v>
      </c>
      <c r="C292" s="26" t="s">
        <v>17</v>
      </c>
      <c r="D292" s="26" t="s">
        <v>319</v>
      </c>
      <c r="E292" s="34" t="s">
        <v>19</v>
      </c>
      <c r="F292" s="35">
        <v>140.19999999999999</v>
      </c>
      <c r="G292" s="35">
        <v>307.06</v>
      </c>
      <c r="H292" s="35">
        <v>42.21</v>
      </c>
      <c r="I292" s="35">
        <v>44.87</v>
      </c>
      <c r="J292" s="36">
        <v>23103.305</v>
      </c>
      <c r="K292" s="36">
        <v>26356.853000000003</v>
      </c>
      <c r="L292" s="36">
        <v>24973.64</v>
      </c>
      <c r="M292" s="36">
        <v>24973.64</v>
      </c>
      <c r="N292" s="30">
        <f t="shared" si="282"/>
        <v>99407.438000000009</v>
      </c>
      <c r="O292" s="24">
        <f t="shared" si="284"/>
        <v>2263892.8569499995</v>
      </c>
      <c r="P292" s="24">
        <f t="shared" si="285"/>
        <v>2582708.0254699998</v>
      </c>
      <c r="Q292" s="24">
        <f t="shared" si="286"/>
        <v>6547838.6716</v>
      </c>
      <c r="R292" s="24">
        <f t="shared" si="287"/>
        <v>6547838.6716</v>
      </c>
      <c r="S292" s="31">
        <f t="shared" si="283"/>
        <v>17942278.225619998</v>
      </c>
      <c r="T292" s="24"/>
      <c r="U292" s="32"/>
      <c r="V292" s="33"/>
      <c r="AA292" s="11"/>
    </row>
    <row r="293" spans="1:31" s="5" customFormat="1" ht="30.75" customHeight="1">
      <c r="A293" s="26" t="s">
        <v>322</v>
      </c>
      <c r="B293" s="28" t="s">
        <v>323</v>
      </c>
      <c r="C293" s="28" t="s">
        <v>323</v>
      </c>
      <c r="D293" s="26"/>
      <c r="E293" s="34"/>
      <c r="F293" s="29"/>
      <c r="G293" s="29"/>
      <c r="H293" s="29"/>
      <c r="I293" s="29"/>
      <c r="J293" s="37">
        <f>SUM(J294:J296)</f>
        <v>25756.243000000002</v>
      </c>
      <c r="K293" s="37">
        <f t="shared" ref="K293:M293" si="336">SUM(K294:K296)</f>
        <v>26439.689333333336</v>
      </c>
      <c r="L293" s="37">
        <f t="shared" si="336"/>
        <v>28928.274000000001</v>
      </c>
      <c r="M293" s="37">
        <f t="shared" si="336"/>
        <v>34518.114000000001</v>
      </c>
      <c r="N293" s="30">
        <f t="shared" si="282"/>
        <v>115642.32033333334</v>
      </c>
      <c r="O293" s="24">
        <f>SUM(O294:O296)</f>
        <v>504220.56085999997</v>
      </c>
      <c r="P293" s="24">
        <f t="shared" ref="P293:R293" si="337">SUM(P294:P296)</f>
        <v>560505.72514666663</v>
      </c>
      <c r="Q293" s="24">
        <f t="shared" si="337"/>
        <v>923632.93404000008</v>
      </c>
      <c r="R293" s="24">
        <f t="shared" si="337"/>
        <v>1721135.4068400001</v>
      </c>
      <c r="S293" s="31">
        <f t="shared" si="283"/>
        <v>3709494.6268866668</v>
      </c>
      <c r="T293" s="31"/>
      <c r="U293" s="32"/>
      <c r="V293" s="33"/>
      <c r="AA293" s="11"/>
      <c r="AB293" s="4"/>
      <c r="AC293" s="4"/>
      <c r="AE293" s="4"/>
    </row>
    <row r="294" spans="1:31" s="4" customFormat="1" ht="52.5" customHeight="1">
      <c r="A294" s="26"/>
      <c r="B294" s="28" t="s">
        <v>323</v>
      </c>
      <c r="C294" s="26" t="s">
        <v>246</v>
      </c>
      <c r="D294" s="26" t="s">
        <v>247</v>
      </c>
      <c r="E294" s="34" t="s">
        <v>123</v>
      </c>
      <c r="F294" s="35">
        <v>166.31</v>
      </c>
      <c r="G294" s="35">
        <v>182.61</v>
      </c>
      <c r="H294" s="35">
        <v>37.57</v>
      </c>
      <c r="I294" s="35">
        <v>39.94</v>
      </c>
      <c r="J294" s="36">
        <v>586.24299999999994</v>
      </c>
      <c r="K294" s="36">
        <v>363.92600000000004</v>
      </c>
      <c r="L294" s="36">
        <v>1176.82</v>
      </c>
      <c r="M294" s="36">
        <v>6766.66</v>
      </c>
      <c r="N294" s="30">
        <f t="shared" si="282"/>
        <v>8893.6489999999994</v>
      </c>
      <c r="O294" s="24">
        <f t="shared" si="284"/>
        <v>75472.923819999996</v>
      </c>
      <c r="P294" s="24">
        <f t="shared" si="285"/>
        <v>46851.833240000007</v>
      </c>
      <c r="Q294" s="24">
        <f t="shared" si="286"/>
        <v>167896.9094</v>
      </c>
      <c r="R294" s="24">
        <f t="shared" si="287"/>
        <v>965399.38220000011</v>
      </c>
      <c r="S294" s="31">
        <f t="shared" si="283"/>
        <v>1255621.0486600001</v>
      </c>
      <c r="T294" s="24"/>
      <c r="U294" s="32"/>
      <c r="V294" s="33"/>
      <c r="AA294" s="11"/>
    </row>
    <row r="295" spans="1:31" s="4" customFormat="1" ht="55.5" customHeight="1">
      <c r="A295" s="26"/>
      <c r="B295" s="28" t="s">
        <v>323</v>
      </c>
      <c r="C295" s="26" t="s">
        <v>17</v>
      </c>
      <c r="D295" s="26" t="s">
        <v>243</v>
      </c>
      <c r="E295" s="34" t="s">
        <v>123</v>
      </c>
      <c r="F295" s="35">
        <v>116.58</v>
      </c>
      <c r="G295" s="35">
        <v>128</v>
      </c>
      <c r="H295" s="35">
        <v>22.84</v>
      </c>
      <c r="I295" s="35">
        <v>24.28</v>
      </c>
      <c r="J295" s="36">
        <v>4573.7960000000003</v>
      </c>
      <c r="K295" s="36">
        <v>5479.5593333333336</v>
      </c>
      <c r="L295" s="36">
        <v>7155.25</v>
      </c>
      <c r="M295" s="36">
        <v>7155.25</v>
      </c>
      <c r="N295" s="30">
        <f t="shared" si="282"/>
        <v>24363.855333333333</v>
      </c>
      <c r="O295" s="24">
        <f t="shared" si="284"/>
        <v>428747.63704</v>
      </c>
      <c r="P295" s="24">
        <f t="shared" si="285"/>
        <v>513653.89190666669</v>
      </c>
      <c r="Q295" s="24">
        <f t="shared" si="286"/>
        <v>742142.53</v>
      </c>
      <c r="R295" s="24">
        <f t="shared" si="287"/>
        <v>742142.53</v>
      </c>
      <c r="S295" s="31">
        <f t="shared" si="283"/>
        <v>2426686.5889466666</v>
      </c>
      <c r="T295" s="24"/>
      <c r="U295" s="32"/>
      <c r="V295" s="33"/>
      <c r="AA295" s="11"/>
    </row>
    <row r="296" spans="1:31" s="4" customFormat="1" ht="30.75" customHeight="1">
      <c r="A296" s="26"/>
      <c r="B296" s="28"/>
      <c r="C296" s="26" t="s">
        <v>72</v>
      </c>
      <c r="D296" s="26" t="s">
        <v>388</v>
      </c>
      <c r="E296" s="34" t="s">
        <v>19</v>
      </c>
      <c r="F296" s="35">
        <v>18.649999999999999</v>
      </c>
      <c r="G296" s="35">
        <v>20.48</v>
      </c>
      <c r="H296" s="35">
        <v>18.649999999999999</v>
      </c>
      <c r="I296" s="35">
        <v>19.82</v>
      </c>
      <c r="J296" s="36">
        <v>20596.204000000002</v>
      </c>
      <c r="K296" s="36">
        <f>J296</f>
        <v>20596.204000000002</v>
      </c>
      <c r="L296" s="36">
        <f t="shared" ref="L296:M296" si="338">K296</f>
        <v>20596.204000000002</v>
      </c>
      <c r="M296" s="36">
        <f t="shared" si="338"/>
        <v>20596.204000000002</v>
      </c>
      <c r="N296" s="30">
        <f t="shared" ref="N296" si="339">J296+K296+L296+M296</f>
        <v>82384.816000000006</v>
      </c>
      <c r="O296" s="24">
        <f t="shared" ref="O296" si="340">(F296-H296)*J296</f>
        <v>0</v>
      </c>
      <c r="P296" s="24">
        <f t="shared" ref="P296" si="341">(F296-H296)*K296</f>
        <v>0</v>
      </c>
      <c r="Q296" s="24">
        <f t="shared" ref="Q296" si="342">(G296-I296)*L296</f>
        <v>13593.494640000004</v>
      </c>
      <c r="R296" s="24">
        <f t="shared" ref="R296" si="343">(G296-I296)*M296</f>
        <v>13593.494640000004</v>
      </c>
      <c r="S296" s="31">
        <f t="shared" ref="S296" si="344">O296+P296+Q296+R296</f>
        <v>27186.989280000009</v>
      </c>
      <c r="T296" s="24"/>
      <c r="U296" s="32"/>
      <c r="V296" s="33"/>
      <c r="AA296" s="11"/>
    </row>
    <row r="297" spans="1:31" s="5" customFormat="1" ht="31.5" customHeight="1">
      <c r="A297" s="26" t="s">
        <v>324</v>
      </c>
      <c r="B297" s="28" t="s">
        <v>325</v>
      </c>
      <c r="C297" s="28" t="s">
        <v>325</v>
      </c>
      <c r="D297" s="26"/>
      <c r="E297" s="34"/>
      <c r="F297" s="29"/>
      <c r="G297" s="29"/>
      <c r="H297" s="29"/>
      <c r="I297" s="29"/>
      <c r="J297" s="37">
        <f>J298</f>
        <v>19957.800000000003</v>
      </c>
      <c r="K297" s="37">
        <f t="shared" ref="K297:O297" si="345">K298</f>
        <v>20019.800000000003</v>
      </c>
      <c r="L297" s="37">
        <f t="shared" si="345"/>
        <v>20029.25</v>
      </c>
      <c r="M297" s="37">
        <f t="shared" si="345"/>
        <v>20029.25</v>
      </c>
      <c r="N297" s="30">
        <f t="shared" si="282"/>
        <v>80036.100000000006</v>
      </c>
      <c r="O297" s="24">
        <f t="shared" si="345"/>
        <v>680760.55800000008</v>
      </c>
      <c r="P297" s="24">
        <f t="shared" ref="P297" si="346">P298</f>
        <v>682875.37800000014</v>
      </c>
      <c r="Q297" s="24">
        <f t="shared" ref="Q297" si="347">Q298</f>
        <v>777936.07000000007</v>
      </c>
      <c r="R297" s="24">
        <f t="shared" ref="R297" si="348">R298</f>
        <v>777936.07000000007</v>
      </c>
      <c r="S297" s="31">
        <f t="shared" si="283"/>
        <v>2919508.0760000004</v>
      </c>
      <c r="T297" s="31"/>
      <c r="U297" s="30"/>
      <c r="V297" s="33"/>
      <c r="AA297" s="11"/>
      <c r="AB297" s="4"/>
      <c r="AC297" s="4"/>
      <c r="AE297" s="4"/>
    </row>
    <row r="298" spans="1:31" s="4" customFormat="1" ht="30.75" customHeight="1">
      <c r="A298" s="26"/>
      <c r="B298" s="28" t="s">
        <v>325</v>
      </c>
      <c r="C298" s="26" t="s">
        <v>17</v>
      </c>
      <c r="D298" s="26" t="s">
        <v>319</v>
      </c>
      <c r="E298" s="34" t="s">
        <v>20</v>
      </c>
      <c r="F298" s="35">
        <v>73.81</v>
      </c>
      <c r="G298" s="35">
        <v>81.040000000000006</v>
      </c>
      <c r="H298" s="35">
        <v>39.700000000000003</v>
      </c>
      <c r="I298" s="35">
        <v>42.2</v>
      </c>
      <c r="J298" s="36">
        <v>19957.800000000003</v>
      </c>
      <c r="K298" s="36">
        <v>20019.800000000003</v>
      </c>
      <c r="L298" s="36">
        <v>20029.25</v>
      </c>
      <c r="M298" s="36">
        <v>20029.25</v>
      </c>
      <c r="N298" s="30">
        <f t="shared" si="282"/>
        <v>80036.100000000006</v>
      </c>
      <c r="O298" s="24">
        <f t="shared" si="284"/>
        <v>680760.55800000008</v>
      </c>
      <c r="P298" s="24">
        <f t="shared" si="285"/>
        <v>682875.37800000014</v>
      </c>
      <c r="Q298" s="24">
        <f t="shared" si="286"/>
        <v>777936.07000000007</v>
      </c>
      <c r="R298" s="24">
        <f t="shared" si="287"/>
        <v>777936.07000000007</v>
      </c>
      <c r="S298" s="31">
        <f t="shared" si="283"/>
        <v>2919508.0760000004</v>
      </c>
      <c r="T298" s="24"/>
      <c r="U298" s="32"/>
      <c r="V298" s="33"/>
      <c r="AA298" s="11"/>
    </row>
    <row r="299" spans="1:31" s="5" customFormat="1" ht="32.25" customHeight="1">
      <c r="A299" s="26" t="s">
        <v>326</v>
      </c>
      <c r="B299" s="28" t="s">
        <v>327</v>
      </c>
      <c r="C299" s="28" t="s">
        <v>327</v>
      </c>
      <c r="D299" s="26"/>
      <c r="E299" s="34"/>
      <c r="F299" s="29"/>
      <c r="G299" s="29"/>
      <c r="H299" s="29"/>
      <c r="I299" s="29"/>
      <c r="J299" s="37">
        <f>SUM(J300:J302)</f>
        <v>5424.5540000000001</v>
      </c>
      <c r="K299" s="37">
        <f t="shared" ref="K299" si="349">SUM(K300:K302)</f>
        <v>5425.4299999999994</v>
      </c>
      <c r="L299" s="37">
        <f t="shared" ref="L299" si="350">SUM(L300:L302)</f>
        <v>5450.2529999999997</v>
      </c>
      <c r="M299" s="37">
        <f t="shared" ref="M299" si="351">SUM(M300:M302)</f>
        <v>5882.1230000000005</v>
      </c>
      <c r="N299" s="30">
        <f t="shared" ref="N299" si="352">J299+K299+L299+M299</f>
        <v>22182.36</v>
      </c>
      <c r="O299" s="24">
        <f>SUM(O300:O302)</f>
        <v>355729.22522999992</v>
      </c>
      <c r="P299" s="24">
        <f t="shared" ref="P299" si="353">SUM(P300:P302)</f>
        <v>346869.98374999996</v>
      </c>
      <c r="Q299" s="24">
        <f t="shared" ref="Q299" si="354">SUM(Q300:Q302)</f>
        <v>406533.89121999987</v>
      </c>
      <c r="R299" s="24">
        <f t="shared" ref="R299" si="355">SUM(R300:R302)</f>
        <v>440449.82681999996</v>
      </c>
      <c r="S299" s="31">
        <f t="shared" si="283"/>
        <v>1549582.9270199998</v>
      </c>
      <c r="T299" s="31"/>
      <c r="U299" s="30"/>
      <c r="V299" s="33"/>
      <c r="AA299" s="11"/>
      <c r="AB299" s="4"/>
      <c r="AC299" s="4"/>
      <c r="AE299" s="4"/>
    </row>
    <row r="300" spans="1:31" s="4" customFormat="1" ht="30.75" customHeight="1">
      <c r="A300" s="26"/>
      <c r="B300" s="28" t="s">
        <v>327</v>
      </c>
      <c r="C300" s="26" t="s">
        <v>56</v>
      </c>
      <c r="D300" s="26" t="s">
        <v>361</v>
      </c>
      <c r="E300" s="34" t="s">
        <v>19</v>
      </c>
      <c r="F300" s="35">
        <v>155.01</v>
      </c>
      <c r="G300" s="35">
        <v>170.2</v>
      </c>
      <c r="H300" s="35">
        <v>103.8</v>
      </c>
      <c r="I300" s="35">
        <v>110.34</v>
      </c>
      <c r="J300" s="36">
        <f>998.493+3853.235</f>
        <v>4851.7280000000001</v>
      </c>
      <c r="K300" s="36">
        <v>4917.96</v>
      </c>
      <c r="L300" s="36">
        <v>4912.2</v>
      </c>
      <c r="M300" s="36">
        <v>5290.1</v>
      </c>
      <c r="N300" s="30">
        <f t="shared" si="282"/>
        <v>19971.987999999998</v>
      </c>
      <c r="O300" s="24">
        <f t="shared" si="284"/>
        <v>248456.99087999997</v>
      </c>
      <c r="P300" s="24">
        <f t="shared" si="285"/>
        <v>251848.73159999997</v>
      </c>
      <c r="Q300" s="24">
        <f t="shared" si="286"/>
        <v>294044.2919999999</v>
      </c>
      <c r="R300" s="24">
        <f t="shared" si="287"/>
        <v>316665.38599999994</v>
      </c>
      <c r="S300" s="31">
        <f t="shared" si="283"/>
        <v>1111015.4004799998</v>
      </c>
      <c r="T300" s="24"/>
      <c r="U300" s="32"/>
      <c r="V300" s="33"/>
      <c r="AA300" s="11"/>
    </row>
    <row r="301" spans="1:31" s="4" customFormat="1" ht="30.75" customHeight="1">
      <c r="A301" s="26"/>
      <c r="B301" s="28" t="s">
        <v>327</v>
      </c>
      <c r="C301" s="26" t="s">
        <v>56</v>
      </c>
      <c r="D301" s="26" t="s">
        <v>328</v>
      </c>
      <c r="E301" s="34" t="s">
        <v>19</v>
      </c>
      <c r="F301" s="35">
        <v>286.45</v>
      </c>
      <c r="G301" s="35">
        <v>314.52</v>
      </c>
      <c r="H301" s="35">
        <v>99</v>
      </c>
      <c r="I301" s="35">
        <v>105.24</v>
      </c>
      <c r="J301" s="36">
        <f>106.4+413.093</f>
        <v>519.49300000000005</v>
      </c>
      <c r="K301" s="36">
        <v>454.13699999999994</v>
      </c>
      <c r="L301" s="36">
        <v>484.72</v>
      </c>
      <c r="M301" s="36">
        <v>538.69000000000005</v>
      </c>
      <c r="N301" s="30">
        <f t="shared" si="282"/>
        <v>1997.04</v>
      </c>
      <c r="O301" s="24">
        <f t="shared" si="284"/>
        <v>97378.962850000011</v>
      </c>
      <c r="P301" s="24">
        <f t="shared" si="285"/>
        <v>85127.980649999983</v>
      </c>
      <c r="Q301" s="24">
        <f t="shared" si="286"/>
        <v>101442.20159999999</v>
      </c>
      <c r="R301" s="24">
        <f t="shared" si="287"/>
        <v>112737.0432</v>
      </c>
      <c r="S301" s="31">
        <f t="shared" si="283"/>
        <v>396686.18829999998</v>
      </c>
      <c r="T301" s="24"/>
      <c r="U301" s="32"/>
      <c r="V301" s="33"/>
      <c r="AA301" s="11"/>
    </row>
    <row r="302" spans="1:31" s="4" customFormat="1" ht="30.75" customHeight="1">
      <c r="A302" s="26"/>
      <c r="B302" s="28"/>
      <c r="C302" s="26" t="s">
        <v>56</v>
      </c>
      <c r="D302" s="26" t="s">
        <v>389</v>
      </c>
      <c r="E302" s="34" t="s">
        <v>19</v>
      </c>
      <c r="F302" s="35">
        <v>284.5</v>
      </c>
      <c r="G302" s="35">
        <v>312.38</v>
      </c>
      <c r="H302" s="35">
        <v>99</v>
      </c>
      <c r="I302" s="35">
        <v>105.24</v>
      </c>
      <c r="J302" s="36">
        <v>53.332999999999998</v>
      </c>
      <c r="K302" s="36">
        <f>J302</f>
        <v>53.332999999999998</v>
      </c>
      <c r="L302" s="36">
        <f t="shared" ref="L302:M302" si="356">K302</f>
        <v>53.332999999999998</v>
      </c>
      <c r="M302" s="36">
        <f t="shared" si="356"/>
        <v>53.332999999999998</v>
      </c>
      <c r="N302" s="30">
        <f t="shared" ref="N302" si="357">J302+K302+L302+M302</f>
        <v>213.33199999999999</v>
      </c>
      <c r="O302" s="24">
        <f t="shared" ref="O302" si="358">(F302-H302)*J302</f>
        <v>9893.2714999999989</v>
      </c>
      <c r="P302" s="24">
        <f t="shared" ref="P302" si="359">(F302-H302)*K302</f>
        <v>9893.2714999999989</v>
      </c>
      <c r="Q302" s="24">
        <f t="shared" ref="Q302" si="360">(G302-I302)*L302</f>
        <v>11047.39762</v>
      </c>
      <c r="R302" s="24">
        <f t="shared" ref="R302" si="361">(G302-I302)*M302</f>
        <v>11047.39762</v>
      </c>
      <c r="S302" s="31">
        <f t="shared" ref="S302" si="362">O302+P302+Q302+R302</f>
        <v>41881.338239999997</v>
      </c>
      <c r="T302" s="24"/>
      <c r="U302" s="32"/>
      <c r="V302" s="33"/>
      <c r="AA302" s="11"/>
    </row>
    <row r="303" spans="1:31" s="5" customFormat="1" ht="32.25" customHeight="1">
      <c r="A303" s="26" t="s">
        <v>329</v>
      </c>
      <c r="B303" s="28" t="s">
        <v>330</v>
      </c>
      <c r="C303" s="28" t="s">
        <v>330</v>
      </c>
      <c r="D303" s="26"/>
      <c r="E303" s="34"/>
      <c r="F303" s="29"/>
      <c r="G303" s="29"/>
      <c r="H303" s="29"/>
      <c r="I303" s="29"/>
      <c r="J303" s="37">
        <f>J304</f>
        <v>24675.476999999999</v>
      </c>
      <c r="K303" s="37">
        <f t="shared" ref="K303:O303" si="363">K304</f>
        <v>16570.442999999999</v>
      </c>
      <c r="L303" s="37">
        <f t="shared" si="363"/>
        <v>17072</v>
      </c>
      <c r="M303" s="37">
        <f t="shared" si="363"/>
        <v>17072</v>
      </c>
      <c r="N303" s="30">
        <f t="shared" si="282"/>
        <v>75389.919999999998</v>
      </c>
      <c r="O303" s="24">
        <f t="shared" si="363"/>
        <v>1057344.1894499997</v>
      </c>
      <c r="P303" s="24">
        <f t="shared" ref="P303" si="364">P304</f>
        <v>710043.48254999984</v>
      </c>
      <c r="Q303" s="24">
        <f t="shared" ref="Q303" si="365">Q304</f>
        <v>831406.4</v>
      </c>
      <c r="R303" s="24">
        <f t="shared" ref="R303" si="366">R304</f>
        <v>831406.4</v>
      </c>
      <c r="S303" s="31">
        <f t="shared" si="283"/>
        <v>3430200.4719999996</v>
      </c>
      <c r="T303" s="31"/>
      <c r="U303" s="30"/>
      <c r="V303" s="33"/>
      <c r="AA303" s="11"/>
      <c r="AB303" s="4"/>
      <c r="AC303" s="4"/>
      <c r="AE303" s="4"/>
    </row>
    <row r="304" spans="1:31" s="4" customFormat="1" ht="30.75" customHeight="1">
      <c r="A304" s="26"/>
      <c r="B304" s="28" t="s">
        <v>330</v>
      </c>
      <c r="C304" s="26" t="s">
        <v>99</v>
      </c>
      <c r="D304" s="26" t="s">
        <v>331</v>
      </c>
      <c r="E304" s="34" t="s">
        <v>123</v>
      </c>
      <c r="F304" s="35">
        <v>90.27</v>
      </c>
      <c r="G304" s="35">
        <v>99.11</v>
      </c>
      <c r="H304" s="35">
        <v>47.42</v>
      </c>
      <c r="I304" s="35">
        <v>50.41</v>
      </c>
      <c r="J304" s="36">
        <v>24675.476999999999</v>
      </c>
      <c r="K304" s="36">
        <v>16570.442999999999</v>
      </c>
      <c r="L304" s="36">
        <v>17072</v>
      </c>
      <c r="M304" s="36">
        <v>17072</v>
      </c>
      <c r="N304" s="30">
        <f t="shared" si="282"/>
        <v>75389.919999999998</v>
      </c>
      <c r="O304" s="24">
        <f t="shared" si="284"/>
        <v>1057344.1894499997</v>
      </c>
      <c r="P304" s="24">
        <f t="shared" si="285"/>
        <v>710043.48254999984</v>
      </c>
      <c r="Q304" s="24">
        <f t="shared" si="286"/>
        <v>831406.4</v>
      </c>
      <c r="R304" s="24">
        <f t="shared" si="287"/>
        <v>831406.4</v>
      </c>
      <c r="S304" s="31">
        <f t="shared" si="283"/>
        <v>3430200.4719999996</v>
      </c>
      <c r="T304" s="24"/>
      <c r="U304" s="32"/>
      <c r="V304" s="33"/>
      <c r="AA304" s="11"/>
    </row>
    <row r="305" spans="1:31" s="5" customFormat="1" ht="32.25" customHeight="1">
      <c r="A305" s="26" t="s">
        <v>332</v>
      </c>
      <c r="B305" s="28" t="s">
        <v>333</v>
      </c>
      <c r="C305" s="28" t="s">
        <v>333</v>
      </c>
      <c r="D305" s="26"/>
      <c r="E305" s="34"/>
      <c r="F305" s="29"/>
      <c r="G305" s="29"/>
      <c r="H305" s="29"/>
      <c r="I305" s="29"/>
      <c r="J305" s="37">
        <f>SUM(J306:J307)</f>
        <v>22238.035000000003</v>
      </c>
      <c r="K305" s="37">
        <f t="shared" ref="K305:M305" si="367">SUM(K306:K307)</f>
        <v>22181.218000000001</v>
      </c>
      <c r="L305" s="37">
        <f t="shared" si="367"/>
        <v>18094</v>
      </c>
      <c r="M305" s="37">
        <f t="shared" si="367"/>
        <v>19142</v>
      </c>
      <c r="N305" s="30">
        <f t="shared" si="282"/>
        <v>81655.252999999997</v>
      </c>
      <c r="O305" s="24">
        <f>SUM(O306:O307)</f>
        <v>23616535.222890001</v>
      </c>
      <c r="P305" s="24">
        <f t="shared" ref="P305:R305" si="368">SUM(P306:P307)</f>
        <v>24253204.858553331</v>
      </c>
      <c r="Q305" s="24">
        <f t="shared" si="368"/>
        <v>33180010.279999997</v>
      </c>
      <c r="R305" s="24">
        <f t="shared" si="368"/>
        <v>36672698.419999994</v>
      </c>
      <c r="S305" s="31">
        <f t="shared" si="283"/>
        <v>117722448.78144333</v>
      </c>
      <c r="T305" s="31"/>
      <c r="U305" s="30"/>
      <c r="V305" s="33"/>
      <c r="AA305" s="11"/>
      <c r="AB305" s="4"/>
      <c r="AC305" s="4"/>
      <c r="AE305" s="4"/>
    </row>
    <row r="306" spans="1:31" s="4" customFormat="1" ht="77.25" customHeight="1">
      <c r="A306" s="26"/>
      <c r="B306" s="28" t="s">
        <v>333</v>
      </c>
      <c r="C306" s="26" t="s">
        <v>121</v>
      </c>
      <c r="D306" s="26" t="s">
        <v>334</v>
      </c>
      <c r="E306" s="34" t="s">
        <v>123</v>
      </c>
      <c r="F306" s="35">
        <v>70.67</v>
      </c>
      <c r="G306" s="35">
        <v>102.46</v>
      </c>
      <c r="H306" s="35">
        <v>47.2</v>
      </c>
      <c r="I306" s="35">
        <v>50.17</v>
      </c>
      <c r="J306" s="36">
        <v>20961.491000000002</v>
      </c>
      <c r="K306" s="36">
        <v>20869.408666666666</v>
      </c>
      <c r="L306" s="36">
        <v>16997</v>
      </c>
      <c r="M306" s="36">
        <v>17928</v>
      </c>
      <c r="N306" s="30">
        <f t="shared" si="282"/>
        <v>76755.899666666664</v>
      </c>
      <c r="O306" s="24">
        <f t="shared" si="284"/>
        <v>491966.19377000001</v>
      </c>
      <c r="P306" s="24">
        <f t="shared" si="285"/>
        <v>489805.02140666661</v>
      </c>
      <c r="Q306" s="24">
        <f t="shared" si="286"/>
        <v>888773.12999999989</v>
      </c>
      <c r="R306" s="24">
        <f t="shared" si="287"/>
        <v>937455.11999999988</v>
      </c>
      <c r="S306" s="31">
        <f t="shared" si="283"/>
        <v>2807999.4651766662</v>
      </c>
      <c r="T306" s="24"/>
      <c r="U306" s="32"/>
      <c r="V306" s="33"/>
      <c r="AA306" s="11"/>
    </row>
    <row r="307" spans="1:31" s="4" customFormat="1" ht="63" customHeight="1">
      <c r="A307" s="26"/>
      <c r="B307" s="28" t="s">
        <v>333</v>
      </c>
      <c r="C307" s="26" t="s">
        <v>121</v>
      </c>
      <c r="D307" s="26" t="s">
        <v>334</v>
      </c>
      <c r="E307" s="34" t="s">
        <v>134</v>
      </c>
      <c r="F307" s="35">
        <v>20261.98</v>
      </c>
      <c r="G307" s="35">
        <v>31718.21</v>
      </c>
      <c r="H307" s="35">
        <v>2147</v>
      </c>
      <c r="I307" s="35">
        <v>2282.2600000000002</v>
      </c>
      <c r="J307" s="36">
        <v>1276.5440000000001</v>
      </c>
      <c r="K307" s="36">
        <v>1311.8093333333334</v>
      </c>
      <c r="L307" s="36">
        <v>1097</v>
      </c>
      <c r="M307" s="36">
        <v>1214</v>
      </c>
      <c r="N307" s="30">
        <f t="shared" si="282"/>
        <v>4899.3533333333335</v>
      </c>
      <c r="O307" s="24">
        <f t="shared" si="284"/>
        <v>23124569.029120002</v>
      </c>
      <c r="P307" s="24">
        <f t="shared" si="285"/>
        <v>23763399.837146666</v>
      </c>
      <c r="Q307" s="24">
        <f t="shared" si="286"/>
        <v>32291237.149999999</v>
      </c>
      <c r="R307" s="24">
        <f t="shared" si="287"/>
        <v>35735243.299999997</v>
      </c>
      <c r="S307" s="31">
        <f t="shared" si="283"/>
        <v>114914449.31626667</v>
      </c>
      <c r="T307" s="24"/>
      <c r="U307" s="32"/>
      <c r="V307" s="33"/>
      <c r="AA307" s="11"/>
    </row>
    <row r="308" spans="1:31" s="5" customFormat="1" ht="27.75" customHeight="1">
      <c r="A308" s="26" t="s">
        <v>335</v>
      </c>
      <c r="B308" s="28" t="s">
        <v>336</v>
      </c>
      <c r="C308" s="28" t="s">
        <v>336</v>
      </c>
      <c r="D308" s="26"/>
      <c r="E308" s="34"/>
      <c r="F308" s="29"/>
      <c r="G308" s="29"/>
      <c r="H308" s="29"/>
      <c r="I308" s="29"/>
      <c r="J308" s="37">
        <f>SUM(J309:J310)</f>
        <v>66402.899999999994</v>
      </c>
      <c r="K308" s="37">
        <f t="shared" ref="K308" si="369">SUM(K309:K310)</f>
        <v>62692.441999999995</v>
      </c>
      <c r="L308" s="37">
        <f t="shared" ref="L308" si="370">SUM(L309:L310)</f>
        <v>54910.16</v>
      </c>
      <c r="M308" s="37">
        <f t="shared" ref="M308" si="371">SUM(M309:M310)</f>
        <v>67976.22</v>
      </c>
      <c r="N308" s="30">
        <f t="shared" ref="N308" si="372">J308+K308+L308+M308</f>
        <v>251981.72199999998</v>
      </c>
      <c r="O308" s="24">
        <f>SUM(O309:O310)</f>
        <v>2804352.9791000001</v>
      </c>
      <c r="P308" s="24">
        <f t="shared" ref="P308" si="373">SUM(P309:P310)</f>
        <v>2824993.81972</v>
      </c>
      <c r="Q308" s="24">
        <f t="shared" ref="Q308" si="374">SUM(Q309:Q310)</f>
        <v>4479168.8421</v>
      </c>
      <c r="R308" s="24">
        <f t="shared" ref="R308" si="375">SUM(R309:R310)</f>
        <v>5649216.9618999995</v>
      </c>
      <c r="S308" s="31">
        <f t="shared" si="283"/>
        <v>15757732.60282</v>
      </c>
      <c r="T308" s="24"/>
      <c r="U308" s="32"/>
      <c r="V308" s="33"/>
      <c r="AA308" s="11"/>
      <c r="AB308" s="4"/>
      <c r="AC308" s="4"/>
      <c r="AE308" s="4"/>
    </row>
    <row r="309" spans="1:31" s="4" customFormat="1" ht="65.25" customHeight="1">
      <c r="A309" s="26"/>
      <c r="B309" s="28" t="s">
        <v>336</v>
      </c>
      <c r="C309" s="26" t="s">
        <v>121</v>
      </c>
      <c r="D309" s="26" t="s">
        <v>337</v>
      </c>
      <c r="E309" s="34" t="s">
        <v>123</v>
      </c>
      <c r="F309" s="35">
        <v>259.79000000000002</v>
      </c>
      <c r="G309" s="35">
        <v>471.85</v>
      </c>
      <c r="H309" s="35">
        <v>39.33</v>
      </c>
      <c r="I309" s="35">
        <v>41.81</v>
      </c>
      <c r="J309" s="36">
        <v>7493.8389999999999</v>
      </c>
      <c r="K309" s="36">
        <v>7957.8379999999997</v>
      </c>
      <c r="L309" s="36">
        <v>5399.47</v>
      </c>
      <c r="M309" s="36">
        <v>6953.95</v>
      </c>
      <c r="N309" s="30">
        <f t="shared" si="282"/>
        <v>27805.097000000002</v>
      </c>
      <c r="O309" s="24">
        <f t="shared" si="284"/>
        <v>1652091.7459400003</v>
      </c>
      <c r="P309" s="24">
        <f t="shared" si="285"/>
        <v>1754384.9654800002</v>
      </c>
      <c r="Q309" s="24">
        <f t="shared" si="286"/>
        <v>2321988.0788000003</v>
      </c>
      <c r="R309" s="24">
        <f t="shared" si="287"/>
        <v>2990476.6580000003</v>
      </c>
      <c r="S309" s="31">
        <f t="shared" si="283"/>
        <v>8718941.4482200015</v>
      </c>
      <c r="T309" s="24"/>
      <c r="U309" s="32"/>
      <c r="V309" s="33"/>
      <c r="AA309" s="11"/>
    </row>
    <row r="310" spans="1:31" s="4" customFormat="1" ht="65.25" customHeight="1">
      <c r="A310" s="26"/>
      <c r="B310" s="28" t="s">
        <v>336</v>
      </c>
      <c r="C310" s="26" t="s">
        <v>121</v>
      </c>
      <c r="D310" s="26" t="s">
        <v>338</v>
      </c>
      <c r="E310" s="34" t="s">
        <v>123</v>
      </c>
      <c r="F310" s="35">
        <v>58.89</v>
      </c>
      <c r="G310" s="35">
        <v>85.38</v>
      </c>
      <c r="H310" s="35">
        <v>39.33</v>
      </c>
      <c r="I310" s="35">
        <v>41.81</v>
      </c>
      <c r="J310" s="36">
        <v>58909.061000000002</v>
      </c>
      <c r="K310" s="36">
        <v>54734.603999999992</v>
      </c>
      <c r="L310" s="36">
        <v>49510.69</v>
      </c>
      <c r="M310" s="36">
        <v>61022.27</v>
      </c>
      <c r="N310" s="30">
        <f t="shared" si="282"/>
        <v>224176.62499999997</v>
      </c>
      <c r="O310" s="24">
        <f t="shared" si="284"/>
        <v>1152261.2331600001</v>
      </c>
      <c r="P310" s="24">
        <f t="shared" si="285"/>
        <v>1070608.85424</v>
      </c>
      <c r="Q310" s="24">
        <f t="shared" si="286"/>
        <v>2157180.7632999998</v>
      </c>
      <c r="R310" s="24">
        <f t="shared" si="287"/>
        <v>2658740.3038999992</v>
      </c>
      <c r="S310" s="31">
        <f t="shared" si="283"/>
        <v>7038791.1546</v>
      </c>
      <c r="T310" s="24"/>
      <c r="U310" s="32"/>
      <c r="V310" s="33"/>
      <c r="AA310" s="11"/>
    </row>
    <row r="311" spans="1:31" s="5" customFormat="1" ht="30.75" customHeight="1">
      <c r="A311" s="26" t="s">
        <v>339</v>
      </c>
      <c r="B311" s="28" t="s">
        <v>340</v>
      </c>
      <c r="C311" s="28" t="s">
        <v>340</v>
      </c>
      <c r="D311" s="26"/>
      <c r="E311" s="34"/>
      <c r="F311" s="29"/>
      <c r="G311" s="29"/>
      <c r="H311" s="29"/>
      <c r="I311" s="29"/>
      <c r="J311" s="37">
        <f>SUM(J312:J319)</f>
        <v>44811.142000000007</v>
      </c>
      <c r="K311" s="37">
        <f t="shared" ref="K311:M311" si="376">SUM(K312:K319)</f>
        <v>46183.900333333331</v>
      </c>
      <c r="L311" s="37">
        <f t="shared" si="376"/>
        <v>47928.053000000007</v>
      </c>
      <c r="M311" s="37">
        <f t="shared" si="376"/>
        <v>47927.043000000005</v>
      </c>
      <c r="N311" s="30">
        <f t="shared" si="282"/>
        <v>186850.13833333337</v>
      </c>
      <c r="O311" s="24">
        <f>SUM(O312:O319)</f>
        <v>3833855.5172999999</v>
      </c>
      <c r="P311" s="24">
        <f t="shared" ref="P311:R311" si="377">SUM(P312:P319)</f>
        <v>3921682.78253</v>
      </c>
      <c r="Q311" s="24">
        <f t="shared" si="377"/>
        <v>4564836.2888199994</v>
      </c>
      <c r="R311" s="24">
        <f t="shared" si="377"/>
        <v>4564840.8633199995</v>
      </c>
      <c r="S311" s="31">
        <f t="shared" si="283"/>
        <v>16885215.45197</v>
      </c>
      <c r="T311" s="31"/>
      <c r="U311" s="30"/>
      <c r="V311" s="33"/>
      <c r="AA311" s="11"/>
      <c r="AB311" s="4"/>
      <c r="AC311" s="4"/>
      <c r="AE311" s="4"/>
    </row>
    <row r="312" spans="1:31" s="4" customFormat="1" ht="30.75" customHeight="1">
      <c r="A312" s="26"/>
      <c r="B312" s="28" t="s">
        <v>340</v>
      </c>
      <c r="C312" s="26" t="s">
        <v>72</v>
      </c>
      <c r="D312" s="26" t="s">
        <v>341</v>
      </c>
      <c r="E312" s="34" t="s">
        <v>19</v>
      </c>
      <c r="F312" s="35">
        <v>123.54</v>
      </c>
      <c r="G312" s="35">
        <v>135.65</v>
      </c>
      <c r="H312" s="35">
        <v>78.48</v>
      </c>
      <c r="I312" s="35">
        <v>83.42</v>
      </c>
      <c r="J312" s="36">
        <v>15708.41</v>
      </c>
      <c r="K312" s="36">
        <v>17031.013999999999</v>
      </c>
      <c r="L312" s="36">
        <v>19095</v>
      </c>
      <c r="M312" s="36">
        <v>19093</v>
      </c>
      <c r="N312" s="30">
        <f t="shared" si="282"/>
        <v>70927.423999999999</v>
      </c>
      <c r="O312" s="24">
        <f t="shared" si="284"/>
        <v>707820.95460000006</v>
      </c>
      <c r="P312" s="24">
        <f t="shared" si="285"/>
        <v>767417.49083999998</v>
      </c>
      <c r="Q312" s="24">
        <f t="shared" si="286"/>
        <v>997331.85000000009</v>
      </c>
      <c r="R312" s="24">
        <f t="shared" si="287"/>
        <v>997227.39000000013</v>
      </c>
      <c r="S312" s="31">
        <f t="shared" si="283"/>
        <v>3469797.6854400001</v>
      </c>
      <c r="T312" s="24"/>
      <c r="U312" s="32"/>
      <c r="V312" s="33"/>
      <c r="AA312" s="11"/>
    </row>
    <row r="313" spans="1:31" s="4" customFormat="1" ht="30.75" customHeight="1">
      <c r="A313" s="26"/>
      <c r="B313" s="28" t="s">
        <v>340</v>
      </c>
      <c r="C313" s="26" t="s">
        <v>72</v>
      </c>
      <c r="D313" s="26" t="s">
        <v>342</v>
      </c>
      <c r="E313" s="34" t="s">
        <v>19</v>
      </c>
      <c r="F313" s="35">
        <v>204.42</v>
      </c>
      <c r="G313" s="35">
        <v>224.45</v>
      </c>
      <c r="H313" s="35">
        <v>107.27</v>
      </c>
      <c r="I313" s="35">
        <v>114.03</v>
      </c>
      <c r="J313" s="36">
        <v>8429.9930000000004</v>
      </c>
      <c r="K313" s="36">
        <v>8376.9979999999996</v>
      </c>
      <c r="L313" s="36">
        <v>7840</v>
      </c>
      <c r="M313" s="36">
        <v>7841</v>
      </c>
      <c r="N313" s="30">
        <f t="shared" si="282"/>
        <v>32487.991000000002</v>
      </c>
      <c r="O313" s="24">
        <f t="shared" si="284"/>
        <v>818973.81994999992</v>
      </c>
      <c r="P313" s="24">
        <f t="shared" si="285"/>
        <v>813825.35569999984</v>
      </c>
      <c r="Q313" s="24">
        <f t="shared" si="286"/>
        <v>865692.79999999993</v>
      </c>
      <c r="R313" s="24">
        <f t="shared" si="287"/>
        <v>865803.21999999986</v>
      </c>
      <c r="S313" s="31">
        <f t="shared" si="283"/>
        <v>3364295.1956499992</v>
      </c>
      <c r="T313" s="24"/>
      <c r="U313" s="32"/>
      <c r="V313" s="33"/>
      <c r="AA313" s="11"/>
    </row>
    <row r="314" spans="1:31" s="4" customFormat="1" ht="30.75" customHeight="1">
      <c r="A314" s="26"/>
      <c r="B314" s="28" t="s">
        <v>340</v>
      </c>
      <c r="C314" s="26" t="s">
        <v>72</v>
      </c>
      <c r="D314" s="26" t="s">
        <v>343</v>
      </c>
      <c r="E314" s="34" t="s">
        <v>19</v>
      </c>
      <c r="F314" s="35">
        <v>460.13</v>
      </c>
      <c r="G314" s="35">
        <v>505.22</v>
      </c>
      <c r="H314" s="35">
        <v>107.27</v>
      </c>
      <c r="I314" s="35">
        <v>114.03</v>
      </c>
      <c r="J314" s="36">
        <v>339.9</v>
      </c>
      <c r="K314" s="36">
        <v>390.81533333333334</v>
      </c>
      <c r="L314" s="36">
        <v>536</v>
      </c>
      <c r="M314" s="36">
        <v>536</v>
      </c>
      <c r="N314" s="30">
        <f t="shared" si="282"/>
        <v>1802.7153333333333</v>
      </c>
      <c r="O314" s="24">
        <f t="shared" si="284"/>
        <v>119937.114</v>
      </c>
      <c r="P314" s="24">
        <f t="shared" si="285"/>
        <v>137903.09852</v>
      </c>
      <c r="Q314" s="24">
        <f t="shared" si="286"/>
        <v>209677.84000000003</v>
      </c>
      <c r="R314" s="24">
        <f t="shared" si="287"/>
        <v>209677.84000000003</v>
      </c>
      <c r="S314" s="31">
        <f t="shared" si="283"/>
        <v>677195.89251999999</v>
      </c>
      <c r="T314" s="24"/>
      <c r="U314" s="32"/>
      <c r="V314" s="33"/>
      <c r="AA314" s="11"/>
    </row>
    <row r="315" spans="1:31" s="4" customFormat="1" ht="30.75" customHeight="1">
      <c r="A315" s="26"/>
      <c r="B315" s="28" t="s">
        <v>340</v>
      </c>
      <c r="C315" s="26" t="s">
        <v>72</v>
      </c>
      <c r="D315" s="26" t="s">
        <v>357</v>
      </c>
      <c r="E315" s="34" t="s">
        <v>19</v>
      </c>
      <c r="F315" s="35">
        <v>191.61</v>
      </c>
      <c r="G315" s="35">
        <v>210.39</v>
      </c>
      <c r="H315" s="35">
        <v>67.58</v>
      </c>
      <c r="I315" s="35">
        <v>71.84</v>
      </c>
      <c r="J315" s="36">
        <v>8392.7199999999993</v>
      </c>
      <c r="K315" s="36">
        <v>8392.7199999999993</v>
      </c>
      <c r="L315" s="36">
        <v>8392.7199999999993</v>
      </c>
      <c r="M315" s="36">
        <v>8392.7099999999991</v>
      </c>
      <c r="N315" s="30">
        <f>J315+K315+L315+M315</f>
        <v>33570.869999999995</v>
      </c>
      <c r="O315" s="24">
        <f t="shared" si="284"/>
        <v>1040949.0616</v>
      </c>
      <c r="P315" s="24">
        <f t="shared" si="285"/>
        <v>1040949.0616</v>
      </c>
      <c r="Q315" s="24">
        <f t="shared" si="286"/>
        <v>1162811.3559999997</v>
      </c>
      <c r="R315" s="24">
        <f t="shared" si="287"/>
        <v>1162809.9704999998</v>
      </c>
      <c r="S315" s="31">
        <f t="shared" si="283"/>
        <v>4407519.4496999998</v>
      </c>
      <c r="T315" s="24"/>
      <c r="U315" s="32"/>
      <c r="V315" s="33"/>
      <c r="AA315" s="11"/>
    </row>
    <row r="316" spans="1:31" s="4" customFormat="1" ht="30.75" customHeight="1">
      <c r="A316" s="26"/>
      <c r="B316" s="28" t="s">
        <v>340</v>
      </c>
      <c r="C316" s="26" t="s">
        <v>72</v>
      </c>
      <c r="D316" s="26" t="s">
        <v>357</v>
      </c>
      <c r="E316" s="34" t="s">
        <v>20</v>
      </c>
      <c r="F316" s="35">
        <v>107.18</v>
      </c>
      <c r="G316" s="35">
        <v>117.68</v>
      </c>
      <c r="H316" s="35">
        <v>66.27</v>
      </c>
      <c r="I316" s="35">
        <v>70.45</v>
      </c>
      <c r="J316" s="36">
        <v>9182.57</v>
      </c>
      <c r="K316" s="36">
        <v>9182.57</v>
      </c>
      <c r="L316" s="36">
        <v>9182.57</v>
      </c>
      <c r="M316" s="36">
        <v>9182.57</v>
      </c>
      <c r="N316" s="30">
        <f t="shared" si="282"/>
        <v>36730.28</v>
      </c>
      <c r="O316" s="24">
        <f t="shared" si="284"/>
        <v>375658.93870000012</v>
      </c>
      <c r="P316" s="24">
        <f t="shared" si="285"/>
        <v>375658.93870000012</v>
      </c>
      <c r="Q316" s="24">
        <f t="shared" si="286"/>
        <v>433692.78110000002</v>
      </c>
      <c r="R316" s="24">
        <f t="shared" si="287"/>
        <v>433692.78110000002</v>
      </c>
      <c r="S316" s="31">
        <f t="shared" si="283"/>
        <v>1618703.4396000004</v>
      </c>
      <c r="T316" s="24"/>
      <c r="U316" s="32"/>
      <c r="V316" s="33"/>
      <c r="AA316" s="11"/>
    </row>
    <row r="317" spans="1:31" s="4" customFormat="1" ht="30.75" customHeight="1">
      <c r="A317" s="26"/>
      <c r="B317" s="28" t="s">
        <v>340</v>
      </c>
      <c r="C317" s="26" t="s">
        <v>72</v>
      </c>
      <c r="D317" s="26" t="s">
        <v>341</v>
      </c>
      <c r="E317" s="34" t="s">
        <v>20</v>
      </c>
      <c r="F317" s="35">
        <v>391.58</v>
      </c>
      <c r="G317" s="35">
        <v>429.95</v>
      </c>
      <c r="H317" s="35">
        <v>96.5</v>
      </c>
      <c r="I317" s="35">
        <v>102.58</v>
      </c>
      <c r="J317" s="36">
        <v>2021.7859999999998</v>
      </c>
      <c r="K317" s="36">
        <v>2074.02</v>
      </c>
      <c r="L317" s="36">
        <v>2146</v>
      </c>
      <c r="M317" s="36">
        <v>2146</v>
      </c>
      <c r="N317" s="30">
        <f t="shared" si="282"/>
        <v>8387.8060000000005</v>
      </c>
      <c r="O317" s="24">
        <f t="shared" si="284"/>
        <v>596588.61287999991</v>
      </c>
      <c r="P317" s="24">
        <f t="shared" si="285"/>
        <v>612001.82159999991</v>
      </c>
      <c r="Q317" s="24">
        <f t="shared" si="286"/>
        <v>702536.02</v>
      </c>
      <c r="R317" s="24">
        <f t="shared" si="287"/>
        <v>702536.02</v>
      </c>
      <c r="S317" s="31">
        <f t="shared" si="283"/>
        <v>2613662.4744799999</v>
      </c>
      <c r="T317" s="24"/>
      <c r="U317" s="32"/>
      <c r="V317" s="33"/>
      <c r="AA317" s="11"/>
    </row>
    <row r="318" spans="1:31" ht="30.75" customHeight="1">
      <c r="A318" s="26"/>
      <c r="B318" s="28"/>
      <c r="C318" s="26" t="s">
        <v>72</v>
      </c>
      <c r="D318" s="34" t="s">
        <v>395</v>
      </c>
      <c r="E318" s="34" t="s">
        <v>19</v>
      </c>
      <c r="F318" s="35">
        <v>318.89</v>
      </c>
      <c r="G318" s="35">
        <v>350.14</v>
      </c>
      <c r="H318" s="35">
        <v>82.5</v>
      </c>
      <c r="I318" s="35">
        <v>87.7</v>
      </c>
      <c r="J318" s="36">
        <v>485.33600000000001</v>
      </c>
      <c r="K318" s="36">
        <f>J318</f>
        <v>485.33600000000001</v>
      </c>
      <c r="L318" s="36">
        <f t="shared" ref="L318:M319" si="378">K318</f>
        <v>485.33600000000001</v>
      </c>
      <c r="M318" s="36">
        <f t="shared" si="378"/>
        <v>485.33600000000001</v>
      </c>
      <c r="N318" s="30">
        <f t="shared" si="282"/>
        <v>1941.3440000000001</v>
      </c>
      <c r="O318" s="24">
        <f t="shared" si="284"/>
        <v>114728.57703999999</v>
      </c>
      <c r="P318" s="24">
        <f t="shared" si="285"/>
        <v>114728.57703999999</v>
      </c>
      <c r="Q318" s="24">
        <f t="shared" si="286"/>
        <v>127371.57984000001</v>
      </c>
      <c r="R318" s="24">
        <f t="shared" si="287"/>
        <v>127371.57984000001</v>
      </c>
      <c r="S318" s="31">
        <f t="shared" si="283"/>
        <v>484200.31375999999</v>
      </c>
      <c r="T318" s="24"/>
      <c r="U318" s="41"/>
      <c r="V318" s="42"/>
      <c r="W318" s="10"/>
      <c r="X318" s="10"/>
      <c r="AA318" s="11"/>
      <c r="AB318" s="4"/>
      <c r="AC318" s="4"/>
      <c r="AE318" s="4"/>
    </row>
    <row r="319" spans="1:31" ht="30.75" customHeight="1">
      <c r="A319" s="26"/>
      <c r="B319" s="28"/>
      <c r="C319" s="26" t="s">
        <v>72</v>
      </c>
      <c r="D319" s="34" t="s">
        <v>396</v>
      </c>
      <c r="E319" s="34" t="s">
        <v>19</v>
      </c>
      <c r="F319" s="35">
        <v>318.89</v>
      </c>
      <c r="G319" s="35">
        <v>350.14</v>
      </c>
      <c r="H319" s="35">
        <v>82.5</v>
      </c>
      <c r="I319" s="35">
        <v>87.7</v>
      </c>
      <c r="J319" s="36">
        <v>250.42699999999999</v>
      </c>
      <c r="K319" s="36">
        <f>J319</f>
        <v>250.42699999999999</v>
      </c>
      <c r="L319" s="36">
        <f t="shared" si="378"/>
        <v>250.42699999999999</v>
      </c>
      <c r="M319" s="36">
        <f t="shared" si="378"/>
        <v>250.42699999999999</v>
      </c>
      <c r="N319" s="30">
        <f t="shared" si="282"/>
        <v>1001.708</v>
      </c>
      <c r="O319" s="24">
        <f t="shared" si="284"/>
        <v>59198.438529999992</v>
      </c>
      <c r="P319" s="24">
        <f t="shared" si="285"/>
        <v>59198.438529999992</v>
      </c>
      <c r="Q319" s="24">
        <f t="shared" si="286"/>
        <v>65722.061879999994</v>
      </c>
      <c r="R319" s="24">
        <f t="shared" si="287"/>
        <v>65722.061879999994</v>
      </c>
      <c r="S319" s="31">
        <f t="shared" si="283"/>
        <v>249841.00081999996</v>
      </c>
      <c r="T319" s="24"/>
      <c r="U319" s="41"/>
      <c r="V319" s="42"/>
      <c r="W319" s="10"/>
      <c r="X319" s="10"/>
      <c r="AA319" s="11"/>
      <c r="AB319" s="4"/>
      <c r="AC319" s="4"/>
      <c r="AE319" s="4"/>
    </row>
    <row r="320" spans="1:31" s="5" customFormat="1" ht="27.75" customHeight="1">
      <c r="A320" s="26" t="s">
        <v>373</v>
      </c>
      <c r="B320" s="28" t="s">
        <v>336</v>
      </c>
      <c r="C320" s="28" t="s">
        <v>374</v>
      </c>
      <c r="D320" s="26"/>
      <c r="E320" s="34"/>
      <c r="F320" s="29"/>
      <c r="G320" s="29"/>
      <c r="H320" s="29"/>
      <c r="I320" s="29"/>
      <c r="J320" s="37">
        <f>SUM(J321:J322)</f>
        <v>2684.1849999999999</v>
      </c>
      <c r="K320" s="37">
        <f t="shared" ref="K320" si="379">SUM(K321:K322)</f>
        <v>2684.1849999999999</v>
      </c>
      <c r="L320" s="37">
        <f t="shared" ref="L320" si="380">SUM(L321:L322)</f>
        <v>2684.1849999999999</v>
      </c>
      <c r="M320" s="37">
        <f t="shared" ref="M320" si="381">SUM(M321:M322)</f>
        <v>2684.1849999999999</v>
      </c>
      <c r="N320" s="30">
        <f t="shared" ref="N320" si="382">J320+K320+L320+M320</f>
        <v>10736.74</v>
      </c>
      <c r="O320" s="24">
        <f>SUM(O321:O322)</f>
        <v>9593.795049999997</v>
      </c>
      <c r="P320" s="24">
        <f t="shared" ref="P320" si="383">SUM(P321:P322)</f>
        <v>9593.795049999997</v>
      </c>
      <c r="Q320" s="24">
        <f t="shared" ref="Q320" si="384">SUM(Q321:Q322)</f>
        <v>14971.479699999994</v>
      </c>
      <c r="R320" s="24">
        <f t="shared" ref="R320" si="385">SUM(R321:R322)</f>
        <v>14971.479699999994</v>
      </c>
      <c r="S320" s="31">
        <f t="shared" si="283"/>
        <v>49130.549499999986</v>
      </c>
      <c r="T320" s="24"/>
      <c r="U320" s="32"/>
      <c r="V320" s="33"/>
      <c r="AA320" s="11"/>
      <c r="AB320" s="4"/>
      <c r="AC320" s="4"/>
      <c r="AE320" s="4"/>
    </row>
    <row r="321" spans="1:31" s="4" customFormat="1" ht="30.75" customHeight="1">
      <c r="A321" s="26"/>
      <c r="B321" s="28" t="s">
        <v>336</v>
      </c>
      <c r="C321" s="26" t="s">
        <v>164</v>
      </c>
      <c r="D321" s="26" t="s">
        <v>375</v>
      </c>
      <c r="E321" s="34" t="s">
        <v>19</v>
      </c>
      <c r="F321" s="35">
        <v>41.46</v>
      </c>
      <c r="G321" s="35">
        <v>45.52</v>
      </c>
      <c r="H321" s="35">
        <v>39.14</v>
      </c>
      <c r="I321" s="35">
        <v>41.61</v>
      </c>
      <c r="J321" s="36">
        <v>1451.04</v>
      </c>
      <c r="K321" s="36">
        <f>J321</f>
        <v>1451.04</v>
      </c>
      <c r="L321" s="36">
        <f t="shared" ref="L321:M321" si="386">K321</f>
        <v>1451.04</v>
      </c>
      <c r="M321" s="36">
        <f t="shared" si="386"/>
        <v>1451.04</v>
      </c>
      <c r="N321" s="30">
        <f t="shared" si="282"/>
        <v>5804.16</v>
      </c>
      <c r="O321" s="24">
        <f t="shared" ref="O321:O322" si="387">(F321-H321)*J321</f>
        <v>3366.4128000000005</v>
      </c>
      <c r="P321" s="24">
        <f t="shared" ref="P321:P322" si="388">(F321-H321)*K321</f>
        <v>3366.4128000000005</v>
      </c>
      <c r="Q321" s="24">
        <f t="shared" ref="Q321:Q322" si="389">(G321-I321)*L321</f>
        <v>5673.5664000000052</v>
      </c>
      <c r="R321" s="24">
        <f t="shared" ref="R321:R322" si="390">(G321-I321)*M321</f>
        <v>5673.5664000000052</v>
      </c>
      <c r="S321" s="31">
        <f t="shared" si="283"/>
        <v>18079.95840000001</v>
      </c>
      <c r="T321" s="24"/>
      <c r="U321" s="32"/>
      <c r="V321" s="33"/>
      <c r="AA321" s="11"/>
    </row>
    <row r="322" spans="1:31" s="4" customFormat="1" ht="30.75" customHeight="1">
      <c r="A322" s="26"/>
      <c r="B322" s="28" t="s">
        <v>336</v>
      </c>
      <c r="C322" s="26" t="s">
        <v>164</v>
      </c>
      <c r="D322" s="26" t="s">
        <v>375</v>
      </c>
      <c r="E322" s="34" t="s">
        <v>20</v>
      </c>
      <c r="F322" s="35">
        <v>61.79</v>
      </c>
      <c r="G322" s="35">
        <v>67.849999999999994</v>
      </c>
      <c r="H322" s="35">
        <v>56.74</v>
      </c>
      <c r="I322" s="35">
        <v>60.31</v>
      </c>
      <c r="J322" s="36">
        <v>1233.145</v>
      </c>
      <c r="K322" s="36">
        <f>J322</f>
        <v>1233.145</v>
      </c>
      <c r="L322" s="36">
        <f t="shared" ref="L322:M322" si="391">K322</f>
        <v>1233.145</v>
      </c>
      <c r="M322" s="36">
        <f t="shared" si="391"/>
        <v>1233.145</v>
      </c>
      <c r="N322" s="30">
        <f t="shared" si="282"/>
        <v>4932.58</v>
      </c>
      <c r="O322" s="24">
        <f t="shared" si="387"/>
        <v>6227.382249999996</v>
      </c>
      <c r="P322" s="24">
        <f t="shared" si="388"/>
        <v>6227.382249999996</v>
      </c>
      <c r="Q322" s="24">
        <f t="shared" si="389"/>
        <v>9297.9132999999892</v>
      </c>
      <c r="R322" s="24">
        <f t="shared" si="390"/>
        <v>9297.9132999999892</v>
      </c>
      <c r="S322" s="31">
        <f t="shared" si="283"/>
        <v>31050.591099999972</v>
      </c>
      <c r="T322" s="24"/>
      <c r="U322" s="32"/>
      <c r="V322" s="33"/>
      <c r="AA322" s="11"/>
    </row>
    <row r="323" spans="1:31" s="5" customFormat="1" ht="27.75" customHeight="1">
      <c r="A323" s="26" t="s">
        <v>376</v>
      </c>
      <c r="B323" s="28" t="s">
        <v>336</v>
      </c>
      <c r="C323" s="28" t="s">
        <v>377</v>
      </c>
      <c r="D323" s="26"/>
      <c r="E323" s="34"/>
      <c r="F323" s="29"/>
      <c r="G323" s="29"/>
      <c r="H323" s="29"/>
      <c r="I323" s="29"/>
      <c r="J323" s="37">
        <f>J324</f>
        <v>2331</v>
      </c>
      <c r="K323" s="37">
        <f t="shared" ref="K323" si="392">K324</f>
        <v>2331</v>
      </c>
      <c r="L323" s="37">
        <f t="shared" ref="L323" si="393">L324</f>
        <v>2331</v>
      </c>
      <c r="M323" s="37">
        <f t="shared" ref="M323" si="394">M324</f>
        <v>2331</v>
      </c>
      <c r="N323" s="30">
        <f t="shared" si="282"/>
        <v>9324</v>
      </c>
      <c r="O323" s="24">
        <f>O324</f>
        <v>220605.83999999997</v>
      </c>
      <c r="P323" s="24">
        <f t="shared" ref="P323" si="395">P324</f>
        <v>220605.83999999997</v>
      </c>
      <c r="Q323" s="24">
        <f t="shared" ref="Q323" si="396">Q324</f>
        <v>209510.27999999997</v>
      </c>
      <c r="R323" s="24">
        <f t="shared" ref="R323" si="397">R324</f>
        <v>209510.27999999997</v>
      </c>
      <c r="S323" s="31">
        <f t="shared" si="283"/>
        <v>860232.24</v>
      </c>
      <c r="T323" s="24"/>
      <c r="U323" s="32"/>
      <c r="V323" s="33"/>
      <c r="AA323" s="11"/>
      <c r="AB323" s="4"/>
      <c r="AC323" s="4"/>
      <c r="AE323" s="4"/>
    </row>
    <row r="324" spans="1:31" s="4" customFormat="1" ht="30.75" customHeight="1">
      <c r="A324" s="26"/>
      <c r="B324" s="28" t="s">
        <v>336</v>
      </c>
      <c r="C324" s="26" t="s">
        <v>164</v>
      </c>
      <c r="D324" s="26" t="s">
        <v>378</v>
      </c>
      <c r="E324" s="34" t="s">
        <v>20</v>
      </c>
      <c r="F324" s="35">
        <v>170.17</v>
      </c>
      <c r="G324" s="35">
        <v>170.17</v>
      </c>
      <c r="H324" s="35">
        <v>75.53</v>
      </c>
      <c r="I324" s="35">
        <v>80.290000000000006</v>
      </c>
      <c r="J324" s="36">
        <f>9324/4</f>
        <v>2331</v>
      </c>
      <c r="K324" s="36">
        <f>J324</f>
        <v>2331</v>
      </c>
      <c r="L324" s="36">
        <f t="shared" ref="L324:M324" si="398">K324</f>
        <v>2331</v>
      </c>
      <c r="M324" s="36">
        <f t="shared" si="398"/>
        <v>2331</v>
      </c>
      <c r="N324" s="30">
        <f t="shared" si="282"/>
        <v>9324</v>
      </c>
      <c r="O324" s="24">
        <f t="shared" ref="O324" si="399">(F324-H324)*J324</f>
        <v>220605.83999999997</v>
      </c>
      <c r="P324" s="24">
        <f t="shared" ref="P324" si="400">(F324-H324)*K324</f>
        <v>220605.83999999997</v>
      </c>
      <c r="Q324" s="24">
        <f t="shared" ref="Q324" si="401">(G324-I324)*L324</f>
        <v>209510.27999999997</v>
      </c>
      <c r="R324" s="24">
        <f t="shared" ref="R324" si="402">(G324-I324)*M324</f>
        <v>209510.27999999997</v>
      </c>
      <c r="S324" s="31">
        <f t="shared" si="283"/>
        <v>860232.24</v>
      </c>
      <c r="T324" s="24"/>
      <c r="U324" s="32"/>
      <c r="V324" s="33"/>
      <c r="AA324" s="11"/>
    </row>
    <row r="325" spans="1:31" s="5" customFormat="1" ht="27.75" customHeight="1">
      <c r="A325" s="26" t="s">
        <v>383</v>
      </c>
      <c r="B325" s="28" t="s">
        <v>336</v>
      </c>
      <c r="C325" s="28" t="s">
        <v>384</v>
      </c>
      <c r="D325" s="26"/>
      <c r="E325" s="34"/>
      <c r="F325" s="29"/>
      <c r="G325" s="29"/>
      <c r="H325" s="29"/>
      <c r="I325" s="29"/>
      <c r="J325" s="37">
        <f>J326</f>
        <v>115.48699999999999</v>
      </c>
      <c r="K325" s="37">
        <f t="shared" ref="K325" si="403">K326</f>
        <v>115.48699999999999</v>
      </c>
      <c r="L325" s="37">
        <f t="shared" ref="L325" si="404">L326</f>
        <v>115.48699999999999</v>
      </c>
      <c r="M325" s="37">
        <f t="shared" ref="M325" si="405">M326</f>
        <v>115.48699999999999</v>
      </c>
      <c r="N325" s="30">
        <f t="shared" ref="N325:N326" si="406">J325+K325+L325+M325</f>
        <v>461.94799999999998</v>
      </c>
      <c r="O325" s="24">
        <f>O326</f>
        <v>2499.1386799999996</v>
      </c>
      <c r="P325" s="24">
        <f t="shared" ref="P325" si="407">P326</f>
        <v>2499.1386799999996</v>
      </c>
      <c r="Q325" s="24">
        <f t="shared" ref="Q325" si="408">Q326</f>
        <v>2866.3873399999998</v>
      </c>
      <c r="R325" s="24">
        <f t="shared" ref="R325" si="409">R326</f>
        <v>2866.3873399999998</v>
      </c>
      <c r="S325" s="31">
        <f t="shared" ref="S325:S326" si="410">O325+P325+Q325+R325</f>
        <v>10731.052039999999</v>
      </c>
      <c r="T325" s="24"/>
      <c r="U325" s="32"/>
      <c r="V325" s="33"/>
      <c r="AA325" s="11"/>
      <c r="AB325" s="4"/>
      <c r="AC325" s="4"/>
      <c r="AE325" s="4"/>
    </row>
    <row r="326" spans="1:31" s="4" customFormat="1" ht="30.75" customHeight="1">
      <c r="A326" s="26"/>
      <c r="B326" s="28" t="s">
        <v>336</v>
      </c>
      <c r="C326" s="26" t="s">
        <v>32</v>
      </c>
      <c r="D326" s="26" t="s">
        <v>33</v>
      </c>
      <c r="E326" s="34" t="s">
        <v>19</v>
      </c>
      <c r="F326" s="35">
        <v>52.05</v>
      </c>
      <c r="G326" s="35">
        <v>57.15</v>
      </c>
      <c r="H326" s="35">
        <v>30.41</v>
      </c>
      <c r="I326" s="35">
        <v>32.33</v>
      </c>
      <c r="J326" s="36">
        <v>115.48699999999999</v>
      </c>
      <c r="K326" s="36">
        <f>J326</f>
        <v>115.48699999999999</v>
      </c>
      <c r="L326" s="36">
        <f t="shared" ref="L326:M326" si="411">K326</f>
        <v>115.48699999999999</v>
      </c>
      <c r="M326" s="36">
        <f t="shared" si="411"/>
        <v>115.48699999999999</v>
      </c>
      <c r="N326" s="30">
        <f t="shared" si="406"/>
        <v>461.94799999999998</v>
      </c>
      <c r="O326" s="24">
        <f t="shared" ref="O326" si="412">(F326-H326)*J326</f>
        <v>2499.1386799999996</v>
      </c>
      <c r="P326" s="24">
        <f t="shared" ref="P326" si="413">(F326-H326)*K326</f>
        <v>2499.1386799999996</v>
      </c>
      <c r="Q326" s="24">
        <f t="shared" ref="Q326" si="414">(G326-I326)*L326</f>
        <v>2866.3873399999998</v>
      </c>
      <c r="R326" s="24">
        <f t="shared" ref="R326" si="415">(G326-I326)*M326</f>
        <v>2866.3873399999998</v>
      </c>
      <c r="S326" s="31">
        <f t="shared" si="410"/>
        <v>10731.052039999999</v>
      </c>
      <c r="T326" s="24"/>
      <c r="U326" s="32"/>
      <c r="V326" s="33"/>
      <c r="AA326" s="11"/>
    </row>
    <row r="327" spans="1:31" s="5" customFormat="1" ht="27.75" customHeight="1">
      <c r="A327" s="26" t="s">
        <v>385</v>
      </c>
      <c r="B327" s="28" t="s">
        <v>336</v>
      </c>
      <c r="C327" s="28" t="s">
        <v>386</v>
      </c>
      <c r="D327" s="26"/>
      <c r="E327" s="34"/>
      <c r="F327" s="29"/>
      <c r="G327" s="29"/>
      <c r="H327" s="29"/>
      <c r="I327" s="29"/>
      <c r="J327" s="37">
        <f>J328</f>
        <v>1767</v>
      </c>
      <c r="K327" s="37">
        <f t="shared" ref="K327" si="416">K328</f>
        <v>1767</v>
      </c>
      <c r="L327" s="37">
        <f t="shared" ref="L327" si="417">L328</f>
        <v>1767</v>
      </c>
      <c r="M327" s="37">
        <f t="shared" ref="M327" si="418">M328</f>
        <v>1767</v>
      </c>
      <c r="N327" s="30">
        <f t="shared" ref="N327:N334" si="419">J327+K327+L327+M327</f>
        <v>7068</v>
      </c>
      <c r="O327" s="24">
        <f>O328</f>
        <v>0</v>
      </c>
      <c r="P327" s="24">
        <f t="shared" ref="P327" si="420">P328</f>
        <v>0</v>
      </c>
      <c r="Q327" s="24">
        <f t="shared" ref="Q327" si="421">Q328</f>
        <v>2456.130000000001</v>
      </c>
      <c r="R327" s="24">
        <f t="shared" ref="R327" si="422">R328</f>
        <v>2456.130000000001</v>
      </c>
      <c r="S327" s="31">
        <f t="shared" ref="S327:S333" si="423">O327+P327+Q327+R327</f>
        <v>4912.260000000002</v>
      </c>
      <c r="T327" s="24"/>
      <c r="U327" s="32"/>
      <c r="V327" s="33"/>
      <c r="AA327" s="11"/>
      <c r="AB327" s="4"/>
      <c r="AC327" s="4"/>
      <c r="AE327" s="4"/>
    </row>
    <row r="328" spans="1:31" s="4" customFormat="1" ht="30.75" customHeight="1">
      <c r="A328" s="26"/>
      <c r="B328" s="28" t="s">
        <v>336</v>
      </c>
      <c r="C328" s="26" t="s">
        <v>294</v>
      </c>
      <c r="D328" s="26" t="s">
        <v>387</v>
      </c>
      <c r="E328" s="34" t="s">
        <v>19</v>
      </c>
      <c r="F328" s="35">
        <v>39.67</v>
      </c>
      <c r="G328" s="35">
        <v>43.56</v>
      </c>
      <c r="H328" s="35">
        <v>39.67</v>
      </c>
      <c r="I328" s="35">
        <v>42.17</v>
      </c>
      <c r="J328" s="36">
        <f>7068/4</f>
        <v>1767</v>
      </c>
      <c r="K328" s="36">
        <f>J328</f>
        <v>1767</v>
      </c>
      <c r="L328" s="36">
        <f t="shared" ref="L328:M328" si="424">K328</f>
        <v>1767</v>
      </c>
      <c r="M328" s="36">
        <f t="shared" si="424"/>
        <v>1767</v>
      </c>
      <c r="N328" s="30">
        <f t="shared" si="419"/>
        <v>7068</v>
      </c>
      <c r="O328" s="24">
        <f t="shared" ref="O328" si="425">(F328-H328)*J328</f>
        <v>0</v>
      </c>
      <c r="P328" s="24">
        <f t="shared" ref="P328" si="426">(F328-H328)*K328</f>
        <v>0</v>
      </c>
      <c r="Q328" s="24">
        <f t="shared" ref="Q328" si="427">(G328-I328)*L328</f>
        <v>2456.130000000001</v>
      </c>
      <c r="R328" s="24">
        <f t="shared" ref="R328" si="428">(G328-I328)*M328</f>
        <v>2456.130000000001</v>
      </c>
      <c r="S328" s="31">
        <f t="shared" si="423"/>
        <v>4912.260000000002</v>
      </c>
      <c r="T328" s="24"/>
      <c r="U328" s="32"/>
      <c r="V328" s="33"/>
      <c r="AA328" s="11"/>
    </row>
    <row r="329" spans="1:31" s="5" customFormat="1" ht="27.75" customHeight="1">
      <c r="A329" s="26" t="s">
        <v>381</v>
      </c>
      <c r="B329" s="28" t="s">
        <v>336</v>
      </c>
      <c r="C329" s="28" t="s">
        <v>382</v>
      </c>
      <c r="D329" s="26"/>
      <c r="E329" s="34"/>
      <c r="F329" s="29"/>
      <c r="G329" s="29"/>
      <c r="H329" s="29"/>
      <c r="I329" s="29"/>
      <c r="J329" s="37">
        <f>J330</f>
        <v>215.25</v>
      </c>
      <c r="K329" s="37">
        <f t="shared" ref="K329:M329" si="429">K330</f>
        <v>215.25</v>
      </c>
      <c r="L329" s="37">
        <f t="shared" si="429"/>
        <v>215.25</v>
      </c>
      <c r="M329" s="37">
        <f t="shared" si="429"/>
        <v>215.25</v>
      </c>
      <c r="N329" s="30">
        <f t="shared" ref="N329" si="430">J329+K329+L329+M329</f>
        <v>861</v>
      </c>
      <c r="O329" s="24">
        <f>O330</f>
        <v>2309.6324999999993</v>
      </c>
      <c r="P329" s="24">
        <f t="shared" ref="P329:R329" si="431">P330</f>
        <v>2309.6324999999993</v>
      </c>
      <c r="Q329" s="24">
        <f t="shared" si="431"/>
        <v>2873.5874999999987</v>
      </c>
      <c r="R329" s="24">
        <f t="shared" si="431"/>
        <v>2873.5874999999987</v>
      </c>
      <c r="S329" s="31">
        <f t="shared" ref="S329" si="432">O329+P329+Q329+R329</f>
        <v>10366.439999999995</v>
      </c>
      <c r="T329" s="24"/>
      <c r="U329" s="32"/>
      <c r="V329" s="33"/>
      <c r="AA329" s="11"/>
      <c r="AB329" s="4"/>
      <c r="AC329" s="4"/>
      <c r="AE329" s="4"/>
    </row>
    <row r="330" spans="1:31" s="4" customFormat="1" ht="30.75" customHeight="1">
      <c r="A330" s="26"/>
      <c r="B330" s="28" t="s">
        <v>336</v>
      </c>
      <c r="C330" s="26" t="s">
        <v>43</v>
      </c>
      <c r="D330" s="26" t="s">
        <v>122</v>
      </c>
      <c r="E330" s="34" t="s">
        <v>19</v>
      </c>
      <c r="F330" s="35">
        <v>55.37</v>
      </c>
      <c r="G330" s="35">
        <v>60.8</v>
      </c>
      <c r="H330" s="35">
        <v>44.64</v>
      </c>
      <c r="I330" s="35">
        <v>47.45</v>
      </c>
      <c r="J330" s="36">
        <f>861/4</f>
        <v>215.25</v>
      </c>
      <c r="K330" s="36">
        <f>J330</f>
        <v>215.25</v>
      </c>
      <c r="L330" s="36">
        <f t="shared" ref="L330:M330" si="433">K330</f>
        <v>215.25</v>
      </c>
      <c r="M330" s="36">
        <f t="shared" si="433"/>
        <v>215.25</v>
      </c>
      <c r="N330" s="30">
        <f t="shared" si="419"/>
        <v>861</v>
      </c>
      <c r="O330" s="24">
        <f t="shared" ref="O330" si="434">(F330-H330)*J330</f>
        <v>2309.6324999999993</v>
      </c>
      <c r="P330" s="24">
        <f t="shared" ref="P330" si="435">(F330-H330)*K330</f>
        <v>2309.6324999999993</v>
      </c>
      <c r="Q330" s="24">
        <f t="shared" ref="Q330" si="436">(G330-I330)*L330</f>
        <v>2873.5874999999987</v>
      </c>
      <c r="R330" s="24">
        <f t="shared" ref="R330" si="437">(G330-I330)*M330</f>
        <v>2873.5874999999987</v>
      </c>
      <c r="S330" s="31">
        <f t="shared" si="423"/>
        <v>10366.439999999995</v>
      </c>
      <c r="T330" s="24"/>
      <c r="U330" s="32"/>
      <c r="V330" s="33"/>
      <c r="AA330" s="11"/>
    </row>
    <row r="331" spans="1:31" s="5" customFormat="1" ht="27.75" customHeight="1">
      <c r="A331" s="26" t="s">
        <v>390</v>
      </c>
      <c r="B331" s="28" t="s">
        <v>336</v>
      </c>
      <c r="C331" s="28" t="s">
        <v>391</v>
      </c>
      <c r="D331" s="26"/>
      <c r="E331" s="34"/>
      <c r="F331" s="29"/>
      <c r="G331" s="29"/>
      <c r="H331" s="29"/>
      <c r="I331" s="29"/>
      <c r="J331" s="37">
        <f>SUM(J332:J333)</f>
        <v>99391.417000000001</v>
      </c>
      <c r="K331" s="37">
        <f t="shared" ref="K331" si="438">SUM(K332:K333)</f>
        <v>99391.417000000001</v>
      </c>
      <c r="L331" s="37">
        <f t="shared" ref="L331" si="439">SUM(L332:L333)</f>
        <v>99391.417000000001</v>
      </c>
      <c r="M331" s="37">
        <f t="shared" ref="M331" si="440">SUM(M332:M333)</f>
        <v>99391.417000000001</v>
      </c>
      <c r="N331" s="30">
        <f t="shared" si="419"/>
        <v>397565.66800000001</v>
      </c>
      <c r="O331" s="24">
        <f>SUM(O332:O333)</f>
        <v>42383.294999999838</v>
      </c>
      <c r="P331" s="24">
        <f t="shared" ref="P331" si="441">SUM(P332:P333)</f>
        <v>42383.294999999838</v>
      </c>
      <c r="Q331" s="24">
        <f t="shared" ref="Q331" si="442">SUM(Q332:Q333)</f>
        <v>177881.36046000011</v>
      </c>
      <c r="R331" s="24">
        <f t="shared" ref="R331" si="443">SUM(R332:R333)</f>
        <v>177881.36046000011</v>
      </c>
      <c r="S331" s="31">
        <f t="shared" si="423"/>
        <v>440529.3109199999</v>
      </c>
      <c r="T331" s="24"/>
      <c r="U331" s="32"/>
      <c r="V331" s="33"/>
      <c r="AA331" s="11"/>
      <c r="AB331" s="4"/>
      <c r="AC331" s="4"/>
      <c r="AE331" s="4"/>
    </row>
    <row r="332" spans="1:31" s="4" customFormat="1" ht="30.75" customHeight="1">
      <c r="A332" s="26"/>
      <c r="B332" s="28" t="s">
        <v>336</v>
      </c>
      <c r="C332" s="26" t="s">
        <v>56</v>
      </c>
      <c r="D332" s="26" t="s">
        <v>392</v>
      </c>
      <c r="E332" s="34" t="s">
        <v>19</v>
      </c>
      <c r="F332" s="35">
        <v>36.549999999999997</v>
      </c>
      <c r="G332" s="35">
        <v>40.130000000000003</v>
      </c>
      <c r="H332" s="35">
        <v>35.53</v>
      </c>
      <c r="I332" s="35">
        <v>37.770000000000003</v>
      </c>
      <c r="J332" s="36">
        <f>166209/4</f>
        <v>41552.25</v>
      </c>
      <c r="K332" s="36">
        <f>J332</f>
        <v>41552.25</v>
      </c>
      <c r="L332" s="36">
        <f t="shared" ref="L332:M332" si="444">K332</f>
        <v>41552.25</v>
      </c>
      <c r="M332" s="36">
        <f t="shared" si="444"/>
        <v>41552.25</v>
      </c>
      <c r="N332" s="30">
        <f t="shared" si="419"/>
        <v>166209</v>
      </c>
      <c r="O332" s="24">
        <f t="shared" ref="O332:O333" si="445">(F332-H332)*J332</f>
        <v>42383.294999999838</v>
      </c>
      <c r="P332" s="24">
        <f t="shared" ref="P332:P333" si="446">(F332-H332)*K332</f>
        <v>42383.294999999838</v>
      </c>
      <c r="Q332" s="24">
        <f t="shared" ref="Q332:Q333" si="447">(G332-I332)*L332</f>
        <v>98063.309999999983</v>
      </c>
      <c r="R332" s="24">
        <f t="shared" ref="R332:R333" si="448">(G332-I332)*M332</f>
        <v>98063.309999999983</v>
      </c>
      <c r="S332" s="31">
        <f t="shared" si="423"/>
        <v>280893.20999999967</v>
      </c>
      <c r="T332" s="24"/>
      <c r="U332" s="32"/>
      <c r="V332" s="33"/>
      <c r="AA332" s="11"/>
    </row>
    <row r="333" spans="1:31" s="4" customFormat="1" ht="30.75" customHeight="1">
      <c r="A333" s="26"/>
      <c r="B333" s="28" t="s">
        <v>336</v>
      </c>
      <c r="C333" s="26" t="s">
        <v>56</v>
      </c>
      <c r="D333" s="26" t="s">
        <v>392</v>
      </c>
      <c r="E333" s="34" t="s">
        <v>20</v>
      </c>
      <c r="F333" s="35">
        <v>39.42</v>
      </c>
      <c r="G333" s="35">
        <v>43.28</v>
      </c>
      <c r="H333" s="35">
        <v>39.42</v>
      </c>
      <c r="I333" s="35">
        <v>41.9</v>
      </c>
      <c r="J333" s="36">
        <v>57839.167000000001</v>
      </c>
      <c r="K333" s="36">
        <f>J333</f>
        <v>57839.167000000001</v>
      </c>
      <c r="L333" s="36">
        <f t="shared" ref="L333:M333" si="449">K333</f>
        <v>57839.167000000001</v>
      </c>
      <c r="M333" s="36">
        <f t="shared" si="449"/>
        <v>57839.167000000001</v>
      </c>
      <c r="N333" s="30">
        <f t="shared" si="419"/>
        <v>231356.66800000001</v>
      </c>
      <c r="O333" s="24">
        <f t="shared" si="445"/>
        <v>0</v>
      </c>
      <c r="P333" s="24">
        <f t="shared" si="446"/>
        <v>0</v>
      </c>
      <c r="Q333" s="24">
        <f t="shared" si="447"/>
        <v>79818.050460000144</v>
      </c>
      <c r="R333" s="24">
        <f t="shared" si="448"/>
        <v>79818.050460000144</v>
      </c>
      <c r="S333" s="31">
        <f t="shared" si="423"/>
        <v>159636.10092000029</v>
      </c>
      <c r="T333" s="24"/>
      <c r="U333" s="32"/>
      <c r="V333" s="33"/>
      <c r="AA333" s="11"/>
    </row>
    <row r="334" spans="1:31" s="5" customFormat="1" ht="27.75" customHeight="1">
      <c r="A334" s="26" t="s">
        <v>393</v>
      </c>
      <c r="B334" s="28" t="s">
        <v>336</v>
      </c>
      <c r="C334" s="28" t="s">
        <v>394</v>
      </c>
      <c r="D334" s="26"/>
      <c r="E334" s="34"/>
      <c r="F334" s="29"/>
      <c r="G334" s="29"/>
      <c r="H334" s="29"/>
      <c r="I334" s="29"/>
      <c r="J334" s="37">
        <f>SUM(J335:J336)</f>
        <v>3380746</v>
      </c>
      <c r="K334" s="37">
        <f t="shared" ref="K334" si="450">SUM(K335:K336)</f>
        <v>3380746</v>
      </c>
      <c r="L334" s="37">
        <f t="shared" ref="L334" si="451">SUM(L335:L336)</f>
        <v>3380746</v>
      </c>
      <c r="M334" s="37">
        <f t="shared" ref="M334" si="452">SUM(M335:M336)</f>
        <v>3380746</v>
      </c>
      <c r="N334" s="30">
        <f t="shared" si="419"/>
        <v>13522984</v>
      </c>
      <c r="O334" s="24">
        <f>SUM(O335:O336)</f>
        <v>0</v>
      </c>
      <c r="P334" s="24">
        <f t="shared" ref="P334" si="453">SUM(P335:P336)</f>
        <v>0</v>
      </c>
      <c r="Q334" s="24">
        <f t="shared" ref="Q334" si="454">SUM(Q335:Q336)</f>
        <v>58473781.914999992</v>
      </c>
      <c r="R334" s="24">
        <f t="shared" ref="R334" si="455">SUM(R335:R336)</f>
        <v>58473781.914999992</v>
      </c>
      <c r="S334" s="31">
        <f t="shared" ref="S334:S335" si="456">O334+P334+Q334+R334</f>
        <v>116947563.82999998</v>
      </c>
      <c r="T334" s="24"/>
      <c r="U334" s="32"/>
      <c r="V334" s="33"/>
      <c r="AA334" s="11"/>
      <c r="AB334" s="4"/>
      <c r="AC334" s="4"/>
      <c r="AE334" s="4"/>
    </row>
    <row r="335" spans="1:31" s="4" customFormat="1" ht="30.75" customHeight="1">
      <c r="A335" s="26"/>
      <c r="B335" s="28" t="s">
        <v>336</v>
      </c>
      <c r="C335" s="26" t="s">
        <v>27</v>
      </c>
      <c r="D335" s="26"/>
      <c r="E335" s="34" t="s">
        <v>19</v>
      </c>
      <c r="F335" s="35">
        <v>34.840000000000003</v>
      </c>
      <c r="G335" s="35">
        <v>55.44</v>
      </c>
      <c r="H335" s="35">
        <v>34.840000000000003</v>
      </c>
      <c r="I335" s="35">
        <v>37.03</v>
      </c>
      <c r="J335" s="36">
        <f>5758547/4</f>
        <v>1439636.75</v>
      </c>
      <c r="K335" s="36">
        <f>J335</f>
        <v>1439636.75</v>
      </c>
      <c r="L335" s="36">
        <f t="shared" ref="L335:M336" si="457">K335</f>
        <v>1439636.75</v>
      </c>
      <c r="M335" s="36">
        <f t="shared" si="457"/>
        <v>1439636.75</v>
      </c>
      <c r="N335" s="30">
        <f t="shared" ref="N335" si="458">J335+K335+L335+M335</f>
        <v>5758547</v>
      </c>
      <c r="O335" s="24">
        <f t="shared" ref="O335" si="459">(F335-H335)*J335</f>
        <v>0</v>
      </c>
      <c r="P335" s="24">
        <f t="shared" ref="P335" si="460">(F335-H335)*K335</f>
        <v>0</v>
      </c>
      <c r="Q335" s="24">
        <f t="shared" ref="Q335" si="461">(G335-I335)*L335</f>
        <v>26503712.567499995</v>
      </c>
      <c r="R335" s="24">
        <f t="shared" ref="R335" si="462">(G335-I335)*M335</f>
        <v>26503712.567499995</v>
      </c>
      <c r="S335" s="31">
        <f t="shared" si="456"/>
        <v>53007425.13499999</v>
      </c>
      <c r="T335" s="24"/>
      <c r="U335" s="32"/>
      <c r="V335" s="33"/>
      <c r="AA335" s="11"/>
    </row>
    <row r="336" spans="1:31" s="4" customFormat="1" ht="30.75" customHeight="1">
      <c r="A336" s="26"/>
      <c r="B336" s="28" t="s">
        <v>336</v>
      </c>
      <c r="C336" s="26" t="s">
        <v>27</v>
      </c>
      <c r="D336" s="26"/>
      <c r="E336" s="34" t="s">
        <v>20</v>
      </c>
      <c r="F336" s="35">
        <v>30.93</v>
      </c>
      <c r="G336" s="35">
        <v>49.35</v>
      </c>
      <c r="H336" s="35">
        <v>30.93</v>
      </c>
      <c r="I336" s="35">
        <v>32.880000000000003</v>
      </c>
      <c r="J336" s="36">
        <f>7764437/4</f>
        <v>1941109.25</v>
      </c>
      <c r="K336" s="36">
        <f>J336</f>
        <v>1941109.25</v>
      </c>
      <c r="L336" s="36">
        <f t="shared" si="457"/>
        <v>1941109.25</v>
      </c>
      <c r="M336" s="36">
        <f t="shared" si="457"/>
        <v>1941109.25</v>
      </c>
      <c r="N336" s="30">
        <f t="shared" ref="N336" si="463">J336+K336+L336+M336</f>
        <v>7764437</v>
      </c>
      <c r="O336" s="24">
        <f t="shared" ref="O336" si="464">(F336-H336)*J336</f>
        <v>0</v>
      </c>
      <c r="P336" s="24">
        <f t="shared" ref="P336" si="465">(F336-H336)*K336</f>
        <v>0</v>
      </c>
      <c r="Q336" s="24">
        <f t="shared" ref="Q336" si="466">(G336-I336)*L336</f>
        <v>31970069.347499996</v>
      </c>
      <c r="R336" s="24">
        <f t="shared" ref="R336" si="467">(G336-I336)*M336</f>
        <v>31970069.347499996</v>
      </c>
      <c r="S336" s="31">
        <f t="shared" ref="S336" si="468">O336+P336+Q336+R336</f>
        <v>63940138.694999993</v>
      </c>
      <c r="T336" s="24"/>
      <c r="U336" s="32"/>
      <c r="V336" s="33"/>
      <c r="AA336" s="11"/>
    </row>
    <row r="337" spans="1:31" s="4" customFormat="1" ht="30.75" customHeight="1">
      <c r="A337" s="78" t="s">
        <v>363</v>
      </c>
      <c r="B337" s="78"/>
      <c r="C337" s="78"/>
      <c r="D337" s="78"/>
      <c r="E337" s="78"/>
      <c r="F337" s="43" t="s">
        <v>344</v>
      </c>
      <c r="G337" s="43" t="s">
        <v>344</v>
      </c>
      <c r="H337" s="43" t="s">
        <v>344</v>
      </c>
      <c r="I337" s="43" t="s">
        <v>344</v>
      </c>
      <c r="J337" s="43">
        <f t="shared" ref="J337:S337" si="469">SUM(J6:J336)/2</f>
        <v>18010970.292000003</v>
      </c>
      <c r="K337" s="43">
        <f t="shared" si="469"/>
        <v>17896406.621666655</v>
      </c>
      <c r="L337" s="43">
        <f t="shared" si="469"/>
        <v>17562252.199999996</v>
      </c>
      <c r="M337" s="43">
        <f t="shared" si="469"/>
        <v>17684471.221999995</v>
      </c>
      <c r="N337" s="43">
        <f t="shared" si="469"/>
        <v>71154100.335666642</v>
      </c>
      <c r="O337" s="44">
        <f t="shared" si="469"/>
        <v>516008743.83132684</v>
      </c>
      <c r="P337" s="44">
        <f t="shared" si="469"/>
        <v>510321708.67749316</v>
      </c>
      <c r="Q337" s="44">
        <f t="shared" si="469"/>
        <v>1003515108.3522455</v>
      </c>
      <c r="R337" s="44">
        <f t="shared" si="469"/>
        <v>1009889662.6522564</v>
      </c>
      <c r="S337" s="44">
        <f t="shared" si="469"/>
        <v>3039735223.5133224</v>
      </c>
      <c r="T337" s="45">
        <v>163244583.13827661</v>
      </c>
      <c r="U337" s="45">
        <f>R337/3</f>
        <v>336629887.5507521</v>
      </c>
      <c r="V337" s="45">
        <f>S337+T337-U337</f>
        <v>2866349919.1008468</v>
      </c>
      <c r="AA337" s="11"/>
    </row>
    <row r="338" spans="1:31" s="8" customFormat="1" ht="26.25" customHeight="1">
      <c r="A338" s="46"/>
      <c r="B338" s="47"/>
      <c r="C338" s="46"/>
      <c r="D338" s="46"/>
      <c r="E338" s="48" t="s">
        <v>19</v>
      </c>
      <c r="F338" s="49"/>
      <c r="G338" s="49"/>
      <c r="H338" s="49"/>
      <c r="I338" s="49"/>
      <c r="J338" s="50">
        <f>SUMIF($E$6:$E$336,$E$338,J$6:J$336)</f>
        <v>8466959.0309999995</v>
      </c>
      <c r="K338" s="50">
        <f>SUMIF($E$6:$E$336,$E$338,K$6:K$336)</f>
        <v>8441055.9976666663</v>
      </c>
      <c r="L338" s="50">
        <f>SUMIF($E$6:$E$336,$E$338,L$6:L$336)</f>
        <v>8496292.9079999998</v>
      </c>
      <c r="M338" s="50">
        <f>SUMIF($E$6:$E$336,$E$338,M$6:M$336)</f>
        <v>8526179.9479999989</v>
      </c>
      <c r="N338" s="51">
        <f t="shared" si="282"/>
        <v>33930487.884666666</v>
      </c>
      <c r="O338" s="52">
        <f>SUMIF($E$6:$E$336,$E$338,O$6:O$336)</f>
        <v>212503464.65278998</v>
      </c>
      <c r="P338" s="52">
        <f>SUMIF($E$6:$E$336,$E$338,P$6:P$336)</f>
        <v>211914969.46933332</v>
      </c>
      <c r="Q338" s="52">
        <f>SUMIF($E$6:$E$336,$E$338,Q$6:Q$336)</f>
        <v>407679014.60461992</v>
      </c>
      <c r="R338" s="52">
        <f>SUMIF($E$6:$E$336,$E$338,R$6:R$336)</f>
        <v>406418450.91831982</v>
      </c>
      <c r="S338" s="53">
        <f t="shared" si="283"/>
        <v>1238515899.6450629</v>
      </c>
      <c r="T338" s="54"/>
      <c r="U338" s="55"/>
      <c r="V338" s="56"/>
      <c r="AA338" s="11"/>
      <c r="AB338" s="4"/>
      <c r="AC338" s="4"/>
      <c r="AE338" s="4"/>
    </row>
    <row r="339" spans="1:31" s="8" customFormat="1" ht="26.25" customHeight="1">
      <c r="A339" s="46"/>
      <c r="B339" s="47"/>
      <c r="C339" s="46"/>
      <c r="D339" s="46"/>
      <c r="E339" s="48" t="s">
        <v>20</v>
      </c>
      <c r="F339" s="49"/>
      <c r="G339" s="49"/>
      <c r="H339" s="49"/>
      <c r="I339" s="49"/>
      <c r="J339" s="50">
        <f>SUMIF($E$6:$E$336,$E$339,J$6:J$336)</f>
        <v>9260924.9140000008</v>
      </c>
      <c r="K339" s="50">
        <f>SUMIF($E$6:$E$336,$E$339,K$6:K$336)</f>
        <v>9183469.268666666</v>
      </c>
      <c r="L339" s="50">
        <f>SUMIF($E$6:$E$336,$E$339,L$6:L$336)</f>
        <v>8796510.1620000005</v>
      </c>
      <c r="M339" s="50">
        <f>SUMIF($E$6:$E$336,$E$339,M$6:M$336)</f>
        <v>8848501.3040000014</v>
      </c>
      <c r="N339" s="51">
        <f t="shared" si="282"/>
        <v>36089405.648666665</v>
      </c>
      <c r="O339" s="52">
        <f>SUMIF($E$6:$E$336,$E$339,O$6:O$336)</f>
        <v>252918560.79897994</v>
      </c>
      <c r="P339" s="52">
        <f>SUMIF($E$6:$E$336,$E$339,P$6:P$336)</f>
        <v>249655897.26939657</v>
      </c>
      <c r="Q339" s="52">
        <f>SUMIF($E$6:$E$336,$E$339,Q$6:Q$336)</f>
        <v>532887076.7456249</v>
      </c>
      <c r="R339" s="52">
        <f>SUMIF($E$6:$E$336,$E$339,R$6:R$336)</f>
        <v>534663069.32053566</v>
      </c>
      <c r="S339" s="53">
        <f t="shared" si="283"/>
        <v>1570124604.1345372</v>
      </c>
      <c r="T339" s="54"/>
      <c r="U339" s="55"/>
      <c r="V339" s="56"/>
      <c r="AA339" s="11"/>
      <c r="AB339" s="4"/>
      <c r="AC339" s="4"/>
      <c r="AE339" s="4"/>
    </row>
    <row r="340" spans="1:31" s="8" customFormat="1" ht="37.5" customHeight="1">
      <c r="A340" s="46"/>
      <c r="B340" s="47"/>
      <c r="C340" s="46"/>
      <c r="D340" s="46"/>
      <c r="E340" s="48" t="s">
        <v>123</v>
      </c>
      <c r="F340" s="49"/>
      <c r="G340" s="49"/>
      <c r="H340" s="49"/>
      <c r="I340" s="49"/>
      <c r="J340" s="50">
        <f>SUMIF($E$6:$E$336,$E$340,J$6:J$336)</f>
        <v>279271.62599999999</v>
      </c>
      <c r="K340" s="50">
        <f>SUMIF($E$6:$E$336,$E$340,K$6:K$336)</f>
        <v>268044.50766666658</v>
      </c>
      <c r="L340" s="50">
        <f>SUMIF($E$6:$E$336,$E$340,L$6:L$336)</f>
        <v>265756.13</v>
      </c>
      <c r="M340" s="50">
        <f>SUMIF($E$6:$E$336,$E$340,M$6:M$336)</f>
        <v>305979.97000000003</v>
      </c>
      <c r="N340" s="51">
        <f t="shared" si="282"/>
        <v>1119052.2336666666</v>
      </c>
      <c r="O340" s="52">
        <f>SUMIF($E$6:$E$336,$E$340,O$6:O$336)</f>
        <v>12896331.140716666</v>
      </c>
      <c r="P340" s="52">
        <f>SUMIF($E$6:$E$336,$E$340,P$6:P$336)</f>
        <v>12055084.676216656</v>
      </c>
      <c r="Q340" s="52">
        <f>SUMIF($E$6:$E$336,$E$340,Q$6:Q$336)</f>
        <v>18223270.331999995</v>
      </c>
      <c r="R340" s="52">
        <f>SUMIF($E$6:$E$336,$E$340,R$6:R$336)</f>
        <v>20638389.593400002</v>
      </c>
      <c r="S340" s="53">
        <f t="shared" si="283"/>
        <v>63813075.742333323</v>
      </c>
      <c r="T340" s="54"/>
      <c r="U340" s="55"/>
      <c r="V340" s="56"/>
      <c r="AA340" s="11"/>
      <c r="AB340" s="4"/>
      <c r="AC340" s="4"/>
      <c r="AE340" s="4"/>
    </row>
    <row r="341" spans="1:31" s="8" customFormat="1" ht="35.25" customHeight="1">
      <c r="A341" s="46"/>
      <c r="B341" s="47"/>
      <c r="C341" s="46"/>
      <c r="D341" s="46"/>
      <c r="E341" s="48" t="s">
        <v>134</v>
      </c>
      <c r="F341" s="49"/>
      <c r="G341" s="49"/>
      <c r="H341" s="49"/>
      <c r="I341" s="49"/>
      <c r="J341" s="50">
        <f>SUMIF($E$6:$E$336,$E$341,J$6:J$336)</f>
        <v>3814.7210000000005</v>
      </c>
      <c r="K341" s="50">
        <f>SUMIF($E$6:$E$336,$E$341,K$6:K$336)</f>
        <v>3836.8476666666729</v>
      </c>
      <c r="L341" s="50">
        <f>SUMIF($E$6:$E$336,$E$341,L$6:L$336)</f>
        <v>3693</v>
      </c>
      <c r="M341" s="50">
        <f>SUMIF($E$6:$E$336,$E$341,M$6:M$336)</f>
        <v>3810</v>
      </c>
      <c r="N341" s="51">
        <f t="shared" si="282"/>
        <v>15154.568666666673</v>
      </c>
      <c r="O341" s="52">
        <f>SUMIF($E$6:$E$336,$E$341,O$6:O$336)</f>
        <v>37690387.238839999</v>
      </c>
      <c r="P341" s="52">
        <f>SUMIF($E$6:$E$336,$E$341,P$6:P$336)</f>
        <v>36695757.262546718</v>
      </c>
      <c r="Q341" s="52">
        <f>SUMIF($E$6:$E$336,$E$341,Q$6:Q$336)</f>
        <v>44725746.670000002</v>
      </c>
      <c r="R341" s="52">
        <f>SUMIF($E$6:$E$336,$E$341,R$6:R$336)</f>
        <v>48169752.819999993</v>
      </c>
      <c r="S341" s="53">
        <f t="shared" si="283"/>
        <v>167281643.99138671</v>
      </c>
      <c r="T341" s="54"/>
      <c r="U341" s="55"/>
      <c r="V341" s="56"/>
      <c r="AA341" s="11"/>
      <c r="AB341" s="4"/>
      <c r="AC341" s="4"/>
      <c r="AE341" s="4"/>
    </row>
    <row r="342" spans="1:31" s="9" customFormat="1" ht="37.5" customHeight="1">
      <c r="A342" s="57"/>
      <c r="B342" s="57"/>
      <c r="C342" s="57"/>
      <c r="D342" s="57"/>
      <c r="E342" s="57"/>
      <c r="F342" s="58"/>
      <c r="G342" s="58"/>
      <c r="H342" s="58"/>
      <c r="I342" s="58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AA342" s="11"/>
      <c r="AB342" s="4"/>
      <c r="AC342" s="4"/>
      <c r="AE342" s="4"/>
    </row>
    <row r="343" spans="1:31" s="5" customFormat="1" ht="33.75" customHeight="1">
      <c r="A343" s="26" t="s">
        <v>345</v>
      </c>
      <c r="B343" s="28" t="s">
        <v>346</v>
      </c>
      <c r="C343" s="26" t="s">
        <v>346</v>
      </c>
      <c r="D343" s="26"/>
      <c r="E343" s="34"/>
      <c r="F343" s="60"/>
      <c r="G343" s="60"/>
      <c r="H343" s="60"/>
      <c r="I343" s="60"/>
      <c r="J343" s="37">
        <f>J344</f>
        <v>136.422</v>
      </c>
      <c r="K343" s="37">
        <f t="shared" ref="K343:O343" si="470">K344</f>
        <v>142.62299999999999</v>
      </c>
      <c r="L343" s="37">
        <f t="shared" si="470"/>
        <v>180.75</v>
      </c>
      <c r="M343" s="37">
        <f t="shared" si="470"/>
        <v>180.75</v>
      </c>
      <c r="N343" s="30">
        <f>J343+K343+L343+M343</f>
        <v>640.54499999999996</v>
      </c>
      <c r="O343" s="24">
        <f t="shared" si="470"/>
        <v>21345.950339999999</v>
      </c>
      <c r="P343" s="24">
        <f t="shared" ref="P343" si="471">P344</f>
        <v>22316.220809999999</v>
      </c>
      <c r="Q343" s="24">
        <f t="shared" ref="Q343" si="472">Q344</f>
        <v>31399.89</v>
      </c>
      <c r="R343" s="24">
        <f t="shared" ref="R343" si="473">R344</f>
        <v>31399.89</v>
      </c>
      <c r="S343" s="31">
        <f t="shared" si="283"/>
        <v>106461.95114999999</v>
      </c>
      <c r="T343" s="31"/>
      <c r="U343" s="30"/>
      <c r="V343" s="33"/>
      <c r="AA343" s="11"/>
      <c r="AB343" s="4"/>
      <c r="AC343" s="4"/>
      <c r="AE343" s="4"/>
    </row>
    <row r="344" spans="1:31" s="4" customFormat="1" ht="30.75" customHeight="1">
      <c r="A344" s="26"/>
      <c r="B344" s="28" t="s">
        <v>346</v>
      </c>
      <c r="C344" s="26" t="s">
        <v>32</v>
      </c>
      <c r="D344" s="26" t="s">
        <v>33</v>
      </c>
      <c r="E344" s="34" t="s">
        <v>20</v>
      </c>
      <c r="F344" s="35">
        <v>211.47</v>
      </c>
      <c r="G344" s="35">
        <v>232.19</v>
      </c>
      <c r="H344" s="35">
        <v>55</v>
      </c>
      <c r="I344" s="35">
        <v>58.47</v>
      </c>
      <c r="J344" s="36">
        <v>136.422</v>
      </c>
      <c r="K344" s="36">
        <v>142.62299999999999</v>
      </c>
      <c r="L344" s="36">
        <v>180.75</v>
      </c>
      <c r="M344" s="36">
        <v>180.75</v>
      </c>
      <c r="N344" s="30">
        <f t="shared" si="282"/>
        <v>640.54499999999996</v>
      </c>
      <c r="O344" s="24">
        <f t="shared" si="284"/>
        <v>21345.950339999999</v>
      </c>
      <c r="P344" s="24">
        <f t="shared" si="285"/>
        <v>22316.220809999999</v>
      </c>
      <c r="Q344" s="24">
        <f t="shared" si="286"/>
        <v>31399.89</v>
      </c>
      <c r="R344" s="24">
        <f t="shared" si="287"/>
        <v>31399.89</v>
      </c>
      <c r="S344" s="31">
        <f t="shared" si="283"/>
        <v>106461.95114999999</v>
      </c>
      <c r="T344" s="24"/>
      <c r="U344" s="32"/>
      <c r="V344" s="33"/>
      <c r="AA344" s="11"/>
    </row>
    <row r="345" spans="1:31" s="5" customFormat="1" ht="24" customHeight="1">
      <c r="A345" s="26" t="s">
        <v>347</v>
      </c>
      <c r="B345" s="28" t="s">
        <v>348</v>
      </c>
      <c r="C345" s="26" t="s">
        <v>348</v>
      </c>
      <c r="D345" s="26"/>
      <c r="E345" s="34"/>
      <c r="F345" s="60"/>
      <c r="G345" s="60"/>
      <c r="H345" s="60"/>
      <c r="I345" s="60"/>
      <c r="J345" s="37">
        <f>SUM(J346:J366)</f>
        <v>117651.58300000001</v>
      </c>
      <c r="K345" s="37">
        <f>SUM(K346:K366)</f>
        <v>118488.68766666665</v>
      </c>
      <c r="L345" s="37">
        <f>SUM(L346:L366)</f>
        <v>122507.59</v>
      </c>
      <c r="M345" s="37">
        <f>SUM(M346:M366)</f>
        <v>122507.59</v>
      </c>
      <c r="N345" s="30">
        <f t="shared" si="282"/>
        <v>481155.45066666661</v>
      </c>
      <c r="O345" s="24">
        <f>SUM(O346:O366)</f>
        <v>3240576.9073400004</v>
      </c>
      <c r="P345" s="24">
        <f>SUM(P346:P366)</f>
        <v>3098649.8016733336</v>
      </c>
      <c r="Q345" s="24">
        <f>SUM(Q346:Q366)</f>
        <v>3910494.6966000004</v>
      </c>
      <c r="R345" s="24">
        <f>SUM(R346:R366)</f>
        <v>3910494.6966000004</v>
      </c>
      <c r="S345" s="31">
        <f t="shared" si="283"/>
        <v>14160216.102213334</v>
      </c>
      <c r="T345" s="31"/>
      <c r="U345" s="30"/>
      <c r="V345" s="33"/>
      <c r="AA345" s="11"/>
      <c r="AB345" s="4"/>
      <c r="AC345" s="4"/>
      <c r="AE345" s="4"/>
    </row>
    <row r="346" spans="1:31" s="4" customFormat="1" ht="56.25" customHeight="1">
      <c r="A346" s="26"/>
      <c r="B346" s="28" t="s">
        <v>348</v>
      </c>
      <c r="C346" s="26" t="s">
        <v>121</v>
      </c>
      <c r="D346" s="26" t="s">
        <v>24</v>
      </c>
      <c r="E346" s="34" t="s">
        <v>123</v>
      </c>
      <c r="F346" s="35">
        <v>94.94</v>
      </c>
      <c r="G346" s="35">
        <v>104.24</v>
      </c>
      <c r="H346" s="35">
        <v>39.33</v>
      </c>
      <c r="I346" s="35">
        <v>41.81</v>
      </c>
      <c r="J346" s="36">
        <v>449.99</v>
      </c>
      <c r="K346" s="36">
        <v>384.59166666666664</v>
      </c>
      <c r="L346" s="36">
        <v>700</v>
      </c>
      <c r="M346" s="36">
        <v>700</v>
      </c>
      <c r="N346" s="30">
        <f t="shared" si="282"/>
        <v>2234.5816666666669</v>
      </c>
      <c r="O346" s="24">
        <f t="shared" si="284"/>
        <v>25023.943900000002</v>
      </c>
      <c r="P346" s="24">
        <f t="shared" si="285"/>
        <v>21387.142583333331</v>
      </c>
      <c r="Q346" s="24">
        <f t="shared" si="286"/>
        <v>43700.999999999993</v>
      </c>
      <c r="R346" s="24">
        <f t="shared" si="287"/>
        <v>43700.999999999993</v>
      </c>
      <c r="S346" s="31">
        <f t="shared" si="283"/>
        <v>133813.08648333332</v>
      </c>
      <c r="T346" s="24"/>
      <c r="U346" s="32"/>
      <c r="V346" s="33"/>
      <c r="AA346" s="11"/>
    </row>
    <row r="347" spans="1:31" s="4" customFormat="1" ht="30.75" customHeight="1">
      <c r="A347" s="26"/>
      <c r="B347" s="28" t="s">
        <v>348</v>
      </c>
      <c r="C347" s="26" t="s">
        <v>121</v>
      </c>
      <c r="D347" s="26" t="s">
        <v>24</v>
      </c>
      <c r="E347" s="34" t="s">
        <v>19</v>
      </c>
      <c r="F347" s="35">
        <v>94.94</v>
      </c>
      <c r="G347" s="35">
        <v>144.91999999999999</v>
      </c>
      <c r="H347" s="35">
        <v>39.33</v>
      </c>
      <c r="I347" s="35">
        <v>41.81</v>
      </c>
      <c r="J347" s="36">
        <v>740.55</v>
      </c>
      <c r="K347" s="36">
        <v>696.46799999999996</v>
      </c>
      <c r="L347" s="36">
        <v>820</v>
      </c>
      <c r="M347" s="36">
        <v>820</v>
      </c>
      <c r="N347" s="30">
        <f t="shared" ref="N347:N366" si="474">J347+K347+L347+M347</f>
        <v>3077.018</v>
      </c>
      <c r="O347" s="24">
        <f t="shared" si="284"/>
        <v>41181.985499999995</v>
      </c>
      <c r="P347" s="24">
        <f t="shared" si="285"/>
        <v>38730.585479999994</v>
      </c>
      <c r="Q347" s="24">
        <f t="shared" si="286"/>
        <v>84550.199999999983</v>
      </c>
      <c r="R347" s="24">
        <f t="shared" si="287"/>
        <v>84550.199999999983</v>
      </c>
      <c r="S347" s="31">
        <f t="shared" si="283"/>
        <v>249012.97097999995</v>
      </c>
      <c r="T347" s="24"/>
      <c r="U347" s="32"/>
      <c r="V347" s="33"/>
      <c r="AA347" s="11"/>
    </row>
    <row r="348" spans="1:31" s="4" customFormat="1" ht="30.75" customHeight="1">
      <c r="A348" s="26"/>
      <c r="B348" s="28" t="s">
        <v>348</v>
      </c>
      <c r="C348" s="26" t="s">
        <v>121</v>
      </c>
      <c r="D348" s="26" t="s">
        <v>24</v>
      </c>
      <c r="E348" s="34" t="s">
        <v>20</v>
      </c>
      <c r="F348" s="35">
        <v>118.67</v>
      </c>
      <c r="G348" s="35">
        <v>130.30000000000001</v>
      </c>
      <c r="H348" s="35">
        <v>35.68</v>
      </c>
      <c r="I348" s="35">
        <v>37.93</v>
      </c>
      <c r="J348" s="36">
        <v>990.11500000000001</v>
      </c>
      <c r="K348" s="36">
        <v>671.47400000000005</v>
      </c>
      <c r="L348" s="36">
        <v>2162</v>
      </c>
      <c r="M348" s="36">
        <v>2162</v>
      </c>
      <c r="N348" s="30">
        <f t="shared" si="474"/>
        <v>5985.5889999999999</v>
      </c>
      <c r="O348" s="24">
        <f t="shared" si="284"/>
        <v>82169.643850000008</v>
      </c>
      <c r="P348" s="24">
        <f t="shared" si="285"/>
        <v>55725.627260000008</v>
      </c>
      <c r="Q348" s="24">
        <f t="shared" si="286"/>
        <v>199703.94</v>
      </c>
      <c r="R348" s="24">
        <f t="shared" si="287"/>
        <v>199703.94</v>
      </c>
      <c r="S348" s="31">
        <f t="shared" si="283"/>
        <v>537303.15110999998</v>
      </c>
      <c r="T348" s="24"/>
      <c r="U348" s="32"/>
      <c r="V348" s="33"/>
      <c r="AA348" s="11"/>
    </row>
    <row r="349" spans="1:31" s="4" customFormat="1" ht="47.25" customHeight="1">
      <c r="A349" s="26"/>
      <c r="B349" s="28" t="s">
        <v>348</v>
      </c>
      <c r="C349" s="26" t="s">
        <v>30</v>
      </c>
      <c r="D349" s="26" t="s">
        <v>24</v>
      </c>
      <c r="E349" s="34" t="s">
        <v>123</v>
      </c>
      <c r="F349" s="35">
        <v>58.85</v>
      </c>
      <c r="G349" s="35">
        <v>64.62</v>
      </c>
      <c r="H349" s="35">
        <v>37.880000000000003</v>
      </c>
      <c r="I349" s="35">
        <v>40.270000000000003</v>
      </c>
      <c r="J349" s="36">
        <v>1935</v>
      </c>
      <c r="K349" s="36">
        <v>1956</v>
      </c>
      <c r="L349" s="36">
        <v>1977</v>
      </c>
      <c r="M349" s="36">
        <v>1977</v>
      </c>
      <c r="N349" s="30">
        <f t="shared" si="474"/>
        <v>7845</v>
      </c>
      <c r="O349" s="24">
        <f t="shared" si="284"/>
        <v>40576.949999999997</v>
      </c>
      <c r="P349" s="24">
        <f t="shared" si="285"/>
        <v>41017.32</v>
      </c>
      <c r="Q349" s="24">
        <f t="shared" si="286"/>
        <v>48139.950000000004</v>
      </c>
      <c r="R349" s="24">
        <f t="shared" si="287"/>
        <v>48139.950000000004</v>
      </c>
      <c r="S349" s="31">
        <f t="shared" ref="S349:S367" si="475">O349+P349+Q349+R349</f>
        <v>177874.17</v>
      </c>
      <c r="T349" s="24"/>
      <c r="U349" s="32"/>
      <c r="V349" s="33"/>
      <c r="AA349" s="11"/>
    </row>
    <row r="350" spans="1:31" s="4" customFormat="1" ht="30.75" customHeight="1">
      <c r="A350" s="26"/>
      <c r="B350" s="28" t="s">
        <v>348</v>
      </c>
      <c r="C350" s="26" t="s">
        <v>48</v>
      </c>
      <c r="D350" s="26" t="s">
        <v>349</v>
      </c>
      <c r="E350" s="34" t="s">
        <v>19</v>
      </c>
      <c r="F350" s="35">
        <v>58.85</v>
      </c>
      <c r="G350" s="35">
        <v>64.62</v>
      </c>
      <c r="H350" s="35">
        <v>30.25</v>
      </c>
      <c r="I350" s="35">
        <v>32.159999999999997</v>
      </c>
      <c r="J350" s="36">
        <v>21225.474999999999</v>
      </c>
      <c r="K350" s="36">
        <v>23466.561333333335</v>
      </c>
      <c r="L350" s="36">
        <v>24998</v>
      </c>
      <c r="M350" s="36">
        <v>24998</v>
      </c>
      <c r="N350" s="30">
        <f t="shared" si="474"/>
        <v>94688.036333333337</v>
      </c>
      <c r="O350" s="24">
        <f t="shared" ref="O350:O366" si="476">(F350-H350)*J350</f>
        <v>607048.58499999996</v>
      </c>
      <c r="P350" s="24">
        <f t="shared" ref="P350:P366" si="477">(F350-H350)*K350</f>
        <v>671143.65413333336</v>
      </c>
      <c r="Q350" s="24">
        <f t="shared" ref="Q350:Q366" si="478">(G350-I350)*L350</f>
        <v>811435.08000000019</v>
      </c>
      <c r="R350" s="24">
        <f t="shared" ref="R350:R366" si="479">(G350-I350)*M350</f>
        <v>811435.08000000019</v>
      </c>
      <c r="S350" s="31">
        <f t="shared" si="475"/>
        <v>2901062.3991333335</v>
      </c>
      <c r="T350" s="24"/>
      <c r="U350" s="32"/>
      <c r="V350" s="33"/>
      <c r="AA350" s="11"/>
    </row>
    <row r="351" spans="1:31" s="4" customFormat="1" ht="30.75" customHeight="1">
      <c r="A351" s="26"/>
      <c r="B351" s="28" t="s">
        <v>348</v>
      </c>
      <c r="C351" s="26" t="s">
        <v>48</v>
      </c>
      <c r="D351" s="26" t="s">
        <v>349</v>
      </c>
      <c r="E351" s="34" t="s">
        <v>20</v>
      </c>
      <c r="F351" s="35">
        <v>46.82</v>
      </c>
      <c r="G351" s="35">
        <v>51.41</v>
      </c>
      <c r="H351" s="35">
        <v>29.05</v>
      </c>
      <c r="I351" s="35">
        <v>30.88</v>
      </c>
      <c r="J351" s="36">
        <v>32550.389000000003</v>
      </c>
      <c r="K351" s="36">
        <v>32928.361666666664</v>
      </c>
      <c r="L351" s="36">
        <v>33225</v>
      </c>
      <c r="M351" s="36">
        <v>33225</v>
      </c>
      <c r="N351" s="30">
        <f t="shared" si="474"/>
        <v>131928.75066666666</v>
      </c>
      <c r="O351" s="24">
        <f t="shared" si="476"/>
        <v>578420.41253000009</v>
      </c>
      <c r="P351" s="24">
        <f t="shared" si="477"/>
        <v>585136.98681666655</v>
      </c>
      <c r="Q351" s="24">
        <f t="shared" si="478"/>
        <v>682109.24999999988</v>
      </c>
      <c r="R351" s="24">
        <f t="shared" si="479"/>
        <v>682109.24999999988</v>
      </c>
      <c r="S351" s="31">
        <f t="shared" si="475"/>
        <v>2527775.8993466664</v>
      </c>
      <c r="T351" s="24"/>
      <c r="U351" s="32"/>
      <c r="V351" s="33"/>
      <c r="AA351" s="11"/>
    </row>
    <row r="352" spans="1:31" s="4" customFormat="1" ht="30.75" customHeight="1">
      <c r="A352" s="26"/>
      <c r="B352" s="28" t="s">
        <v>348</v>
      </c>
      <c r="C352" s="26" t="s">
        <v>350</v>
      </c>
      <c r="D352" s="26" t="s">
        <v>351</v>
      </c>
      <c r="E352" s="34" t="s">
        <v>123</v>
      </c>
      <c r="F352" s="35">
        <v>121.6</v>
      </c>
      <c r="G352" s="35">
        <v>133.52000000000001</v>
      </c>
      <c r="H352" s="35">
        <v>115.5</v>
      </c>
      <c r="I352" s="35">
        <v>122.78</v>
      </c>
      <c r="J352" s="36">
        <v>8.6669999999999998</v>
      </c>
      <c r="K352" s="36">
        <f>3953.11333333333*0+2.89*3</f>
        <v>8.67</v>
      </c>
      <c r="L352" s="36">
        <f>11973*0+2.89*3</f>
        <v>8.67</v>
      </c>
      <c r="M352" s="36">
        <f>11973*0+2.89*3</f>
        <v>8.67</v>
      </c>
      <c r="N352" s="30">
        <f t="shared" si="474"/>
        <v>34.677</v>
      </c>
      <c r="O352" s="24">
        <f t="shared" si="476"/>
        <v>52.868699999999947</v>
      </c>
      <c r="P352" s="24">
        <f t="shared" si="477"/>
        <v>52.886999999999951</v>
      </c>
      <c r="Q352" s="24">
        <f t="shared" si="478"/>
        <v>93.115800000000078</v>
      </c>
      <c r="R352" s="24">
        <f t="shared" si="479"/>
        <v>93.115800000000078</v>
      </c>
      <c r="S352" s="31">
        <f t="shared" si="475"/>
        <v>291.98730000000006</v>
      </c>
      <c r="T352" s="24"/>
      <c r="U352" s="32"/>
      <c r="V352" s="33"/>
      <c r="AA352" s="11"/>
    </row>
    <row r="353" spans="1:31" s="4" customFormat="1" ht="30.75" customHeight="1">
      <c r="A353" s="26"/>
      <c r="B353" s="28" t="s">
        <v>348</v>
      </c>
      <c r="C353" s="26" t="s">
        <v>350</v>
      </c>
      <c r="D353" s="26" t="s">
        <v>24</v>
      </c>
      <c r="E353" s="34" t="s">
        <v>19</v>
      </c>
      <c r="F353" s="35">
        <v>121.6</v>
      </c>
      <c r="G353" s="35">
        <v>133.52000000000001</v>
      </c>
      <c r="H353" s="35">
        <v>115.5</v>
      </c>
      <c r="I353" s="35">
        <v>122.78</v>
      </c>
      <c r="J353" s="36">
        <v>8.6669999999999998</v>
      </c>
      <c r="K353" s="36">
        <f>11563.1133333333*0+2.89*3</f>
        <v>8.67</v>
      </c>
      <c r="L353" s="36">
        <f>35053*0+2.89*3</f>
        <v>8.67</v>
      </c>
      <c r="M353" s="36">
        <f>35053*0+2.89*3</f>
        <v>8.67</v>
      </c>
      <c r="N353" s="30">
        <f t="shared" si="474"/>
        <v>34.677</v>
      </c>
      <c r="O353" s="24">
        <f t="shared" si="476"/>
        <v>52.868699999999947</v>
      </c>
      <c r="P353" s="24">
        <f t="shared" si="477"/>
        <v>52.886999999999951</v>
      </c>
      <c r="Q353" s="24">
        <f t="shared" si="478"/>
        <v>93.115800000000078</v>
      </c>
      <c r="R353" s="24">
        <f t="shared" si="479"/>
        <v>93.115800000000078</v>
      </c>
      <c r="S353" s="31">
        <f t="shared" si="475"/>
        <v>291.98730000000006</v>
      </c>
      <c r="T353" s="24"/>
      <c r="U353" s="32"/>
      <c r="V353" s="33"/>
      <c r="AA353" s="11"/>
    </row>
    <row r="354" spans="1:31" s="4" customFormat="1" ht="30.75" customHeight="1">
      <c r="A354" s="26"/>
      <c r="B354" s="28" t="s">
        <v>348</v>
      </c>
      <c r="C354" s="26" t="s">
        <v>350</v>
      </c>
      <c r="D354" s="26" t="s">
        <v>24</v>
      </c>
      <c r="E354" s="34" t="s">
        <v>20</v>
      </c>
      <c r="F354" s="35">
        <v>10.7</v>
      </c>
      <c r="G354" s="35">
        <v>11.75</v>
      </c>
      <c r="H354" s="35">
        <v>10.7</v>
      </c>
      <c r="I354" s="35">
        <v>11.37</v>
      </c>
      <c r="J354" s="36">
        <f>125789/4</f>
        <v>31447.25</v>
      </c>
      <c r="K354" s="36">
        <f>J354</f>
        <v>31447.25</v>
      </c>
      <c r="L354" s="36">
        <f>K354</f>
        <v>31447.25</v>
      </c>
      <c r="M354" s="36">
        <f>L354</f>
        <v>31447.25</v>
      </c>
      <c r="N354" s="30">
        <f t="shared" ref="N354" si="480">J354+K354+L354+M354</f>
        <v>125789</v>
      </c>
      <c r="O354" s="24">
        <f t="shared" ref="O354" si="481">(F354-H354)*J354</f>
        <v>0</v>
      </c>
      <c r="P354" s="24">
        <f t="shared" ref="P354" si="482">(F354-H354)*K354</f>
        <v>0</v>
      </c>
      <c r="Q354" s="24">
        <f t="shared" ref="Q354" si="483">(G354-I354)*L354</f>
        <v>11949.955000000025</v>
      </c>
      <c r="R354" s="24">
        <f t="shared" ref="R354" si="484">(G354-I354)*M354</f>
        <v>11949.955000000025</v>
      </c>
      <c r="S354" s="31">
        <f t="shared" ref="S354" si="485">O354+P354+Q354+R354</f>
        <v>23899.910000000051</v>
      </c>
      <c r="T354" s="24"/>
      <c r="U354" s="32"/>
      <c r="V354" s="33"/>
      <c r="AA354" s="11"/>
    </row>
    <row r="355" spans="1:31" s="4" customFormat="1" ht="51" customHeight="1">
      <c r="A355" s="26"/>
      <c r="B355" s="28" t="s">
        <v>348</v>
      </c>
      <c r="C355" s="26" t="s">
        <v>27</v>
      </c>
      <c r="D355" s="26" t="s">
        <v>352</v>
      </c>
      <c r="E355" s="34" t="s">
        <v>123</v>
      </c>
      <c r="F355" s="35">
        <v>105.11</v>
      </c>
      <c r="G355" s="35">
        <v>115.41</v>
      </c>
      <c r="H355" s="35">
        <v>34.619999999999997</v>
      </c>
      <c r="I355" s="35">
        <v>36.799999999999997</v>
      </c>
      <c r="J355" s="36">
        <v>3074.4789999999998</v>
      </c>
      <c r="K355" s="36">
        <v>2529.4639999999999</v>
      </c>
      <c r="L355" s="36">
        <v>4309</v>
      </c>
      <c r="M355" s="36">
        <v>4309</v>
      </c>
      <c r="N355" s="30">
        <f t="shared" si="474"/>
        <v>14221.942999999999</v>
      </c>
      <c r="O355" s="24">
        <f t="shared" si="476"/>
        <v>216720.02471000003</v>
      </c>
      <c r="P355" s="24">
        <f t="shared" si="477"/>
        <v>178301.91736000002</v>
      </c>
      <c r="Q355" s="24">
        <f t="shared" si="478"/>
        <v>338730.49</v>
      </c>
      <c r="R355" s="24">
        <f t="shared" si="479"/>
        <v>338730.49</v>
      </c>
      <c r="S355" s="31">
        <f t="shared" si="475"/>
        <v>1072482.9220700001</v>
      </c>
      <c r="T355" s="24"/>
      <c r="U355" s="32"/>
      <c r="V355" s="33"/>
      <c r="AA355" s="11"/>
    </row>
    <row r="356" spans="1:31" s="4" customFormat="1" ht="30.75" customHeight="1">
      <c r="A356" s="26"/>
      <c r="B356" s="28" t="s">
        <v>348</v>
      </c>
      <c r="C356" s="26" t="s">
        <v>27</v>
      </c>
      <c r="D356" s="26" t="s">
        <v>352</v>
      </c>
      <c r="E356" s="34" t="s">
        <v>19</v>
      </c>
      <c r="F356" s="35">
        <v>105.11</v>
      </c>
      <c r="G356" s="35">
        <v>115.41</v>
      </c>
      <c r="H356" s="35">
        <v>34.619999999999997</v>
      </c>
      <c r="I356" s="35">
        <v>36.799999999999997</v>
      </c>
      <c r="J356" s="36">
        <v>4799.3710000000001</v>
      </c>
      <c r="K356" s="36">
        <v>3940.0360000000001</v>
      </c>
      <c r="L356" s="36">
        <v>2525</v>
      </c>
      <c r="M356" s="36">
        <v>2525</v>
      </c>
      <c r="N356" s="30">
        <f t="shared" si="474"/>
        <v>13789.406999999999</v>
      </c>
      <c r="O356" s="24">
        <f t="shared" si="476"/>
        <v>338307.66179000004</v>
      </c>
      <c r="P356" s="24">
        <f t="shared" si="477"/>
        <v>277733.13764000003</v>
      </c>
      <c r="Q356" s="24">
        <f t="shared" si="478"/>
        <v>198490.25</v>
      </c>
      <c r="R356" s="24">
        <f t="shared" si="479"/>
        <v>198490.25</v>
      </c>
      <c r="S356" s="31">
        <f t="shared" si="475"/>
        <v>1013021.2994300001</v>
      </c>
      <c r="T356" s="24"/>
      <c r="U356" s="32"/>
      <c r="V356" s="33"/>
      <c r="AA356" s="11"/>
    </row>
    <row r="357" spans="1:31" s="4" customFormat="1" ht="30.75" customHeight="1">
      <c r="A357" s="26"/>
      <c r="B357" s="28" t="s">
        <v>348</v>
      </c>
      <c r="C357" s="26" t="s">
        <v>27</v>
      </c>
      <c r="D357" s="26" t="s">
        <v>352</v>
      </c>
      <c r="E357" s="34" t="s">
        <v>20</v>
      </c>
      <c r="F357" s="35">
        <v>114.73</v>
      </c>
      <c r="G357" s="35">
        <v>125.97</v>
      </c>
      <c r="H357" s="35">
        <v>23.11</v>
      </c>
      <c r="I357" s="35">
        <v>24.57</v>
      </c>
      <c r="J357" s="36">
        <v>7873.8490000000002</v>
      </c>
      <c r="K357" s="36">
        <v>6469.4989999999998</v>
      </c>
      <c r="L357" s="36">
        <v>7730</v>
      </c>
      <c r="M357" s="36">
        <v>7730</v>
      </c>
      <c r="N357" s="30">
        <f t="shared" si="474"/>
        <v>29803.347999999998</v>
      </c>
      <c r="O357" s="24">
        <f t="shared" si="476"/>
        <v>721402.04538000003</v>
      </c>
      <c r="P357" s="24">
        <f t="shared" si="477"/>
        <v>592735.49838</v>
      </c>
      <c r="Q357" s="24">
        <f t="shared" si="478"/>
        <v>783822</v>
      </c>
      <c r="R357" s="24">
        <f t="shared" si="479"/>
        <v>783822</v>
      </c>
      <c r="S357" s="31">
        <f t="shared" si="475"/>
        <v>2881781.5437599998</v>
      </c>
      <c r="T357" s="24"/>
      <c r="U357" s="32"/>
      <c r="V357" s="33"/>
      <c r="AA357" s="11"/>
    </row>
    <row r="358" spans="1:31" s="4" customFormat="1" ht="30.75" customHeight="1">
      <c r="A358" s="26"/>
      <c r="B358" s="28" t="s">
        <v>348</v>
      </c>
      <c r="C358" s="26" t="s">
        <v>43</v>
      </c>
      <c r="D358" s="26" t="s">
        <v>122</v>
      </c>
      <c r="E358" s="34" t="s">
        <v>123</v>
      </c>
      <c r="F358" s="35">
        <v>182.83</v>
      </c>
      <c r="G358" s="35">
        <v>200.75</v>
      </c>
      <c r="H358" s="35">
        <v>44.64</v>
      </c>
      <c r="I358" s="35">
        <v>47.45</v>
      </c>
      <c r="J358" s="36">
        <v>635.22699999999998</v>
      </c>
      <c r="K358" s="36">
        <v>659.73500000000001</v>
      </c>
      <c r="L358" s="36">
        <v>1109</v>
      </c>
      <c r="M358" s="36">
        <v>1109</v>
      </c>
      <c r="N358" s="30">
        <f t="shared" si="474"/>
        <v>3512.962</v>
      </c>
      <c r="O358" s="24">
        <f t="shared" si="476"/>
        <v>87782.019130000001</v>
      </c>
      <c r="P358" s="24">
        <f t="shared" si="477"/>
        <v>91168.779649999997</v>
      </c>
      <c r="Q358" s="24">
        <f t="shared" si="478"/>
        <v>170009.7</v>
      </c>
      <c r="R358" s="24">
        <f t="shared" si="479"/>
        <v>170009.7</v>
      </c>
      <c r="S358" s="31">
        <f t="shared" si="475"/>
        <v>518970.19878000004</v>
      </c>
      <c r="T358" s="24"/>
      <c r="U358" s="32"/>
      <c r="V358" s="33"/>
      <c r="AA358" s="11"/>
    </row>
    <row r="359" spans="1:31" s="4" customFormat="1" ht="30.75" customHeight="1">
      <c r="A359" s="26"/>
      <c r="B359" s="28" t="s">
        <v>348</v>
      </c>
      <c r="C359" s="26" t="s">
        <v>43</v>
      </c>
      <c r="D359" s="26" t="s">
        <v>122</v>
      </c>
      <c r="E359" s="34" t="s">
        <v>19</v>
      </c>
      <c r="F359" s="35">
        <v>182.83</v>
      </c>
      <c r="G359" s="35">
        <v>200.75</v>
      </c>
      <c r="H359" s="35">
        <v>44.64</v>
      </c>
      <c r="I359" s="35">
        <v>47.45</v>
      </c>
      <c r="J359" s="36">
        <v>577.62799999999993</v>
      </c>
      <c r="K359" s="36">
        <v>639.58199999999999</v>
      </c>
      <c r="L359" s="36">
        <v>592</v>
      </c>
      <c r="M359" s="36">
        <v>592</v>
      </c>
      <c r="N359" s="30">
        <f t="shared" si="474"/>
        <v>2401.21</v>
      </c>
      <c r="O359" s="24">
        <f t="shared" si="476"/>
        <v>79822.413319999992</v>
      </c>
      <c r="P359" s="24">
        <f t="shared" si="477"/>
        <v>88383.836580000003</v>
      </c>
      <c r="Q359" s="24">
        <f t="shared" si="478"/>
        <v>90753.600000000006</v>
      </c>
      <c r="R359" s="24">
        <f t="shared" si="479"/>
        <v>90753.600000000006</v>
      </c>
      <c r="S359" s="31">
        <f t="shared" si="475"/>
        <v>349713.44990000001</v>
      </c>
      <c r="T359" s="24"/>
      <c r="U359" s="32"/>
      <c r="V359" s="33"/>
      <c r="AA359" s="11"/>
    </row>
    <row r="360" spans="1:31" s="4" customFormat="1" ht="30.75" customHeight="1">
      <c r="A360" s="26"/>
      <c r="B360" s="28" t="s">
        <v>348</v>
      </c>
      <c r="C360" s="26" t="s">
        <v>43</v>
      </c>
      <c r="D360" s="26" t="s">
        <v>122</v>
      </c>
      <c r="E360" s="34" t="s">
        <v>20</v>
      </c>
      <c r="F360" s="35">
        <v>183.71</v>
      </c>
      <c r="G360" s="35">
        <v>201.71</v>
      </c>
      <c r="H360" s="35">
        <v>72</v>
      </c>
      <c r="I360" s="35">
        <v>76.540000000000006</v>
      </c>
      <c r="J360" s="36">
        <v>1182.3630000000001</v>
      </c>
      <c r="K360" s="36">
        <v>1269.683</v>
      </c>
      <c r="L360" s="36">
        <v>1173</v>
      </c>
      <c r="M360" s="36">
        <v>1173</v>
      </c>
      <c r="N360" s="30">
        <f t="shared" si="474"/>
        <v>4798.0460000000003</v>
      </c>
      <c r="O360" s="24">
        <f t="shared" si="476"/>
        <v>132081.77073000002</v>
      </c>
      <c r="P360" s="24">
        <f t="shared" si="477"/>
        <v>141836.28793000002</v>
      </c>
      <c r="Q360" s="24">
        <f t="shared" si="478"/>
        <v>146824.41</v>
      </c>
      <c r="R360" s="24">
        <f t="shared" si="479"/>
        <v>146824.41</v>
      </c>
      <c r="S360" s="31">
        <f t="shared" si="475"/>
        <v>567566.87866000005</v>
      </c>
      <c r="T360" s="24"/>
      <c r="U360" s="32"/>
      <c r="V360" s="33"/>
      <c r="AA360" s="11"/>
    </row>
    <row r="361" spans="1:31" s="4" customFormat="1" ht="62.25" customHeight="1">
      <c r="A361" s="26"/>
      <c r="B361" s="28" t="s">
        <v>348</v>
      </c>
      <c r="C361" s="26" t="s">
        <v>140</v>
      </c>
      <c r="D361" s="26" t="s">
        <v>353</v>
      </c>
      <c r="E361" s="34" t="s">
        <v>123</v>
      </c>
      <c r="F361" s="35">
        <v>53.08</v>
      </c>
      <c r="G361" s="35">
        <v>58.28</v>
      </c>
      <c r="H361" s="35">
        <v>29.87</v>
      </c>
      <c r="I361" s="35">
        <v>31.75</v>
      </c>
      <c r="J361" s="36">
        <v>1971.2199999999998</v>
      </c>
      <c r="K361" s="36">
        <v>2187.027</v>
      </c>
      <c r="L361" s="36">
        <v>1722</v>
      </c>
      <c r="M361" s="36">
        <v>1722</v>
      </c>
      <c r="N361" s="30">
        <f t="shared" si="474"/>
        <v>7602.2469999999994</v>
      </c>
      <c r="O361" s="24">
        <f t="shared" si="476"/>
        <v>45752.016199999991</v>
      </c>
      <c r="P361" s="24">
        <f t="shared" si="477"/>
        <v>50760.896669999995</v>
      </c>
      <c r="Q361" s="24">
        <f t="shared" si="478"/>
        <v>45684.66</v>
      </c>
      <c r="R361" s="24">
        <f t="shared" si="479"/>
        <v>45684.66</v>
      </c>
      <c r="S361" s="31">
        <f t="shared" si="475"/>
        <v>187882.23286999998</v>
      </c>
      <c r="T361" s="24"/>
      <c r="U361" s="32"/>
      <c r="V361" s="33"/>
      <c r="AA361" s="11"/>
    </row>
    <row r="362" spans="1:31" s="4" customFormat="1" ht="55.5" customHeight="1">
      <c r="A362" s="26"/>
      <c r="B362" s="28" t="s">
        <v>348</v>
      </c>
      <c r="C362" s="26" t="s">
        <v>140</v>
      </c>
      <c r="D362" s="26" t="s">
        <v>353</v>
      </c>
      <c r="E362" s="34" t="s">
        <v>19</v>
      </c>
      <c r="F362" s="35">
        <v>53.08</v>
      </c>
      <c r="G362" s="35">
        <v>58.28</v>
      </c>
      <c r="H362" s="35">
        <v>29.87</v>
      </c>
      <c r="I362" s="35">
        <v>31.75</v>
      </c>
      <c r="J362" s="36">
        <v>2722.7510000000002</v>
      </c>
      <c r="K362" s="36">
        <v>3255.6439999999998</v>
      </c>
      <c r="L362" s="36">
        <v>2607</v>
      </c>
      <c r="M362" s="36">
        <v>2607</v>
      </c>
      <c r="N362" s="30">
        <f t="shared" si="474"/>
        <v>11192.395</v>
      </c>
      <c r="O362" s="24">
        <f t="shared" si="476"/>
        <v>63195.050709999996</v>
      </c>
      <c r="P362" s="24">
        <f t="shared" si="477"/>
        <v>75563.497239999982</v>
      </c>
      <c r="Q362" s="24">
        <f t="shared" si="478"/>
        <v>69163.710000000006</v>
      </c>
      <c r="R362" s="24">
        <f t="shared" si="479"/>
        <v>69163.710000000006</v>
      </c>
      <c r="S362" s="31">
        <f t="shared" si="475"/>
        <v>277085.96795000002</v>
      </c>
      <c r="T362" s="24"/>
      <c r="U362" s="32"/>
      <c r="V362" s="33"/>
      <c r="AA362" s="11"/>
    </row>
    <row r="363" spans="1:31" s="4" customFormat="1" ht="57.75" customHeight="1">
      <c r="A363" s="26"/>
      <c r="B363" s="28" t="s">
        <v>348</v>
      </c>
      <c r="C363" s="26" t="s">
        <v>140</v>
      </c>
      <c r="D363" s="26" t="s">
        <v>353</v>
      </c>
      <c r="E363" s="34" t="s">
        <v>20</v>
      </c>
      <c r="F363" s="35">
        <v>63.02</v>
      </c>
      <c r="G363" s="35">
        <v>69.2</v>
      </c>
      <c r="H363" s="35">
        <v>32.369999999999997</v>
      </c>
      <c r="I363" s="35">
        <v>34.409999999999997</v>
      </c>
      <c r="J363" s="36">
        <v>4933.54</v>
      </c>
      <c r="K363" s="36">
        <v>5443.4689999999991</v>
      </c>
      <c r="L363" s="36">
        <v>4289</v>
      </c>
      <c r="M363" s="36">
        <v>4289</v>
      </c>
      <c r="N363" s="30">
        <f t="shared" si="474"/>
        <v>18955.008999999998</v>
      </c>
      <c r="O363" s="24">
        <f t="shared" si="476"/>
        <v>151213.00100000002</v>
      </c>
      <c r="P363" s="24">
        <f t="shared" si="477"/>
        <v>166842.32485</v>
      </c>
      <c r="Q363" s="24">
        <f t="shared" si="478"/>
        <v>149214.31000000003</v>
      </c>
      <c r="R363" s="24">
        <f t="shared" si="479"/>
        <v>149214.31000000003</v>
      </c>
      <c r="S363" s="31">
        <f t="shared" si="475"/>
        <v>616483.94585000013</v>
      </c>
      <c r="T363" s="24"/>
      <c r="U363" s="32"/>
      <c r="V363" s="33"/>
      <c r="AA363" s="11"/>
    </row>
    <row r="364" spans="1:31" s="4" customFormat="1" ht="30.75" customHeight="1">
      <c r="A364" s="26"/>
      <c r="B364" s="28" t="s">
        <v>348</v>
      </c>
      <c r="C364" s="26" t="s">
        <v>294</v>
      </c>
      <c r="D364" s="26" t="s">
        <v>354</v>
      </c>
      <c r="E364" s="34" t="s">
        <v>19</v>
      </c>
      <c r="F364" s="35">
        <v>400.32</v>
      </c>
      <c r="G364" s="35">
        <v>439.55</v>
      </c>
      <c r="H364" s="35">
        <v>65</v>
      </c>
      <c r="I364" s="35">
        <v>69.099999999999994</v>
      </c>
      <c r="J364" s="36">
        <v>72.466999999999999</v>
      </c>
      <c r="K364" s="36">
        <v>48</v>
      </c>
      <c r="L364" s="36">
        <v>38</v>
      </c>
      <c r="M364" s="36">
        <v>38</v>
      </c>
      <c r="N364" s="30">
        <f t="shared" si="474"/>
        <v>196.46699999999998</v>
      </c>
      <c r="O364" s="24">
        <f t="shared" si="476"/>
        <v>24299.634439999998</v>
      </c>
      <c r="P364" s="24">
        <f t="shared" si="477"/>
        <v>16095.36</v>
      </c>
      <c r="Q364" s="24">
        <f t="shared" si="478"/>
        <v>14077.100000000002</v>
      </c>
      <c r="R364" s="24">
        <f t="shared" si="479"/>
        <v>14077.100000000002</v>
      </c>
      <c r="S364" s="31">
        <f t="shared" si="475"/>
        <v>68549.194440000007</v>
      </c>
      <c r="T364" s="24"/>
      <c r="U364" s="32"/>
      <c r="V364" s="33"/>
      <c r="AA364" s="11"/>
    </row>
    <row r="365" spans="1:31" s="4" customFormat="1" ht="30.75" customHeight="1">
      <c r="A365" s="26"/>
      <c r="B365" s="28" t="s">
        <v>348</v>
      </c>
      <c r="C365" s="26" t="s">
        <v>17</v>
      </c>
      <c r="D365" s="26" t="s">
        <v>355</v>
      </c>
      <c r="E365" s="34" t="s">
        <v>19</v>
      </c>
      <c r="F365" s="35">
        <v>58.85</v>
      </c>
      <c r="G365" s="35">
        <v>64.62</v>
      </c>
      <c r="H365" s="35">
        <v>37.5</v>
      </c>
      <c r="I365" s="35">
        <v>39.86</v>
      </c>
      <c r="J365" s="36">
        <v>32.034999999999997</v>
      </c>
      <c r="K365" s="36">
        <v>53.317</v>
      </c>
      <c r="L365" s="36">
        <v>661</v>
      </c>
      <c r="M365" s="36">
        <v>661</v>
      </c>
      <c r="N365" s="30">
        <f t="shared" si="474"/>
        <v>1407.3519999999999</v>
      </c>
      <c r="O365" s="24">
        <f t="shared" si="476"/>
        <v>683.94724999999994</v>
      </c>
      <c r="P365" s="24">
        <f t="shared" si="477"/>
        <v>1138.3179500000001</v>
      </c>
      <c r="Q365" s="24">
        <f t="shared" si="478"/>
        <v>16366.360000000004</v>
      </c>
      <c r="R365" s="24">
        <f t="shared" si="479"/>
        <v>16366.360000000004</v>
      </c>
      <c r="S365" s="31">
        <f t="shared" si="475"/>
        <v>34554.98520000001</v>
      </c>
      <c r="T365" s="24"/>
      <c r="U365" s="32"/>
      <c r="V365" s="33"/>
      <c r="AA365" s="11"/>
    </row>
    <row r="366" spans="1:31" s="4" customFormat="1" ht="30.75" customHeight="1">
      <c r="A366" s="26"/>
      <c r="B366" s="28" t="s">
        <v>348</v>
      </c>
      <c r="C366" s="26" t="s">
        <v>17</v>
      </c>
      <c r="D366" s="26" t="s">
        <v>355</v>
      </c>
      <c r="E366" s="34" t="s">
        <v>20</v>
      </c>
      <c r="F366" s="35">
        <v>46.82</v>
      </c>
      <c r="G366" s="35">
        <v>51.41</v>
      </c>
      <c r="H366" s="35">
        <v>35.43</v>
      </c>
      <c r="I366" s="35">
        <v>37.659999999999997</v>
      </c>
      <c r="J366" s="36">
        <v>420.54999999999995</v>
      </c>
      <c r="K366" s="36">
        <v>425.185</v>
      </c>
      <c r="L366" s="36">
        <v>406</v>
      </c>
      <c r="M366" s="36">
        <v>406</v>
      </c>
      <c r="N366" s="30">
        <f t="shared" si="474"/>
        <v>1657.7349999999999</v>
      </c>
      <c r="O366" s="24">
        <f t="shared" si="476"/>
        <v>4790.0644999999995</v>
      </c>
      <c r="P366" s="24">
        <f t="shared" si="477"/>
        <v>4842.8571499999998</v>
      </c>
      <c r="Q366" s="24">
        <f t="shared" si="478"/>
        <v>5582.5</v>
      </c>
      <c r="R366" s="24">
        <f t="shared" si="479"/>
        <v>5582.5</v>
      </c>
      <c r="S366" s="31">
        <f t="shared" si="475"/>
        <v>20797.92165</v>
      </c>
      <c r="T366" s="24"/>
      <c r="U366" s="32"/>
      <c r="V366" s="33"/>
      <c r="AA366" s="11"/>
    </row>
    <row r="367" spans="1:31" s="5" customFormat="1" ht="24" customHeight="1">
      <c r="A367" s="26">
        <v>2911001370</v>
      </c>
      <c r="B367" s="28"/>
      <c r="C367" s="26" t="s">
        <v>380</v>
      </c>
      <c r="D367" s="26"/>
      <c r="E367" s="34"/>
      <c r="F367" s="60"/>
      <c r="G367" s="60"/>
      <c r="H367" s="60"/>
      <c r="I367" s="60"/>
      <c r="J367" s="37">
        <f>J368</f>
        <v>934.87</v>
      </c>
      <c r="K367" s="37">
        <f t="shared" ref="K367:R367" si="486">K368</f>
        <v>934.87</v>
      </c>
      <c r="L367" s="37">
        <f t="shared" si="486"/>
        <v>934.87</v>
      </c>
      <c r="M367" s="37">
        <f t="shared" si="486"/>
        <v>934.87</v>
      </c>
      <c r="N367" s="30">
        <f>J367+K367+L367+M367</f>
        <v>3739.48</v>
      </c>
      <c r="O367" s="24">
        <f t="shared" si="486"/>
        <v>5029.6005999999988</v>
      </c>
      <c r="P367" s="24">
        <f t="shared" si="486"/>
        <v>5029.6005999999988</v>
      </c>
      <c r="Q367" s="24">
        <f t="shared" si="486"/>
        <v>6319.7211999999981</v>
      </c>
      <c r="R367" s="24">
        <f t="shared" si="486"/>
        <v>6319.7211999999981</v>
      </c>
      <c r="S367" s="31">
        <f t="shared" si="475"/>
        <v>22698.643599999996</v>
      </c>
      <c r="T367" s="31"/>
      <c r="U367" s="30"/>
      <c r="V367" s="33"/>
      <c r="AA367" s="11"/>
      <c r="AB367" s="4"/>
      <c r="AC367" s="4"/>
      <c r="AE367" s="4"/>
    </row>
    <row r="368" spans="1:31" s="4" customFormat="1" ht="30.75" customHeight="1">
      <c r="A368" s="26"/>
      <c r="B368" s="28"/>
      <c r="C368" s="26" t="s">
        <v>105</v>
      </c>
      <c r="D368" s="26" t="s">
        <v>228</v>
      </c>
      <c r="E368" s="34" t="s">
        <v>19</v>
      </c>
      <c r="F368" s="35">
        <v>29.7</v>
      </c>
      <c r="G368" s="35">
        <v>32.61</v>
      </c>
      <c r="H368" s="35">
        <v>24.32</v>
      </c>
      <c r="I368" s="35">
        <v>25.85</v>
      </c>
      <c r="J368" s="36">
        <v>934.87</v>
      </c>
      <c r="K368" s="36">
        <f>J368</f>
        <v>934.87</v>
      </c>
      <c r="L368" s="36">
        <f t="shared" ref="L368:M368" si="487">K368</f>
        <v>934.87</v>
      </c>
      <c r="M368" s="36">
        <f t="shared" si="487"/>
        <v>934.87</v>
      </c>
      <c r="N368" s="30">
        <f t="shared" ref="N368" si="488">J368+K368+L368+M368</f>
        <v>3739.48</v>
      </c>
      <c r="O368" s="24">
        <f t="shared" ref="O368" si="489">(F368-H368)*J368</f>
        <v>5029.6005999999988</v>
      </c>
      <c r="P368" s="24">
        <f t="shared" ref="P368" si="490">(F368-H368)*K368</f>
        <v>5029.6005999999988</v>
      </c>
      <c r="Q368" s="24">
        <f t="shared" ref="Q368" si="491">(G368-I368)*L368</f>
        <v>6319.7211999999981</v>
      </c>
      <c r="R368" s="24">
        <f t="shared" ref="R368" si="492">(G368-I368)*M368</f>
        <v>6319.7211999999981</v>
      </c>
      <c r="S368" s="31">
        <f t="shared" ref="S368" si="493">O368+P368+Q368+R368</f>
        <v>22698.643599999996</v>
      </c>
      <c r="T368" s="24"/>
      <c r="U368" s="32"/>
      <c r="V368" s="33"/>
      <c r="AA368" s="11"/>
    </row>
    <row r="369" spans="1:31" s="4" customFormat="1" ht="30.75" customHeight="1">
      <c r="A369" s="78" t="s">
        <v>364</v>
      </c>
      <c r="B369" s="78"/>
      <c r="C369" s="78"/>
      <c r="D369" s="78"/>
      <c r="E369" s="78"/>
      <c r="F369" s="61" t="s">
        <v>344</v>
      </c>
      <c r="G369" s="61" t="s">
        <v>344</v>
      </c>
      <c r="H369" s="61" t="s">
        <v>344</v>
      </c>
      <c r="I369" s="61" t="s">
        <v>344</v>
      </c>
      <c r="J369" s="62">
        <f t="shared" ref="J369:S369" si="494">SUM(J343:J368)/2</f>
        <v>118722.875</v>
      </c>
      <c r="K369" s="62">
        <f t="shared" si="494"/>
        <v>119566.18066666667</v>
      </c>
      <c r="L369" s="62">
        <f t="shared" si="494"/>
        <v>123623.21</v>
      </c>
      <c r="M369" s="62">
        <f t="shared" si="494"/>
        <v>123623.21</v>
      </c>
      <c r="N369" s="62">
        <f t="shared" si="494"/>
        <v>485535.47566666652</v>
      </c>
      <c r="O369" s="44">
        <f t="shared" si="494"/>
        <v>3266952.4582800008</v>
      </c>
      <c r="P369" s="44">
        <f t="shared" si="494"/>
        <v>3125995.6230833335</v>
      </c>
      <c r="Q369" s="44">
        <f t="shared" si="494"/>
        <v>3948214.3077999996</v>
      </c>
      <c r="R369" s="44">
        <f t="shared" si="494"/>
        <v>3948214.3077999996</v>
      </c>
      <c r="S369" s="44">
        <f t="shared" si="494"/>
        <v>14289376.696963336</v>
      </c>
      <c r="T369" s="45">
        <v>1248453.9808333335</v>
      </c>
      <c r="U369" s="45">
        <f>R369/3</f>
        <v>1316071.4359333331</v>
      </c>
      <c r="V369" s="45">
        <f>S369+T369-U369</f>
        <v>14221759.241863336</v>
      </c>
      <c r="AA369" s="11"/>
    </row>
    <row r="370" spans="1:31" s="8" customFormat="1" ht="26.25" customHeight="1">
      <c r="A370" s="46"/>
      <c r="B370" s="47"/>
      <c r="C370" s="46"/>
      <c r="D370" s="46"/>
      <c r="E370" s="48" t="s">
        <v>19</v>
      </c>
      <c r="F370" s="49"/>
      <c r="G370" s="49"/>
      <c r="H370" s="49"/>
      <c r="I370" s="49"/>
      <c r="J370" s="50">
        <f>SUMIF($E$343:$E$368,$E$370,J$343:J$368)</f>
        <v>31113.813999999998</v>
      </c>
      <c r="K370" s="50">
        <f>SUMIF($E$343:$E$368,$E$370,K$343:K$368)</f>
        <v>33043.148333333331</v>
      </c>
      <c r="L370" s="50">
        <f>SUMIF($E$343:$E$368,$E$370,L$343:L$368)</f>
        <v>33184.54</v>
      </c>
      <c r="M370" s="50">
        <f>SUMIF($E$343:$E$368,$E$370,M$343:M$368)</f>
        <v>33184.54</v>
      </c>
      <c r="N370" s="51">
        <f t="shared" ref="N370:N372" si="495">J370+K370+L370+M370</f>
        <v>130526.04233333335</v>
      </c>
      <c r="O370" s="54">
        <f>SUMIF($E$343:$E$368,$E$370,O$343:O$368)</f>
        <v>1159621.74731</v>
      </c>
      <c r="P370" s="54">
        <f>SUMIF($E$343:$E$368,$E$370,P$343:P$368)</f>
        <v>1173870.8766233337</v>
      </c>
      <c r="Q370" s="54">
        <f>SUMIF($E$343:$E$368,$E$370,Q$343:Q$368)</f>
        <v>1291249.1370000003</v>
      </c>
      <c r="R370" s="54">
        <f>SUMIF($E$343:$E$368,$E$370,R$343:R$368)</f>
        <v>1291249.1370000003</v>
      </c>
      <c r="S370" s="53">
        <f t="shared" ref="S370:S372" si="496">O370+P370+Q370+R370</f>
        <v>4915990.8979333341</v>
      </c>
      <c r="T370" s="54"/>
      <c r="U370" s="55"/>
      <c r="V370" s="56"/>
      <c r="AA370" s="11"/>
      <c r="AB370" s="4"/>
      <c r="AC370" s="4"/>
      <c r="AE370" s="4"/>
    </row>
    <row r="371" spans="1:31" s="8" customFormat="1" ht="26.25" customHeight="1">
      <c r="A371" s="46"/>
      <c r="B371" s="47"/>
      <c r="C371" s="46"/>
      <c r="D371" s="46"/>
      <c r="E371" s="48" t="s">
        <v>20</v>
      </c>
      <c r="F371" s="49"/>
      <c r="G371" s="49"/>
      <c r="H371" s="49"/>
      <c r="I371" s="49"/>
      <c r="J371" s="50">
        <f>SUMIF($E$343:$E$368,$E$371,J$343:J$368)</f>
        <v>79534.477999999988</v>
      </c>
      <c r="K371" s="50">
        <f>SUMIF($E$343:$E$368,$E$371,K$343:K$368)</f>
        <v>78797.544666666668</v>
      </c>
      <c r="L371" s="50">
        <f>SUMIF($E$343:$E$368,$E$371,L$343:L$368)</f>
        <v>80613</v>
      </c>
      <c r="M371" s="50">
        <f>SUMIF($E$343:$E$368,$E$371,M$343:M$368)</f>
        <v>80613</v>
      </c>
      <c r="N371" s="51">
        <f t="shared" si="495"/>
        <v>319558.02266666666</v>
      </c>
      <c r="O371" s="54">
        <f>SUMIF($E$343:$E$368,$E$371,O$343:O$368)</f>
        <v>1691422.88833</v>
      </c>
      <c r="P371" s="54">
        <f>SUMIF($E$343:$E$368,$E$371,P$343:P$368)</f>
        <v>1569435.8031966668</v>
      </c>
      <c r="Q371" s="54">
        <f>SUMIF($E$343:$E$368,$E$371,Q$343:Q$368)</f>
        <v>2010606.2549999999</v>
      </c>
      <c r="R371" s="54">
        <f>SUMIF($E$343:$E$368,$E$371,R$343:R$368)</f>
        <v>2010606.2549999999</v>
      </c>
      <c r="S371" s="53">
        <f t="shared" si="496"/>
        <v>7282071.201526667</v>
      </c>
      <c r="T371" s="54"/>
      <c r="U371" s="55"/>
      <c r="V371" s="56"/>
      <c r="AA371" s="11"/>
      <c r="AB371" s="4"/>
      <c r="AC371" s="4"/>
      <c r="AE371" s="4"/>
    </row>
    <row r="372" spans="1:31" s="8" customFormat="1" ht="37.5" customHeight="1">
      <c r="A372" s="46"/>
      <c r="B372" s="47"/>
      <c r="C372" s="46"/>
      <c r="D372" s="46"/>
      <c r="E372" s="34" t="s">
        <v>123</v>
      </c>
      <c r="F372" s="49"/>
      <c r="G372" s="49"/>
      <c r="H372" s="49"/>
      <c r="I372" s="49"/>
      <c r="J372" s="50">
        <f>SUMIF($E$343:$E$368,$E$372,J$343:J$368)</f>
        <v>8074.5829999999987</v>
      </c>
      <c r="K372" s="50">
        <f>SUMIF($E$343:$E$368,$E$372,K$343:K$368)</f>
        <v>7725.4876666666669</v>
      </c>
      <c r="L372" s="50">
        <f>SUMIF($E$343:$E$368,$E$372,L$343:L$368)</f>
        <v>9825.67</v>
      </c>
      <c r="M372" s="50">
        <f>SUMIF($E$343:$E$368,$E$372,M$343:M$368)</f>
        <v>9825.67</v>
      </c>
      <c r="N372" s="51">
        <f t="shared" si="495"/>
        <v>35451.410666666663</v>
      </c>
      <c r="O372" s="54">
        <f>SUMIF($E$343:$E$368,$E$372,O$343:O$368)</f>
        <v>415907.82264000009</v>
      </c>
      <c r="P372" s="54">
        <f>SUMIF($E$343:$E$368,$E$372,P$343:P$368)</f>
        <v>382688.94326333335</v>
      </c>
      <c r="Q372" s="54">
        <f>SUMIF($E$343:$E$368,$E$372,Q$343:Q$368)</f>
        <v>646358.91579999996</v>
      </c>
      <c r="R372" s="54">
        <f>SUMIF($E$343:$E$368,$E$372,R$343:R$368)</f>
        <v>646358.91579999996</v>
      </c>
      <c r="S372" s="53">
        <f t="shared" si="496"/>
        <v>2091314.5975033334</v>
      </c>
      <c r="T372" s="54"/>
      <c r="U372" s="55"/>
      <c r="V372" s="56"/>
      <c r="AA372" s="11"/>
      <c r="AB372" s="4"/>
      <c r="AC372" s="4"/>
      <c r="AE372" s="4"/>
    </row>
    <row r="373" spans="1:31" s="4" customFormat="1" ht="30.75" customHeight="1">
      <c r="A373" s="79" t="s">
        <v>365</v>
      </c>
      <c r="B373" s="79"/>
      <c r="C373" s="79"/>
      <c r="D373" s="79"/>
      <c r="E373" s="79"/>
      <c r="F373" s="61" t="s">
        <v>344</v>
      </c>
      <c r="G373" s="61" t="s">
        <v>344</v>
      </c>
      <c r="H373" s="61" t="s">
        <v>344</v>
      </c>
      <c r="I373" s="61" t="s">
        <v>344</v>
      </c>
      <c r="J373" s="62">
        <f t="shared" ref="J373:V373" si="497">J369+J337</f>
        <v>18129693.167000003</v>
      </c>
      <c r="K373" s="62">
        <f t="shared" si="497"/>
        <v>18015972.802333321</v>
      </c>
      <c r="L373" s="62">
        <f t="shared" si="497"/>
        <v>17685875.409999996</v>
      </c>
      <c r="M373" s="62">
        <f t="shared" si="497"/>
        <v>17808094.431999996</v>
      </c>
      <c r="N373" s="62">
        <f t="shared" si="497"/>
        <v>71639635.811333314</v>
      </c>
      <c r="O373" s="44">
        <f t="shared" si="497"/>
        <v>519275696.28960687</v>
      </c>
      <c r="P373" s="44">
        <f t="shared" si="497"/>
        <v>513447704.30057651</v>
      </c>
      <c r="Q373" s="44">
        <f t="shared" si="497"/>
        <v>1007463322.6600455</v>
      </c>
      <c r="R373" s="44">
        <f t="shared" si="497"/>
        <v>1013837876.9600564</v>
      </c>
      <c r="S373" s="44">
        <f t="shared" si="497"/>
        <v>3054024600.2102857</v>
      </c>
      <c r="T373" s="44">
        <f t="shared" si="497"/>
        <v>164493037.11910993</v>
      </c>
      <c r="U373" s="44">
        <f t="shared" si="497"/>
        <v>337945958.98668545</v>
      </c>
      <c r="V373" s="44">
        <f t="shared" si="497"/>
        <v>2880571678.34271</v>
      </c>
      <c r="AA373" s="11"/>
    </row>
    <row r="374" spans="1:31" s="8" customFormat="1" ht="26.25" customHeight="1">
      <c r="A374" s="46"/>
      <c r="B374" s="47"/>
      <c r="C374" s="46"/>
      <c r="D374" s="46"/>
      <c r="E374" s="48" t="s">
        <v>19</v>
      </c>
      <c r="F374" s="63"/>
      <c r="G374" s="63"/>
      <c r="H374" s="63"/>
      <c r="I374" s="63"/>
      <c r="J374" s="50">
        <f t="shared" ref="J374:M376" si="498">J370+J338</f>
        <v>8498072.8449999988</v>
      </c>
      <c r="K374" s="50">
        <f t="shared" si="498"/>
        <v>8474099.1459999997</v>
      </c>
      <c r="L374" s="50">
        <f t="shared" si="498"/>
        <v>8529477.4479999989</v>
      </c>
      <c r="M374" s="50">
        <f t="shared" si="498"/>
        <v>8559364.487999998</v>
      </c>
      <c r="N374" s="51">
        <f t="shared" ref="N374:N377" si="499">J374+K374+L374+M374</f>
        <v>34061013.926999994</v>
      </c>
      <c r="O374" s="54">
        <f t="shared" ref="O374:R376" si="500">O370+O338</f>
        <v>213663086.40009999</v>
      </c>
      <c r="P374" s="54">
        <f t="shared" si="500"/>
        <v>213088840.34595665</v>
      </c>
      <c r="Q374" s="54">
        <f t="shared" si="500"/>
        <v>408970263.74161994</v>
      </c>
      <c r="R374" s="54">
        <f t="shared" si="500"/>
        <v>407709700.05531985</v>
      </c>
      <c r="S374" s="53">
        <f t="shared" ref="S374:S377" si="501">O374+P374+Q374+R374</f>
        <v>1243431890.5429964</v>
      </c>
      <c r="T374" s="54"/>
      <c r="U374" s="55"/>
      <c r="V374" s="56"/>
      <c r="AA374" s="11"/>
      <c r="AB374" s="4"/>
      <c r="AC374" s="4"/>
      <c r="AE374" s="4"/>
    </row>
    <row r="375" spans="1:31" s="8" customFormat="1" ht="26.25" customHeight="1">
      <c r="A375" s="46"/>
      <c r="B375" s="47"/>
      <c r="C375" s="46"/>
      <c r="D375" s="46"/>
      <c r="E375" s="48" t="s">
        <v>20</v>
      </c>
      <c r="F375" s="63"/>
      <c r="G375" s="63"/>
      <c r="H375" s="63"/>
      <c r="I375" s="63"/>
      <c r="J375" s="50">
        <f t="shared" si="498"/>
        <v>9340459.3920000009</v>
      </c>
      <c r="K375" s="50">
        <f t="shared" si="498"/>
        <v>9262266.8133333325</v>
      </c>
      <c r="L375" s="50">
        <f t="shared" si="498"/>
        <v>8877123.1620000005</v>
      </c>
      <c r="M375" s="50">
        <f t="shared" si="498"/>
        <v>8929114.3040000014</v>
      </c>
      <c r="N375" s="51">
        <f t="shared" si="499"/>
        <v>36408963.671333335</v>
      </c>
      <c r="O375" s="54">
        <f t="shared" si="500"/>
        <v>254609983.68730995</v>
      </c>
      <c r="P375" s="54">
        <f t="shared" si="500"/>
        <v>251225333.07259324</v>
      </c>
      <c r="Q375" s="54">
        <f t="shared" si="500"/>
        <v>534897683.0006249</v>
      </c>
      <c r="R375" s="54">
        <f t="shared" si="500"/>
        <v>536673675.57553566</v>
      </c>
      <c r="S375" s="53">
        <f t="shared" si="501"/>
        <v>1577406675.3360639</v>
      </c>
      <c r="T375" s="54"/>
      <c r="U375" s="55"/>
      <c r="V375" s="56"/>
      <c r="AA375" s="11"/>
      <c r="AB375" s="4"/>
      <c r="AC375" s="4"/>
      <c r="AE375" s="4"/>
    </row>
    <row r="376" spans="1:31" s="8" customFormat="1" ht="37.5" customHeight="1">
      <c r="A376" s="46"/>
      <c r="B376" s="47"/>
      <c r="C376" s="46"/>
      <c r="D376" s="46"/>
      <c r="E376" s="34" t="s">
        <v>123</v>
      </c>
      <c r="F376" s="63"/>
      <c r="G376" s="63"/>
      <c r="H376" s="63"/>
      <c r="I376" s="63"/>
      <c r="J376" s="50">
        <f t="shared" si="498"/>
        <v>287346.20899999997</v>
      </c>
      <c r="K376" s="50">
        <f t="shared" si="498"/>
        <v>275769.99533333327</v>
      </c>
      <c r="L376" s="50">
        <f t="shared" si="498"/>
        <v>275581.8</v>
      </c>
      <c r="M376" s="50">
        <f t="shared" si="498"/>
        <v>315805.64</v>
      </c>
      <c r="N376" s="51">
        <f t="shared" si="499"/>
        <v>1154503.6443333332</v>
      </c>
      <c r="O376" s="54">
        <f t="shared" si="500"/>
        <v>13312238.963356666</v>
      </c>
      <c r="P376" s="54">
        <f t="shared" si="500"/>
        <v>12437773.61947999</v>
      </c>
      <c r="Q376" s="54">
        <f t="shared" si="500"/>
        <v>18869629.247799996</v>
      </c>
      <c r="R376" s="54">
        <f t="shared" si="500"/>
        <v>21284748.509200003</v>
      </c>
      <c r="S376" s="53">
        <f t="shared" si="501"/>
        <v>65904390.339836657</v>
      </c>
      <c r="T376" s="54"/>
      <c r="U376" s="55"/>
      <c r="V376" s="56"/>
      <c r="AA376" s="11"/>
      <c r="AB376" s="4"/>
      <c r="AC376" s="4"/>
      <c r="AE376" s="4"/>
    </row>
    <row r="377" spans="1:31" s="8" customFormat="1" ht="35.25" customHeight="1">
      <c r="A377" s="46"/>
      <c r="B377" s="47"/>
      <c r="C377" s="46"/>
      <c r="D377" s="46"/>
      <c r="E377" s="48" t="s">
        <v>134</v>
      </c>
      <c r="F377" s="63"/>
      <c r="G377" s="63"/>
      <c r="H377" s="63"/>
      <c r="I377" s="63"/>
      <c r="J377" s="50">
        <f>J341</f>
        <v>3814.7210000000005</v>
      </c>
      <c r="K377" s="50">
        <f>K341</f>
        <v>3836.8476666666729</v>
      </c>
      <c r="L377" s="50">
        <f>L341</f>
        <v>3693</v>
      </c>
      <c r="M377" s="50">
        <f>M341</f>
        <v>3810</v>
      </c>
      <c r="N377" s="51">
        <f t="shared" si="499"/>
        <v>15154.568666666673</v>
      </c>
      <c r="O377" s="54">
        <f>O341</f>
        <v>37690387.238839999</v>
      </c>
      <c r="P377" s="54">
        <f>P341</f>
        <v>36695757.262546718</v>
      </c>
      <c r="Q377" s="54">
        <f>Q341</f>
        <v>44725746.670000002</v>
      </c>
      <c r="R377" s="54">
        <f>R341</f>
        <v>48169752.819999993</v>
      </c>
      <c r="S377" s="53">
        <f t="shared" si="501"/>
        <v>167281643.99138671</v>
      </c>
      <c r="T377" s="54"/>
      <c r="U377" s="55"/>
      <c r="V377" s="56"/>
      <c r="AA377" s="11"/>
      <c r="AB377" s="4"/>
      <c r="AC377" s="4"/>
      <c r="AE377" s="4"/>
    </row>
    <row r="379" spans="1:31" ht="12.75" customHeight="1">
      <c r="U379" s="65"/>
      <c r="V379" s="66"/>
    </row>
    <row r="381" spans="1:31" ht="12.75" hidden="1" customHeight="1"/>
    <row r="382" spans="1:31" ht="12.75" hidden="1" customHeight="1"/>
    <row r="383" spans="1:31" ht="12.75" hidden="1" customHeight="1"/>
    <row r="384" spans="1:31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</sheetData>
  <autoFilter ref="A5:X377"/>
  <mergeCells count="16">
    <mergeCell ref="A337:E337"/>
    <mergeCell ref="A369:E369"/>
    <mergeCell ref="A373:E373"/>
    <mergeCell ref="A3:A4"/>
    <mergeCell ref="C3:C4"/>
    <mergeCell ref="D3:D4"/>
    <mergeCell ref="E3:E4"/>
    <mergeCell ref="O3:S3"/>
    <mergeCell ref="T3:T4"/>
    <mergeCell ref="U3:U4"/>
    <mergeCell ref="V3:V4"/>
    <mergeCell ref="A1:E1"/>
    <mergeCell ref="H3:I3"/>
    <mergeCell ref="J3:N3"/>
    <mergeCell ref="F3:G3"/>
    <mergeCell ref="F1:M1"/>
  </mergeCells>
  <printOptions horizontalCentered="1" verticalCentered="1"/>
  <pageMargins left="0.19685039370078741" right="0.19685039370078741" top="0.78740157480314965" bottom="0.59055118110236227" header="0" footer="0.39370078740157483"/>
  <pageSetup paperSize="9" scale="50" fitToHeight="0" orientation="landscape" r:id="rId1"/>
  <headerFooter>
    <oddFooter>&amp;C&amp;P</oddFooter>
  </headerFooter>
  <colBreaks count="1" manualBreakCount="1">
    <brk id="14" max="38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393"/>
  <sheetViews>
    <sheetView view="pageBreakPreview" zoomScaleNormal="100" zoomScaleSheetLayoutView="100" workbookViewId="0">
      <selection sqref="A1:E1"/>
    </sheetView>
  </sheetViews>
  <sheetFormatPr defaultColWidth="9.140625" defaultRowHeight="12.75" customHeight="1" outlineLevelCol="1"/>
  <cols>
    <col min="1" max="1" width="14.28515625" style="64" customWidth="1"/>
    <col min="2" max="2" width="19.7109375" style="64" hidden="1" customWidth="1" outlineLevel="1"/>
    <col min="3" max="3" width="31.42578125" style="18" customWidth="1" collapsed="1"/>
    <col min="4" max="4" width="26.140625" style="18" customWidth="1"/>
    <col min="5" max="5" width="23.85546875" style="65" customWidth="1"/>
    <col min="6" max="9" width="13.28515625" style="18" customWidth="1"/>
    <col min="10" max="14" width="18" style="18" customWidth="1"/>
    <col min="15" max="19" width="20.28515625" style="18" customWidth="1"/>
    <col min="20" max="20" width="21.140625" style="18" customWidth="1"/>
    <col min="21" max="21" width="17.85546875" style="18" customWidth="1"/>
    <col min="22" max="22" width="26" style="18" customWidth="1"/>
    <col min="23" max="16384" width="9.140625" style="1"/>
  </cols>
  <sheetData>
    <row r="1" spans="1:22" ht="179.25" customHeight="1">
      <c r="A1" s="76"/>
      <c r="B1" s="76"/>
      <c r="C1" s="76"/>
      <c r="D1" s="76"/>
      <c r="E1" s="76"/>
      <c r="F1" s="76" t="s">
        <v>402</v>
      </c>
      <c r="G1" s="76"/>
      <c r="H1" s="76"/>
      <c r="I1" s="76"/>
      <c r="J1" s="76"/>
      <c r="K1" s="80"/>
      <c r="L1" s="80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6.75" customHeight="1">
      <c r="A2" s="15"/>
      <c r="B2" s="15"/>
      <c r="C2" s="16"/>
      <c r="D2" s="16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2" ht="59.25" customHeight="1">
      <c r="A3" s="74" t="s">
        <v>0</v>
      </c>
      <c r="B3" s="19" t="s">
        <v>1</v>
      </c>
      <c r="C3" s="74" t="s">
        <v>2</v>
      </c>
      <c r="D3" s="74" t="s">
        <v>3</v>
      </c>
      <c r="E3" s="74" t="s">
        <v>4</v>
      </c>
      <c r="F3" s="77" t="s">
        <v>5</v>
      </c>
      <c r="G3" s="77"/>
      <c r="H3" s="77" t="s">
        <v>6</v>
      </c>
      <c r="I3" s="77"/>
      <c r="J3" s="73" t="s">
        <v>366</v>
      </c>
      <c r="K3" s="73"/>
      <c r="L3" s="73"/>
      <c r="M3" s="73"/>
      <c r="N3" s="73"/>
      <c r="O3" s="73" t="s">
        <v>367</v>
      </c>
      <c r="P3" s="73"/>
      <c r="Q3" s="73"/>
      <c r="R3" s="73"/>
      <c r="S3" s="73"/>
      <c r="T3" s="74" t="s">
        <v>397</v>
      </c>
      <c r="U3" s="74" t="s">
        <v>398</v>
      </c>
      <c r="V3" s="75" t="s">
        <v>368</v>
      </c>
    </row>
    <row r="4" spans="1:22" s="2" customFormat="1" ht="30.75" customHeight="1">
      <c r="A4" s="74"/>
      <c r="B4" s="19"/>
      <c r="C4" s="74"/>
      <c r="D4" s="74"/>
      <c r="E4" s="74"/>
      <c r="F4" s="20" t="s">
        <v>9</v>
      </c>
      <c r="G4" s="20" t="s">
        <v>10</v>
      </c>
      <c r="H4" s="20" t="s">
        <v>9</v>
      </c>
      <c r="I4" s="20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7</v>
      </c>
      <c r="O4" s="21" t="s">
        <v>11</v>
      </c>
      <c r="P4" s="21" t="s">
        <v>12</v>
      </c>
      <c r="Q4" s="21" t="s">
        <v>13</v>
      </c>
      <c r="R4" s="21" t="s">
        <v>14</v>
      </c>
      <c r="S4" s="21" t="s">
        <v>7</v>
      </c>
      <c r="T4" s="74"/>
      <c r="U4" s="74"/>
      <c r="V4" s="75"/>
    </row>
    <row r="5" spans="1:22" s="2" customFormat="1" ht="9.75" customHeight="1">
      <c r="A5" s="22"/>
      <c r="B5" s="23"/>
      <c r="C5" s="22"/>
      <c r="D5" s="22"/>
      <c r="E5" s="22"/>
      <c r="F5" s="24"/>
      <c r="G5" s="24"/>
      <c r="H5" s="24"/>
      <c r="I5" s="24"/>
      <c r="J5" s="25"/>
      <c r="K5" s="22"/>
      <c r="L5" s="22"/>
      <c r="M5" s="22"/>
      <c r="N5" s="22"/>
      <c r="O5" s="22"/>
      <c r="P5" s="22"/>
      <c r="Q5" s="22"/>
      <c r="R5" s="22"/>
      <c r="S5" s="22"/>
      <c r="T5" s="22"/>
      <c r="U5" s="21"/>
      <c r="V5" s="21"/>
    </row>
    <row r="6" spans="1:22" s="3" customFormat="1" ht="30.75" customHeight="1">
      <c r="A6" s="26" t="s">
        <v>15</v>
      </c>
      <c r="B6" s="27"/>
      <c r="C6" s="28" t="s">
        <v>16</v>
      </c>
      <c r="D6" s="27"/>
      <c r="E6" s="27"/>
      <c r="F6" s="29"/>
      <c r="G6" s="29"/>
      <c r="H6" s="29"/>
      <c r="I6" s="29"/>
      <c r="J6" s="30">
        <f>SUM(J7:J8)</f>
        <v>11476.565999999999</v>
      </c>
      <c r="K6" s="30">
        <f t="shared" ref="K6:L6" si="0">SUM(K7:K8)</f>
        <v>11748.509</v>
      </c>
      <c r="L6" s="30">
        <f t="shared" si="0"/>
        <v>18207</v>
      </c>
      <c r="M6" s="30">
        <f>SUM(M7:M8)</f>
        <v>11394</v>
      </c>
      <c r="N6" s="30">
        <f>J6+K6+L6+M6</f>
        <v>52826.074999999997</v>
      </c>
      <c r="O6" s="31">
        <f>SUM(O7:O8)</f>
        <v>2523923.6932800002</v>
      </c>
      <c r="P6" s="31">
        <f t="shared" ref="P6:R6" si="1">SUM(P7:P8)</f>
        <v>2620990.6789599997</v>
      </c>
      <c r="Q6" s="31">
        <f t="shared" si="1"/>
        <v>4135969.7800000003</v>
      </c>
      <c r="R6" s="31">
        <f t="shared" si="1"/>
        <v>2466252.7000000002</v>
      </c>
      <c r="S6" s="31">
        <f>O6+P6+Q6+R6</f>
        <v>11747136.85224</v>
      </c>
      <c r="T6" s="24"/>
      <c r="U6" s="32"/>
      <c r="V6" s="33"/>
    </row>
    <row r="7" spans="1:22" s="4" customFormat="1" ht="30.75" customHeight="1">
      <c r="A7" s="26"/>
      <c r="B7" s="28" t="s">
        <v>16</v>
      </c>
      <c r="C7" s="26" t="s">
        <v>17</v>
      </c>
      <c r="D7" s="26" t="s">
        <v>18</v>
      </c>
      <c r="E7" s="34" t="s">
        <v>19</v>
      </c>
      <c r="F7" s="35">
        <v>401.18</v>
      </c>
      <c r="G7" s="35">
        <v>401.18</v>
      </c>
      <c r="H7" s="35">
        <v>61.98</v>
      </c>
      <c r="I7" s="35">
        <v>65.260000000000005</v>
      </c>
      <c r="J7" s="36">
        <v>6351.8</v>
      </c>
      <c r="K7" s="36">
        <v>6641.8019999999997</v>
      </c>
      <c r="L7" s="36">
        <v>10778</v>
      </c>
      <c r="M7" s="36">
        <v>6287</v>
      </c>
      <c r="N7" s="30">
        <f t="shared" ref="N7:N70" si="2">J7+K7+L7+M7</f>
        <v>30058.601999999999</v>
      </c>
      <c r="O7" s="24">
        <f>(F7-H7)*J7</f>
        <v>2154530.56</v>
      </c>
      <c r="P7" s="24">
        <f>(F7-H7)*K7</f>
        <v>2252899.2383999997</v>
      </c>
      <c r="Q7" s="24">
        <f>(G7-I7)*L7</f>
        <v>3620545.7600000002</v>
      </c>
      <c r="R7" s="24">
        <f>(G7-I7)*M7</f>
        <v>2111929.04</v>
      </c>
      <c r="S7" s="31">
        <f t="shared" ref="S7:S70" si="3">O7+P7+Q7+R7</f>
        <v>10139904.5984</v>
      </c>
      <c r="T7" s="24"/>
      <c r="U7" s="32"/>
      <c r="V7" s="33"/>
    </row>
    <row r="8" spans="1:22" s="5" customFormat="1" ht="30.75" customHeight="1">
      <c r="A8" s="26"/>
      <c r="B8" s="28" t="s">
        <v>16</v>
      </c>
      <c r="C8" s="26" t="s">
        <v>17</v>
      </c>
      <c r="D8" s="26" t="s">
        <v>18</v>
      </c>
      <c r="E8" s="34" t="s">
        <v>20</v>
      </c>
      <c r="F8" s="35">
        <v>123.06</v>
      </c>
      <c r="G8" s="35">
        <v>123.06</v>
      </c>
      <c r="H8" s="35">
        <v>50.98</v>
      </c>
      <c r="I8" s="35">
        <v>53.68</v>
      </c>
      <c r="J8" s="36">
        <v>5124.7659999999996</v>
      </c>
      <c r="K8" s="36">
        <v>5106.7070000000003</v>
      </c>
      <c r="L8" s="36">
        <v>7429</v>
      </c>
      <c r="M8" s="36">
        <v>5107</v>
      </c>
      <c r="N8" s="30">
        <f t="shared" si="2"/>
        <v>22767.472999999998</v>
      </c>
      <c r="O8" s="24">
        <f t="shared" ref="O8:O71" si="4">(F8-H8)*J8</f>
        <v>369393.13328000001</v>
      </c>
      <c r="P8" s="24">
        <f t="shared" ref="P8:Q71" si="5">(F8-H8)*K8</f>
        <v>368091.44056000008</v>
      </c>
      <c r="Q8" s="24">
        <f t="shared" si="5"/>
        <v>515424.01999999996</v>
      </c>
      <c r="R8" s="24">
        <f t="shared" ref="R8:R71" si="6">(G8-I8)*M8</f>
        <v>354323.66</v>
      </c>
      <c r="S8" s="31">
        <f t="shared" si="3"/>
        <v>1607232.2538399999</v>
      </c>
      <c r="T8" s="24"/>
      <c r="U8" s="32"/>
      <c r="V8" s="33"/>
    </row>
    <row r="9" spans="1:22" s="5" customFormat="1" ht="30.75" customHeight="1">
      <c r="A9" s="26" t="s">
        <v>21</v>
      </c>
      <c r="B9" s="28"/>
      <c r="C9" s="28" t="s">
        <v>22</v>
      </c>
      <c r="D9" s="26"/>
      <c r="E9" s="34"/>
      <c r="F9" s="29"/>
      <c r="G9" s="29"/>
      <c r="H9" s="29"/>
      <c r="I9" s="29"/>
      <c r="J9" s="37">
        <f>SUM(J10:J11)</f>
        <v>760577.66</v>
      </c>
      <c r="K9" s="37">
        <f t="shared" ref="K9:R9" si="7">SUM(K10:K11)</f>
        <v>720631.89199999999</v>
      </c>
      <c r="L9" s="37">
        <f t="shared" si="7"/>
        <v>726905.75</v>
      </c>
      <c r="M9" s="37">
        <f t="shared" si="7"/>
        <v>726905.75</v>
      </c>
      <c r="N9" s="30">
        <f t="shared" si="2"/>
        <v>2935021.0520000001</v>
      </c>
      <c r="O9" s="24">
        <f t="shared" si="7"/>
        <v>18860611.3112</v>
      </c>
      <c r="P9" s="24">
        <f t="shared" si="7"/>
        <v>18096575.69619</v>
      </c>
      <c r="Q9" s="24">
        <f t="shared" si="7"/>
        <v>18034859.557500001</v>
      </c>
      <c r="R9" s="24">
        <f t="shared" si="7"/>
        <v>18034859.557500001</v>
      </c>
      <c r="S9" s="31">
        <f t="shared" si="3"/>
        <v>73026906.122390002</v>
      </c>
      <c r="T9" s="24"/>
      <c r="U9" s="32"/>
      <c r="V9" s="33"/>
    </row>
    <row r="10" spans="1:22" s="4" customFormat="1" ht="30.75" customHeight="1">
      <c r="A10" s="26"/>
      <c r="B10" s="28" t="s">
        <v>22</v>
      </c>
      <c r="C10" s="26" t="s">
        <v>23</v>
      </c>
      <c r="D10" s="26" t="s">
        <v>24</v>
      </c>
      <c r="E10" s="34" t="s">
        <v>19</v>
      </c>
      <c r="F10" s="35">
        <v>91.5</v>
      </c>
      <c r="G10" s="35">
        <v>91.5</v>
      </c>
      <c r="H10" s="35">
        <v>49.74</v>
      </c>
      <c r="I10" s="35">
        <v>52.38</v>
      </c>
      <c r="J10" s="36">
        <v>296341.90000000002</v>
      </c>
      <c r="K10" s="36">
        <v>288929.40499999997</v>
      </c>
      <c r="L10" s="36">
        <v>336891</v>
      </c>
      <c r="M10" s="36">
        <v>336891</v>
      </c>
      <c r="N10" s="30">
        <f t="shared" si="2"/>
        <v>1259053.3049999999</v>
      </c>
      <c r="O10" s="24">
        <f t="shared" si="4"/>
        <v>12375237.744000001</v>
      </c>
      <c r="P10" s="24">
        <f t="shared" si="5"/>
        <v>12065691.952799998</v>
      </c>
      <c r="Q10" s="24">
        <f t="shared" si="5"/>
        <v>13179175.92</v>
      </c>
      <c r="R10" s="24">
        <f t="shared" si="6"/>
        <v>13179175.92</v>
      </c>
      <c r="S10" s="31">
        <f t="shared" si="3"/>
        <v>50799281.536800005</v>
      </c>
      <c r="T10" s="24"/>
      <c r="U10" s="32"/>
      <c r="V10" s="33"/>
    </row>
    <row r="11" spans="1:22" s="4" customFormat="1" ht="30.75" customHeight="1">
      <c r="A11" s="26"/>
      <c r="B11" s="28" t="s">
        <v>22</v>
      </c>
      <c r="C11" s="26" t="s">
        <v>23</v>
      </c>
      <c r="D11" s="26" t="s">
        <v>24</v>
      </c>
      <c r="E11" s="34" t="s">
        <v>20</v>
      </c>
      <c r="F11" s="35">
        <v>42.61</v>
      </c>
      <c r="G11" s="35">
        <v>42.61</v>
      </c>
      <c r="H11" s="35">
        <v>28.64</v>
      </c>
      <c r="I11" s="35">
        <v>30.16</v>
      </c>
      <c r="J11" s="36">
        <v>464235.76</v>
      </c>
      <c r="K11" s="36">
        <v>431702.48700000002</v>
      </c>
      <c r="L11" s="36">
        <v>390014.75</v>
      </c>
      <c r="M11" s="36">
        <v>390014.75</v>
      </c>
      <c r="N11" s="30">
        <f t="shared" si="2"/>
        <v>1675967.747</v>
      </c>
      <c r="O11" s="24">
        <f t="shared" si="4"/>
        <v>6485373.5671999995</v>
      </c>
      <c r="P11" s="24">
        <f t="shared" si="5"/>
        <v>6030883.7433899995</v>
      </c>
      <c r="Q11" s="24">
        <f t="shared" si="5"/>
        <v>4855683.6375000002</v>
      </c>
      <c r="R11" s="24">
        <f t="shared" si="6"/>
        <v>4855683.6375000002</v>
      </c>
      <c r="S11" s="31">
        <f t="shared" si="3"/>
        <v>22227624.585589997</v>
      </c>
      <c r="T11" s="24"/>
      <c r="U11" s="32"/>
      <c r="V11" s="33"/>
    </row>
    <row r="12" spans="1:22" s="6" customFormat="1" ht="30.75" customHeight="1">
      <c r="A12" s="26" t="s">
        <v>25</v>
      </c>
      <c r="B12" s="28" t="s">
        <v>26</v>
      </c>
      <c r="C12" s="28" t="s">
        <v>26</v>
      </c>
      <c r="D12" s="26"/>
      <c r="E12" s="34"/>
      <c r="F12" s="29"/>
      <c r="G12" s="29"/>
      <c r="H12" s="29"/>
      <c r="I12" s="29"/>
      <c r="J12" s="37">
        <f>SUM(J13:J14)</f>
        <v>659256.66899999999</v>
      </c>
      <c r="K12" s="37">
        <f t="shared" ref="K12:R12" si="8">SUM(K13:K14)</f>
        <v>647523.66399999999</v>
      </c>
      <c r="L12" s="37">
        <f t="shared" si="8"/>
        <v>652882</v>
      </c>
      <c r="M12" s="37">
        <f t="shared" si="8"/>
        <v>652884</v>
      </c>
      <c r="N12" s="30">
        <f t="shared" si="2"/>
        <v>2612546.3330000001</v>
      </c>
      <c r="O12" s="24">
        <f t="shared" si="8"/>
        <v>22258453.763916701</v>
      </c>
      <c r="P12" s="24">
        <f t="shared" si="8"/>
        <v>21699408.440754749</v>
      </c>
      <c r="Q12" s="24">
        <f t="shared" si="8"/>
        <v>20797373.390000001</v>
      </c>
      <c r="R12" s="24">
        <f t="shared" si="8"/>
        <v>20797415.43</v>
      </c>
      <c r="S12" s="31">
        <f t="shared" si="3"/>
        <v>85552651.02467145</v>
      </c>
      <c r="T12" s="24"/>
      <c r="U12" s="32"/>
      <c r="V12" s="33"/>
    </row>
    <row r="13" spans="1:22" s="4" customFormat="1" ht="30.75" customHeight="1">
      <c r="A13" s="26"/>
      <c r="B13" s="28" t="s">
        <v>26</v>
      </c>
      <c r="C13" s="26" t="s">
        <v>27</v>
      </c>
      <c r="D13" s="26" t="s">
        <v>24</v>
      </c>
      <c r="E13" s="34" t="s">
        <v>19</v>
      </c>
      <c r="F13" s="35">
        <v>88.76</v>
      </c>
      <c r="G13" s="35">
        <v>88.76</v>
      </c>
      <c r="H13" s="35">
        <v>37.03</v>
      </c>
      <c r="I13" s="35">
        <v>38.99</v>
      </c>
      <c r="J13" s="36">
        <v>250344.83600000001</v>
      </c>
      <c r="K13" s="36">
        <v>240265.549</v>
      </c>
      <c r="L13" s="36">
        <v>246045</v>
      </c>
      <c r="M13" s="36">
        <v>246045</v>
      </c>
      <c r="N13" s="30">
        <f t="shared" si="2"/>
        <v>982700.38500000001</v>
      </c>
      <c r="O13" s="24">
        <f t="shared" si="4"/>
        <v>12950338.366280001</v>
      </c>
      <c r="P13" s="24">
        <f t="shared" si="5"/>
        <v>12428936.84977</v>
      </c>
      <c r="Q13" s="24">
        <f t="shared" si="5"/>
        <v>12245659.65</v>
      </c>
      <c r="R13" s="24">
        <f t="shared" si="6"/>
        <v>12245659.65</v>
      </c>
      <c r="S13" s="31">
        <f t="shared" si="3"/>
        <v>49870594.516049996</v>
      </c>
      <c r="T13" s="24"/>
      <c r="U13" s="32"/>
      <c r="V13" s="33"/>
    </row>
    <row r="14" spans="1:22" s="4" customFormat="1" ht="30.75" customHeight="1">
      <c r="A14" s="26"/>
      <c r="B14" s="28" t="s">
        <v>26</v>
      </c>
      <c r="C14" s="26" t="s">
        <v>27</v>
      </c>
      <c r="D14" s="26" t="s">
        <v>24</v>
      </c>
      <c r="E14" s="34" t="s">
        <v>20</v>
      </c>
      <c r="F14" s="35">
        <v>55.643135342274881</v>
      </c>
      <c r="G14" s="35">
        <v>55.64</v>
      </c>
      <c r="H14" s="35">
        <v>32.880000000000003</v>
      </c>
      <c r="I14" s="35">
        <v>34.619999999999997</v>
      </c>
      <c r="J14" s="36">
        <v>408911.83299999998</v>
      </c>
      <c r="K14" s="36">
        <v>407258.11499999999</v>
      </c>
      <c r="L14" s="36">
        <v>406837</v>
      </c>
      <c r="M14" s="36">
        <v>406839</v>
      </c>
      <c r="N14" s="30">
        <f t="shared" si="2"/>
        <v>1629845.9479999999</v>
      </c>
      <c r="O14" s="24">
        <f t="shared" si="4"/>
        <v>9308115.3976367023</v>
      </c>
      <c r="P14" s="24">
        <f t="shared" si="5"/>
        <v>9270471.5909847468</v>
      </c>
      <c r="Q14" s="24">
        <f t="shared" si="5"/>
        <v>8551713.7400000021</v>
      </c>
      <c r="R14" s="24">
        <f t="shared" si="6"/>
        <v>8551755.7800000012</v>
      </c>
      <c r="S14" s="31">
        <f t="shared" si="3"/>
        <v>35682056.508621454</v>
      </c>
      <c r="T14" s="24"/>
      <c r="U14" s="32"/>
      <c r="V14" s="33"/>
    </row>
    <row r="15" spans="1:22" s="5" customFormat="1" ht="30.75" customHeight="1">
      <c r="A15" s="26" t="s">
        <v>28</v>
      </c>
      <c r="B15" s="28" t="s">
        <v>29</v>
      </c>
      <c r="C15" s="28" t="s">
        <v>29</v>
      </c>
      <c r="D15" s="26"/>
      <c r="E15" s="34"/>
      <c r="F15" s="29"/>
      <c r="G15" s="29"/>
      <c r="H15" s="29"/>
      <c r="I15" s="29"/>
      <c r="J15" s="37">
        <f>SUM(J16:J17)</f>
        <v>1209784.014</v>
      </c>
      <c r="K15" s="37">
        <f t="shared" ref="K15:R15" si="9">SUM(K16:K17)</f>
        <v>1206100.3969999999</v>
      </c>
      <c r="L15" s="37">
        <f t="shared" si="9"/>
        <v>1195466</v>
      </c>
      <c r="M15" s="37">
        <f t="shared" si="9"/>
        <v>1195465</v>
      </c>
      <c r="N15" s="30">
        <f t="shared" si="2"/>
        <v>4806815.4110000003</v>
      </c>
      <c r="O15" s="24">
        <f t="shared" si="9"/>
        <v>18729073.176419999</v>
      </c>
      <c r="P15" s="24">
        <f t="shared" si="9"/>
        <v>18667949.675609998</v>
      </c>
      <c r="Q15" s="24">
        <f t="shared" si="9"/>
        <v>16229216.860000001</v>
      </c>
      <c r="R15" s="24">
        <f t="shared" si="9"/>
        <v>16229200.550000001</v>
      </c>
      <c r="S15" s="31">
        <f t="shared" si="3"/>
        <v>69855440.262029991</v>
      </c>
      <c r="T15" s="24"/>
      <c r="U15" s="32"/>
      <c r="V15" s="33"/>
    </row>
    <row r="16" spans="1:22" s="4" customFormat="1" ht="30.75" customHeight="1">
      <c r="A16" s="26"/>
      <c r="B16" s="28" t="s">
        <v>29</v>
      </c>
      <c r="C16" s="26" t="s">
        <v>30</v>
      </c>
      <c r="D16" s="26" t="s">
        <v>24</v>
      </c>
      <c r="E16" s="34" t="s">
        <v>19</v>
      </c>
      <c r="F16" s="35">
        <v>58.71</v>
      </c>
      <c r="G16" s="35">
        <v>58.71</v>
      </c>
      <c r="H16" s="35">
        <v>40.270000000000003</v>
      </c>
      <c r="I16" s="35">
        <v>42.4</v>
      </c>
      <c r="J16" s="36">
        <v>600015.01199999999</v>
      </c>
      <c r="K16" s="36">
        <v>597490.23600000003</v>
      </c>
      <c r="L16" s="36">
        <v>603286</v>
      </c>
      <c r="M16" s="36">
        <v>603285</v>
      </c>
      <c r="N16" s="30">
        <f t="shared" si="2"/>
        <v>2404076.2480000001</v>
      </c>
      <c r="O16" s="24">
        <f t="shared" si="4"/>
        <v>11064276.821279999</v>
      </c>
      <c r="P16" s="24">
        <f t="shared" si="5"/>
        <v>11017719.951839998</v>
      </c>
      <c r="Q16" s="24">
        <f t="shared" si="5"/>
        <v>9839594.660000002</v>
      </c>
      <c r="R16" s="24">
        <f t="shared" si="6"/>
        <v>9839578.3500000015</v>
      </c>
      <c r="S16" s="31">
        <f t="shared" si="3"/>
        <v>41761169.783119999</v>
      </c>
      <c r="T16" s="24"/>
      <c r="U16" s="32"/>
      <c r="V16" s="33"/>
    </row>
    <row r="17" spans="1:22" s="4" customFormat="1" ht="30.75" customHeight="1">
      <c r="A17" s="26"/>
      <c r="B17" s="28" t="s">
        <v>29</v>
      </c>
      <c r="C17" s="26" t="s">
        <v>30</v>
      </c>
      <c r="D17" s="26" t="s">
        <v>24</v>
      </c>
      <c r="E17" s="34" t="s">
        <v>20</v>
      </c>
      <c r="F17" s="35">
        <v>46.17</v>
      </c>
      <c r="G17" s="35">
        <v>46.17</v>
      </c>
      <c r="H17" s="35">
        <v>33.6</v>
      </c>
      <c r="I17" s="35">
        <v>35.380000000000003</v>
      </c>
      <c r="J17" s="36">
        <v>609769.00200000009</v>
      </c>
      <c r="K17" s="36">
        <v>608610.16099999996</v>
      </c>
      <c r="L17" s="36">
        <v>592180</v>
      </c>
      <c r="M17" s="36">
        <v>592180</v>
      </c>
      <c r="N17" s="30">
        <f t="shared" si="2"/>
        <v>2402739.1630000002</v>
      </c>
      <c r="O17" s="24">
        <f t="shared" si="4"/>
        <v>7664796.3551400015</v>
      </c>
      <c r="P17" s="24">
        <f t="shared" si="5"/>
        <v>7650229.72377</v>
      </c>
      <c r="Q17" s="24">
        <f t="shared" si="5"/>
        <v>6389622.1999999993</v>
      </c>
      <c r="R17" s="24">
        <f t="shared" si="6"/>
        <v>6389622.1999999993</v>
      </c>
      <c r="S17" s="31">
        <f t="shared" si="3"/>
        <v>28094270.478909999</v>
      </c>
      <c r="T17" s="24"/>
      <c r="U17" s="32"/>
      <c r="V17" s="33"/>
    </row>
    <row r="18" spans="1:22" s="5" customFormat="1" ht="30.75" customHeight="1">
      <c r="A18" s="26">
        <v>2914003174</v>
      </c>
      <c r="B18" s="28" t="s">
        <v>31</v>
      </c>
      <c r="C18" s="28" t="s">
        <v>31</v>
      </c>
      <c r="D18" s="26"/>
      <c r="E18" s="34"/>
      <c r="F18" s="29"/>
      <c r="G18" s="29"/>
      <c r="H18" s="29"/>
      <c r="I18" s="29"/>
      <c r="J18" s="37">
        <f>J19</f>
        <v>2633.16</v>
      </c>
      <c r="K18" s="37">
        <f t="shared" ref="K18:R18" si="10">K19</f>
        <v>2633.9979999999996</v>
      </c>
      <c r="L18" s="37">
        <f t="shared" si="10"/>
        <v>3021</v>
      </c>
      <c r="M18" s="37">
        <f t="shared" si="10"/>
        <v>2700</v>
      </c>
      <c r="N18" s="30">
        <f t="shared" si="2"/>
        <v>10988.157999999999</v>
      </c>
      <c r="O18" s="24">
        <f t="shared" si="10"/>
        <v>150774.74160000001</v>
      </c>
      <c r="P18" s="24">
        <f t="shared" si="10"/>
        <v>150822.72547999999</v>
      </c>
      <c r="Q18" s="24">
        <f t="shared" si="10"/>
        <v>167816.55000000002</v>
      </c>
      <c r="R18" s="24">
        <f t="shared" si="10"/>
        <v>149985</v>
      </c>
      <c r="S18" s="31">
        <f t="shared" si="3"/>
        <v>619399.01708000002</v>
      </c>
      <c r="T18" s="24"/>
      <c r="U18" s="32"/>
      <c r="V18" s="33"/>
    </row>
    <row r="19" spans="1:22" s="4" customFormat="1" ht="30.75" customHeight="1">
      <c r="A19" s="26"/>
      <c r="B19" s="28" t="s">
        <v>31</v>
      </c>
      <c r="C19" s="26" t="s">
        <v>32</v>
      </c>
      <c r="D19" s="26" t="s">
        <v>33</v>
      </c>
      <c r="E19" s="34" t="s">
        <v>19</v>
      </c>
      <c r="F19" s="35">
        <v>89.59</v>
      </c>
      <c r="G19" s="35">
        <v>89.59</v>
      </c>
      <c r="H19" s="35">
        <v>32.33</v>
      </c>
      <c r="I19" s="35">
        <v>34.04</v>
      </c>
      <c r="J19" s="36">
        <v>2633.16</v>
      </c>
      <c r="K19" s="36">
        <v>2633.9979999999996</v>
      </c>
      <c r="L19" s="36">
        <v>3021</v>
      </c>
      <c r="M19" s="36">
        <v>2700</v>
      </c>
      <c r="N19" s="30">
        <f t="shared" si="2"/>
        <v>10988.157999999999</v>
      </c>
      <c r="O19" s="24">
        <f t="shared" si="4"/>
        <v>150774.74160000001</v>
      </c>
      <c r="P19" s="24">
        <f t="shared" si="5"/>
        <v>150822.72547999999</v>
      </c>
      <c r="Q19" s="24">
        <f t="shared" si="5"/>
        <v>167816.55000000002</v>
      </c>
      <c r="R19" s="24">
        <f t="shared" si="6"/>
        <v>149985</v>
      </c>
      <c r="S19" s="31">
        <f t="shared" si="3"/>
        <v>619399.01708000002</v>
      </c>
      <c r="T19" s="24"/>
      <c r="U19" s="32"/>
      <c r="V19" s="33"/>
    </row>
    <row r="20" spans="1:22" s="5" customFormat="1" ht="30.75" customHeight="1">
      <c r="A20" s="26" t="s">
        <v>34</v>
      </c>
      <c r="B20" s="28" t="s">
        <v>35</v>
      </c>
      <c r="C20" s="28" t="s">
        <v>35</v>
      </c>
      <c r="D20" s="26"/>
      <c r="E20" s="34"/>
      <c r="F20" s="29"/>
      <c r="G20" s="29"/>
      <c r="H20" s="29"/>
      <c r="I20" s="29"/>
      <c r="J20" s="37">
        <f>SUM(J21:J28)</f>
        <v>421516.06</v>
      </c>
      <c r="K20" s="37">
        <f t="shared" ref="K20:R20" si="11">SUM(K21:K28)</f>
        <v>416887.89500000002</v>
      </c>
      <c r="L20" s="37">
        <f t="shared" si="11"/>
        <v>409074.25</v>
      </c>
      <c r="M20" s="37">
        <f t="shared" si="11"/>
        <v>409074.25</v>
      </c>
      <c r="N20" s="30">
        <f t="shared" si="2"/>
        <v>1656552.4550000001</v>
      </c>
      <c r="O20" s="24">
        <f t="shared" si="11"/>
        <v>147051569.12552997</v>
      </c>
      <c r="P20" s="24">
        <f t="shared" si="11"/>
        <v>146218933.24579</v>
      </c>
      <c r="Q20" s="24">
        <f t="shared" si="11"/>
        <v>143841077.10750002</v>
      </c>
      <c r="R20" s="24">
        <f t="shared" si="11"/>
        <v>143841077.10750002</v>
      </c>
      <c r="S20" s="31">
        <f t="shared" si="3"/>
        <v>580952656.58632004</v>
      </c>
      <c r="T20" s="24"/>
      <c r="U20" s="32"/>
      <c r="V20" s="33"/>
    </row>
    <row r="21" spans="1:22" s="4" customFormat="1" ht="54.75" customHeight="1">
      <c r="A21" s="26"/>
      <c r="B21" s="28" t="s">
        <v>35</v>
      </c>
      <c r="C21" s="26" t="s">
        <v>17</v>
      </c>
      <c r="D21" s="26" t="s">
        <v>36</v>
      </c>
      <c r="E21" s="34" t="s">
        <v>19</v>
      </c>
      <c r="F21" s="35">
        <v>471.85</v>
      </c>
      <c r="G21" s="35">
        <v>471.85</v>
      </c>
      <c r="H21" s="35">
        <v>41.81</v>
      </c>
      <c r="I21" s="35">
        <v>44.03</v>
      </c>
      <c r="J21" s="36">
        <v>177802.64499999999</v>
      </c>
      <c r="K21" s="36">
        <v>178696.921</v>
      </c>
      <c r="L21" s="36">
        <v>176056</v>
      </c>
      <c r="M21" s="36">
        <v>176056</v>
      </c>
      <c r="N21" s="30">
        <f t="shared" si="2"/>
        <v>708611.56599999999</v>
      </c>
      <c r="O21" s="24">
        <f t="shared" si="4"/>
        <v>76462249.455799997</v>
      </c>
      <c r="P21" s="24">
        <f t="shared" si="5"/>
        <v>76846823.906840011</v>
      </c>
      <c r="Q21" s="24">
        <f t="shared" si="5"/>
        <v>75320277.920000002</v>
      </c>
      <c r="R21" s="24">
        <f t="shared" si="6"/>
        <v>75320277.920000002</v>
      </c>
      <c r="S21" s="31">
        <f t="shared" si="3"/>
        <v>303949629.20264006</v>
      </c>
      <c r="T21" s="24"/>
      <c r="U21" s="32"/>
      <c r="V21" s="33"/>
    </row>
    <row r="22" spans="1:22" s="4" customFormat="1" ht="30.75" customHeight="1">
      <c r="A22" s="26"/>
      <c r="B22" s="28" t="s">
        <v>35</v>
      </c>
      <c r="C22" s="26" t="s">
        <v>17</v>
      </c>
      <c r="D22" s="26" t="s">
        <v>37</v>
      </c>
      <c r="E22" s="34" t="s">
        <v>19</v>
      </c>
      <c r="F22" s="35">
        <v>471.85</v>
      </c>
      <c r="G22" s="35">
        <v>471.85</v>
      </c>
      <c r="H22" s="35">
        <v>33.6</v>
      </c>
      <c r="I22" s="35">
        <v>35.380000000000003</v>
      </c>
      <c r="J22" s="36">
        <v>1657.5840000000001</v>
      </c>
      <c r="K22" s="36">
        <v>1908.364</v>
      </c>
      <c r="L22" s="36">
        <v>1825.25</v>
      </c>
      <c r="M22" s="36">
        <v>1825.25</v>
      </c>
      <c r="N22" s="30">
        <f t="shared" si="2"/>
        <v>7216.4480000000003</v>
      </c>
      <c r="O22" s="24">
        <f t="shared" si="4"/>
        <v>726436.18800000008</v>
      </c>
      <c r="P22" s="24">
        <f t="shared" si="5"/>
        <v>836340.52300000004</v>
      </c>
      <c r="Q22" s="24">
        <f t="shared" si="5"/>
        <v>796666.86750000005</v>
      </c>
      <c r="R22" s="24">
        <f t="shared" si="6"/>
        <v>796666.86750000005</v>
      </c>
      <c r="S22" s="31">
        <f t="shared" si="3"/>
        <v>3156110.4460000005</v>
      </c>
      <c r="T22" s="24"/>
      <c r="U22" s="32"/>
      <c r="V22" s="33"/>
    </row>
    <row r="23" spans="1:22" s="4" customFormat="1" ht="87" customHeight="1">
      <c r="A23" s="26"/>
      <c r="B23" s="28" t="s">
        <v>35</v>
      </c>
      <c r="C23" s="26" t="s">
        <v>17</v>
      </c>
      <c r="D23" s="26" t="s">
        <v>38</v>
      </c>
      <c r="E23" s="34" t="s">
        <v>19</v>
      </c>
      <c r="F23" s="35">
        <v>163.25</v>
      </c>
      <c r="G23" s="35">
        <v>163.25</v>
      </c>
      <c r="H23" s="35">
        <v>44.42</v>
      </c>
      <c r="I23" s="35">
        <v>46.77</v>
      </c>
      <c r="J23" s="36">
        <v>37535.686999999998</v>
      </c>
      <c r="K23" s="36">
        <v>36782.141000000003</v>
      </c>
      <c r="L23" s="36">
        <v>34272.5</v>
      </c>
      <c r="M23" s="36">
        <v>34272.5</v>
      </c>
      <c r="N23" s="30">
        <f t="shared" si="2"/>
        <v>142862.82800000001</v>
      </c>
      <c r="O23" s="24">
        <f t="shared" si="4"/>
        <v>4460365.68621</v>
      </c>
      <c r="P23" s="24">
        <f t="shared" si="5"/>
        <v>4370821.8150300002</v>
      </c>
      <c r="Q23" s="24">
        <f t="shared" si="5"/>
        <v>3992060.8</v>
      </c>
      <c r="R23" s="24">
        <f t="shared" si="6"/>
        <v>3992060.8</v>
      </c>
      <c r="S23" s="31">
        <f t="shared" si="3"/>
        <v>16815309.101240002</v>
      </c>
      <c r="T23" s="24"/>
      <c r="U23" s="32"/>
      <c r="V23" s="33"/>
    </row>
    <row r="24" spans="1:22" s="4" customFormat="1" ht="30.75" customHeight="1">
      <c r="A24" s="26"/>
      <c r="B24" s="28" t="s">
        <v>35</v>
      </c>
      <c r="C24" s="26" t="s">
        <v>17</v>
      </c>
      <c r="D24" s="26" t="s">
        <v>39</v>
      </c>
      <c r="E24" s="34" t="s">
        <v>19</v>
      </c>
      <c r="F24" s="35">
        <v>259.01</v>
      </c>
      <c r="G24" s="35">
        <v>259.01</v>
      </c>
      <c r="H24" s="35">
        <v>39.6</v>
      </c>
      <c r="I24" s="35">
        <v>41.7</v>
      </c>
      <c r="J24" s="36">
        <v>3663.1800000000003</v>
      </c>
      <c r="K24" s="36">
        <v>3637.41</v>
      </c>
      <c r="L24" s="36">
        <v>3526</v>
      </c>
      <c r="M24" s="36">
        <v>3526</v>
      </c>
      <c r="N24" s="30">
        <f t="shared" si="2"/>
        <v>14352.59</v>
      </c>
      <c r="O24" s="24">
        <f t="shared" si="4"/>
        <v>803738.32380000001</v>
      </c>
      <c r="P24" s="24">
        <f t="shared" si="5"/>
        <v>798084.12809999997</v>
      </c>
      <c r="Q24" s="24">
        <f t="shared" si="5"/>
        <v>766235.06</v>
      </c>
      <c r="R24" s="24">
        <f t="shared" si="6"/>
        <v>766235.06</v>
      </c>
      <c r="S24" s="31">
        <f t="shared" si="3"/>
        <v>3134292.5719000003</v>
      </c>
      <c r="T24" s="24"/>
      <c r="U24" s="32"/>
      <c r="V24" s="33"/>
    </row>
    <row r="25" spans="1:22" s="4" customFormat="1" ht="67.5" customHeight="1">
      <c r="A25" s="26"/>
      <c r="B25" s="28" t="s">
        <v>35</v>
      </c>
      <c r="C25" s="26" t="s">
        <v>17</v>
      </c>
      <c r="D25" s="26" t="s">
        <v>36</v>
      </c>
      <c r="E25" s="34" t="s">
        <v>20</v>
      </c>
      <c r="F25" s="35">
        <v>419.99</v>
      </c>
      <c r="G25" s="35">
        <v>419.99</v>
      </c>
      <c r="H25" s="35">
        <v>37.93</v>
      </c>
      <c r="I25" s="35">
        <v>39.94</v>
      </c>
      <c r="J25" s="36">
        <v>160383.924</v>
      </c>
      <c r="K25" s="36">
        <v>157229.209</v>
      </c>
      <c r="L25" s="36">
        <v>157773</v>
      </c>
      <c r="M25" s="36">
        <v>157773</v>
      </c>
      <c r="N25" s="30">
        <f t="shared" si="2"/>
        <v>633159.13300000003</v>
      </c>
      <c r="O25" s="24">
        <f t="shared" si="4"/>
        <v>61276282.00344</v>
      </c>
      <c r="P25" s="24">
        <f t="shared" si="5"/>
        <v>60070991.590539999</v>
      </c>
      <c r="Q25" s="24">
        <f t="shared" si="5"/>
        <v>59961628.649999999</v>
      </c>
      <c r="R25" s="24">
        <f t="shared" si="6"/>
        <v>59961628.649999999</v>
      </c>
      <c r="S25" s="31">
        <f t="shared" si="3"/>
        <v>241270530.89398</v>
      </c>
      <c r="T25" s="24"/>
      <c r="U25" s="32"/>
      <c r="V25" s="33"/>
    </row>
    <row r="26" spans="1:22" s="4" customFormat="1" ht="30.75" customHeight="1">
      <c r="A26" s="26"/>
      <c r="B26" s="28" t="s">
        <v>35</v>
      </c>
      <c r="C26" s="26" t="s">
        <v>17</v>
      </c>
      <c r="D26" s="26" t="s">
        <v>37</v>
      </c>
      <c r="E26" s="34" t="s">
        <v>20</v>
      </c>
      <c r="F26" s="35">
        <v>419.99</v>
      </c>
      <c r="G26" s="35">
        <v>419.99</v>
      </c>
      <c r="H26" s="35">
        <v>30.25</v>
      </c>
      <c r="I26" s="35">
        <v>31.85</v>
      </c>
      <c r="J26" s="36">
        <v>1657.5840000000001</v>
      </c>
      <c r="K26" s="36">
        <v>1908.364</v>
      </c>
      <c r="L26" s="36">
        <v>1825.25</v>
      </c>
      <c r="M26" s="36">
        <v>1825.25</v>
      </c>
      <c r="N26" s="30">
        <f t="shared" si="2"/>
        <v>7216.4480000000003</v>
      </c>
      <c r="O26" s="24">
        <f t="shared" si="4"/>
        <v>646026.78816</v>
      </c>
      <c r="P26" s="24">
        <f t="shared" si="5"/>
        <v>743765.78535999998</v>
      </c>
      <c r="Q26" s="24">
        <f t="shared" si="5"/>
        <v>708452.53500000003</v>
      </c>
      <c r="R26" s="24">
        <f t="shared" si="6"/>
        <v>708452.53500000003</v>
      </c>
      <c r="S26" s="31">
        <f t="shared" si="3"/>
        <v>2806697.6435200004</v>
      </c>
      <c r="T26" s="24"/>
      <c r="U26" s="32"/>
      <c r="V26" s="33"/>
    </row>
    <row r="27" spans="1:22" s="4" customFormat="1" ht="30.75" customHeight="1">
      <c r="A27" s="26"/>
      <c r="B27" s="28" t="s">
        <v>35</v>
      </c>
      <c r="C27" s="26" t="s">
        <v>17</v>
      </c>
      <c r="D27" s="26" t="s">
        <v>39</v>
      </c>
      <c r="E27" s="34" t="s">
        <v>20</v>
      </c>
      <c r="F27" s="35">
        <v>205.82</v>
      </c>
      <c r="G27" s="35">
        <v>205.82</v>
      </c>
      <c r="H27" s="35">
        <v>37.659999999999997</v>
      </c>
      <c r="I27" s="35">
        <v>39.659999999999997</v>
      </c>
      <c r="J27" s="36">
        <v>3140.67</v>
      </c>
      <c r="K27" s="36">
        <v>3154.5</v>
      </c>
      <c r="L27" s="36">
        <v>3040</v>
      </c>
      <c r="M27" s="36">
        <v>3040</v>
      </c>
      <c r="N27" s="30">
        <f t="shared" si="2"/>
        <v>12375.17</v>
      </c>
      <c r="O27" s="24">
        <f t="shared" si="4"/>
        <v>528135.06720000005</v>
      </c>
      <c r="P27" s="24">
        <f t="shared" si="5"/>
        <v>530460.72</v>
      </c>
      <c r="Q27" s="24">
        <f t="shared" si="5"/>
        <v>505126.39999999997</v>
      </c>
      <c r="R27" s="24">
        <f t="shared" si="6"/>
        <v>505126.39999999997</v>
      </c>
      <c r="S27" s="31">
        <f t="shared" si="3"/>
        <v>2068848.5872</v>
      </c>
      <c r="T27" s="24"/>
      <c r="U27" s="32"/>
      <c r="V27" s="33"/>
    </row>
    <row r="28" spans="1:22" s="4" customFormat="1" ht="30.75" customHeight="1">
      <c r="A28" s="26"/>
      <c r="B28" s="28" t="s">
        <v>35</v>
      </c>
      <c r="C28" s="26" t="s">
        <v>17</v>
      </c>
      <c r="D28" s="26" t="s">
        <v>40</v>
      </c>
      <c r="E28" s="34" t="s">
        <v>20</v>
      </c>
      <c r="F28" s="35">
        <v>97.88</v>
      </c>
      <c r="G28" s="35">
        <v>97.88</v>
      </c>
      <c r="H28" s="35">
        <v>37.659999999999997</v>
      </c>
      <c r="I28" s="35">
        <v>39.659999999999997</v>
      </c>
      <c r="J28" s="36">
        <v>35674.786</v>
      </c>
      <c r="K28" s="36">
        <v>33570.986000000004</v>
      </c>
      <c r="L28" s="36">
        <v>30756.25</v>
      </c>
      <c r="M28" s="36">
        <v>30756.25</v>
      </c>
      <c r="N28" s="30">
        <f t="shared" si="2"/>
        <v>130758.272</v>
      </c>
      <c r="O28" s="24">
        <f t="shared" si="4"/>
        <v>2148335.6129199998</v>
      </c>
      <c r="P28" s="24">
        <f t="shared" si="5"/>
        <v>2021644.7769200003</v>
      </c>
      <c r="Q28" s="24">
        <f t="shared" si="5"/>
        <v>1790628.875</v>
      </c>
      <c r="R28" s="24">
        <f t="shared" si="6"/>
        <v>1790628.875</v>
      </c>
      <c r="S28" s="31">
        <f t="shared" si="3"/>
        <v>7751238.1398400003</v>
      </c>
      <c r="T28" s="24"/>
      <c r="U28" s="32"/>
      <c r="V28" s="33"/>
    </row>
    <row r="29" spans="1:22" s="5" customFormat="1" ht="30.75" customHeight="1">
      <c r="A29" s="26" t="s">
        <v>41</v>
      </c>
      <c r="B29" s="28" t="s">
        <v>42</v>
      </c>
      <c r="C29" s="28" t="s">
        <v>42</v>
      </c>
      <c r="D29" s="26"/>
      <c r="E29" s="34"/>
      <c r="F29" s="29"/>
      <c r="G29" s="29"/>
      <c r="H29" s="29"/>
      <c r="I29" s="29"/>
      <c r="J29" s="37">
        <f>SUM(J30:J31)</f>
        <v>8559.527</v>
      </c>
      <c r="K29" s="37">
        <f t="shared" ref="K29:R29" si="12">SUM(K30:K31)</f>
        <v>9108.9619999999995</v>
      </c>
      <c r="L29" s="37">
        <f t="shared" si="12"/>
        <v>9400.25</v>
      </c>
      <c r="M29" s="37">
        <f t="shared" si="12"/>
        <v>9400.25</v>
      </c>
      <c r="N29" s="30">
        <f t="shared" si="2"/>
        <v>36468.989000000001</v>
      </c>
      <c r="O29" s="24">
        <f t="shared" si="12"/>
        <v>140851.81161999996</v>
      </c>
      <c r="P29" s="24">
        <f t="shared" si="12"/>
        <v>153381.58306999996</v>
      </c>
      <c r="Q29" s="24">
        <f t="shared" si="12"/>
        <v>154135.66250000001</v>
      </c>
      <c r="R29" s="24">
        <f t="shared" si="12"/>
        <v>154135.66250000001</v>
      </c>
      <c r="S29" s="31">
        <f t="shared" si="3"/>
        <v>602504.71968999994</v>
      </c>
      <c r="T29" s="24"/>
      <c r="U29" s="32"/>
      <c r="V29" s="33"/>
    </row>
    <row r="30" spans="1:22" s="4" customFormat="1" ht="30.75" customHeight="1">
      <c r="A30" s="26"/>
      <c r="B30" s="28" t="s">
        <v>42</v>
      </c>
      <c r="C30" s="26" t="s">
        <v>43</v>
      </c>
      <c r="D30" s="26" t="s">
        <v>44</v>
      </c>
      <c r="E30" s="34" t="s">
        <v>19</v>
      </c>
      <c r="F30" s="35">
        <v>74.91</v>
      </c>
      <c r="G30" s="35">
        <v>74.91</v>
      </c>
      <c r="H30" s="35">
        <v>63.78</v>
      </c>
      <c r="I30" s="35">
        <v>67.16</v>
      </c>
      <c r="J30" s="36">
        <v>8267.5259999999998</v>
      </c>
      <c r="K30" s="36">
        <v>8775.8709999999992</v>
      </c>
      <c r="L30" s="36">
        <v>8879</v>
      </c>
      <c r="M30" s="36">
        <v>8879</v>
      </c>
      <c r="N30" s="30">
        <f t="shared" si="2"/>
        <v>34801.396999999997</v>
      </c>
      <c r="O30" s="24">
        <f t="shared" si="4"/>
        <v>92017.564379999967</v>
      </c>
      <c r="P30" s="24">
        <f t="shared" si="5"/>
        <v>97675.44422999995</v>
      </c>
      <c r="Q30" s="24">
        <f t="shared" si="5"/>
        <v>68812.25</v>
      </c>
      <c r="R30" s="24">
        <f t="shared" si="6"/>
        <v>68812.25</v>
      </c>
      <c r="S30" s="31">
        <f t="shared" si="3"/>
        <v>327317.5086099999</v>
      </c>
      <c r="T30" s="24"/>
      <c r="U30" s="32"/>
      <c r="V30" s="33"/>
    </row>
    <row r="31" spans="1:22" s="4" customFormat="1" ht="30.75" customHeight="1">
      <c r="A31" s="26"/>
      <c r="B31" s="28" t="s">
        <v>42</v>
      </c>
      <c r="C31" s="26" t="s">
        <v>43</v>
      </c>
      <c r="D31" s="26" t="s">
        <v>45</v>
      </c>
      <c r="E31" s="34" t="s">
        <v>19</v>
      </c>
      <c r="F31" s="35">
        <v>234.21</v>
      </c>
      <c r="G31" s="35">
        <v>234.21</v>
      </c>
      <c r="H31" s="35">
        <v>66.97</v>
      </c>
      <c r="I31" s="35">
        <v>70.52</v>
      </c>
      <c r="J31" s="36">
        <v>292.00099999999998</v>
      </c>
      <c r="K31" s="36">
        <v>333.09100000000001</v>
      </c>
      <c r="L31" s="36">
        <v>521.25</v>
      </c>
      <c r="M31" s="36">
        <v>521.25</v>
      </c>
      <c r="N31" s="30">
        <f t="shared" si="2"/>
        <v>1667.5920000000001</v>
      </c>
      <c r="O31" s="24">
        <f t="shared" si="4"/>
        <v>48834.247239999997</v>
      </c>
      <c r="P31" s="24">
        <f t="shared" si="5"/>
        <v>55706.138840000007</v>
      </c>
      <c r="Q31" s="24">
        <f t="shared" si="5"/>
        <v>85323.412500000006</v>
      </c>
      <c r="R31" s="24">
        <f t="shared" si="6"/>
        <v>85323.412500000006</v>
      </c>
      <c r="S31" s="31">
        <f t="shared" si="3"/>
        <v>275187.21108000004</v>
      </c>
      <c r="T31" s="24"/>
      <c r="U31" s="32"/>
      <c r="V31" s="33"/>
    </row>
    <row r="32" spans="1:22" s="5" customFormat="1" ht="30.75" customHeight="1">
      <c r="A32" s="26" t="s">
        <v>46</v>
      </c>
      <c r="B32" s="28" t="s">
        <v>47</v>
      </c>
      <c r="C32" s="28" t="s">
        <v>47</v>
      </c>
      <c r="D32" s="26"/>
      <c r="E32" s="34"/>
      <c r="F32" s="29"/>
      <c r="G32" s="29"/>
      <c r="H32" s="29"/>
      <c r="I32" s="29"/>
      <c r="J32" s="37">
        <f>SUM(J33:J34)</f>
        <v>572837.08100000001</v>
      </c>
      <c r="K32" s="37">
        <f t="shared" ref="K32:R32" si="13">SUM(K33:K34)</f>
        <v>613766</v>
      </c>
      <c r="L32" s="37">
        <f t="shared" si="13"/>
        <v>613766</v>
      </c>
      <c r="M32" s="37">
        <f t="shared" si="13"/>
        <v>613767</v>
      </c>
      <c r="N32" s="30">
        <f t="shared" si="2"/>
        <v>2414136.0810000002</v>
      </c>
      <c r="O32" s="24">
        <f t="shared" si="13"/>
        <v>1227486.9135200023</v>
      </c>
      <c r="P32" s="24">
        <f t="shared" si="13"/>
        <v>1344214.640000002</v>
      </c>
      <c r="Q32" s="24">
        <f t="shared" si="13"/>
        <v>413365.14000000019</v>
      </c>
      <c r="R32" s="24">
        <f t="shared" si="13"/>
        <v>413366.85000000021</v>
      </c>
      <c r="S32" s="31">
        <f t="shared" si="3"/>
        <v>3398433.5435200045</v>
      </c>
      <c r="T32" s="24"/>
      <c r="U32" s="32"/>
      <c r="V32" s="33"/>
    </row>
    <row r="33" spans="1:22" s="4" customFormat="1" ht="30.75" customHeight="1">
      <c r="A33" s="26"/>
      <c r="B33" s="28" t="s">
        <v>47</v>
      </c>
      <c r="C33" s="26" t="s">
        <v>48</v>
      </c>
      <c r="D33" s="26" t="s">
        <v>24</v>
      </c>
      <c r="E33" s="34" t="s">
        <v>19</v>
      </c>
      <c r="F33" s="35">
        <v>38.43</v>
      </c>
      <c r="G33" s="35">
        <v>38.43</v>
      </c>
      <c r="H33" s="35">
        <v>34.869999999999997</v>
      </c>
      <c r="I33" s="35">
        <v>36.72</v>
      </c>
      <c r="J33" s="36">
        <v>213627.747</v>
      </c>
      <c r="K33" s="36">
        <v>241734</v>
      </c>
      <c r="L33" s="36">
        <v>241734</v>
      </c>
      <c r="M33" s="36">
        <v>241735</v>
      </c>
      <c r="N33" s="30">
        <f t="shared" si="2"/>
        <v>938830.74699999997</v>
      </c>
      <c r="O33" s="24">
        <f t="shared" si="4"/>
        <v>760514.77932000055</v>
      </c>
      <c r="P33" s="24">
        <f t="shared" si="5"/>
        <v>860573.0400000005</v>
      </c>
      <c r="Q33" s="24">
        <f t="shared" si="5"/>
        <v>413365.14000000019</v>
      </c>
      <c r="R33" s="24">
        <f t="shared" si="6"/>
        <v>413366.85000000021</v>
      </c>
      <c r="S33" s="31">
        <f t="shared" si="3"/>
        <v>2447819.8093200014</v>
      </c>
      <c r="T33" s="24"/>
      <c r="U33" s="32"/>
      <c r="V33" s="33"/>
    </row>
    <row r="34" spans="1:22" s="4" customFormat="1" ht="30.75" customHeight="1">
      <c r="A34" s="26"/>
      <c r="B34" s="28" t="s">
        <v>47</v>
      </c>
      <c r="C34" s="26" t="s">
        <v>48</v>
      </c>
      <c r="D34" s="26" t="s">
        <v>24</v>
      </c>
      <c r="E34" s="34" t="s">
        <v>20</v>
      </c>
      <c r="F34" s="35">
        <v>35.090000000000003</v>
      </c>
      <c r="G34" s="35">
        <v>35.58</v>
      </c>
      <c r="H34" s="35">
        <v>33.79</v>
      </c>
      <c r="I34" s="35">
        <v>35.58</v>
      </c>
      <c r="J34" s="36">
        <v>359209.33400000003</v>
      </c>
      <c r="K34" s="36">
        <v>372032</v>
      </c>
      <c r="L34" s="36">
        <v>372032</v>
      </c>
      <c r="M34" s="36">
        <v>372032</v>
      </c>
      <c r="N34" s="30">
        <f t="shared" si="2"/>
        <v>1475305.334</v>
      </c>
      <c r="O34" s="24">
        <f t="shared" si="4"/>
        <v>466972.1342000016</v>
      </c>
      <c r="P34" s="24">
        <f t="shared" si="5"/>
        <v>483641.60000000161</v>
      </c>
      <c r="Q34" s="24">
        <f t="shared" ref="Q34" si="14">(G34-I34)*L34</f>
        <v>0</v>
      </c>
      <c r="R34" s="24">
        <f t="shared" ref="R34" si="15">(G34-I34)*M34</f>
        <v>0</v>
      </c>
      <c r="S34" s="31">
        <f t="shared" si="3"/>
        <v>950613.73420000321</v>
      </c>
      <c r="T34" s="24"/>
      <c r="U34" s="32"/>
      <c r="V34" s="33"/>
    </row>
    <row r="35" spans="1:22" s="5" customFormat="1" ht="30.75" customHeight="1">
      <c r="A35" s="26" t="s">
        <v>49</v>
      </c>
      <c r="B35" s="28" t="s">
        <v>50</v>
      </c>
      <c r="C35" s="28" t="s">
        <v>50</v>
      </c>
      <c r="D35" s="26"/>
      <c r="E35" s="34"/>
      <c r="F35" s="29"/>
      <c r="G35" s="29"/>
      <c r="H35" s="29"/>
      <c r="I35" s="29"/>
      <c r="J35" s="37">
        <f>SUM(J36:J37)</f>
        <v>6489.5999999999995</v>
      </c>
      <c r="K35" s="37">
        <f t="shared" ref="K35:R35" si="16">SUM(K36:K37)</f>
        <v>6244.5599999999995</v>
      </c>
      <c r="L35" s="37">
        <f t="shared" si="16"/>
        <v>6645</v>
      </c>
      <c r="M35" s="37">
        <f t="shared" si="16"/>
        <v>6646</v>
      </c>
      <c r="N35" s="30">
        <f t="shared" si="2"/>
        <v>26025.16</v>
      </c>
      <c r="O35" s="24">
        <f t="shared" si="16"/>
        <v>467792.41800000001</v>
      </c>
      <c r="P35" s="24">
        <f t="shared" si="16"/>
        <v>457803.29400000005</v>
      </c>
      <c r="Q35" s="24">
        <f t="shared" si="16"/>
        <v>465442.41000000003</v>
      </c>
      <c r="R35" s="24">
        <f t="shared" si="16"/>
        <v>465465.86</v>
      </c>
      <c r="S35" s="31">
        <f t="shared" si="3"/>
        <v>1856503.9819999998</v>
      </c>
      <c r="T35" s="24"/>
      <c r="U35" s="32"/>
      <c r="V35" s="33"/>
    </row>
    <row r="36" spans="1:22" s="4" customFormat="1" ht="30.75" customHeight="1">
      <c r="A36" s="26"/>
      <c r="B36" s="28" t="s">
        <v>50</v>
      </c>
      <c r="C36" s="26" t="s">
        <v>51</v>
      </c>
      <c r="D36" s="26" t="s">
        <v>52</v>
      </c>
      <c r="E36" s="34" t="s">
        <v>19</v>
      </c>
      <c r="F36" s="35">
        <v>158.06</v>
      </c>
      <c r="G36" s="35">
        <v>158.06</v>
      </c>
      <c r="H36" s="35">
        <v>45.19</v>
      </c>
      <c r="I36" s="35">
        <v>47.59</v>
      </c>
      <c r="J36" s="36">
        <v>3447.8999999999996</v>
      </c>
      <c r="K36" s="36">
        <v>3405.9</v>
      </c>
      <c r="L36" s="36">
        <v>3558</v>
      </c>
      <c r="M36" s="36">
        <v>3558</v>
      </c>
      <c r="N36" s="30">
        <f t="shared" si="2"/>
        <v>13969.8</v>
      </c>
      <c r="O36" s="24">
        <f t="shared" si="4"/>
        <v>389164.473</v>
      </c>
      <c r="P36" s="24">
        <f t="shared" si="5"/>
        <v>384423.93300000002</v>
      </c>
      <c r="Q36" s="24">
        <f t="shared" si="5"/>
        <v>393052.26</v>
      </c>
      <c r="R36" s="24">
        <f t="shared" si="6"/>
        <v>393052.26</v>
      </c>
      <c r="S36" s="31">
        <f t="shared" si="3"/>
        <v>1559692.926</v>
      </c>
      <c r="T36" s="24"/>
      <c r="U36" s="32"/>
      <c r="V36" s="33"/>
    </row>
    <row r="37" spans="1:22" s="4" customFormat="1" ht="30.75" customHeight="1">
      <c r="A37" s="26"/>
      <c r="B37" s="28" t="s">
        <v>50</v>
      </c>
      <c r="C37" s="26" t="s">
        <v>51</v>
      </c>
      <c r="D37" s="26" t="s">
        <v>53</v>
      </c>
      <c r="E37" s="34" t="s">
        <v>19</v>
      </c>
      <c r="F37" s="35">
        <v>71.040000000000006</v>
      </c>
      <c r="G37" s="35">
        <v>71.040000000000006</v>
      </c>
      <c r="H37" s="35">
        <v>45.19</v>
      </c>
      <c r="I37" s="35">
        <v>47.59</v>
      </c>
      <c r="J37" s="36">
        <v>3041.7</v>
      </c>
      <c r="K37" s="36">
        <v>2838.66</v>
      </c>
      <c r="L37" s="36">
        <v>3087</v>
      </c>
      <c r="M37" s="36">
        <v>3088</v>
      </c>
      <c r="N37" s="30">
        <f t="shared" si="2"/>
        <v>12055.36</v>
      </c>
      <c r="O37" s="24">
        <f t="shared" si="4"/>
        <v>78627.945000000022</v>
      </c>
      <c r="P37" s="24">
        <f t="shared" si="5"/>
        <v>73379.361000000019</v>
      </c>
      <c r="Q37" s="24">
        <f t="shared" si="5"/>
        <v>72390.150000000009</v>
      </c>
      <c r="R37" s="24">
        <f t="shared" si="6"/>
        <v>72413.600000000006</v>
      </c>
      <c r="S37" s="31">
        <f t="shared" si="3"/>
        <v>296811.0560000001</v>
      </c>
      <c r="T37" s="24"/>
      <c r="U37" s="32"/>
      <c r="V37" s="33"/>
    </row>
    <row r="38" spans="1:22" s="5" customFormat="1" ht="31.5" customHeight="1">
      <c r="A38" s="26" t="s">
        <v>54</v>
      </c>
      <c r="B38" s="28" t="s">
        <v>55</v>
      </c>
      <c r="C38" s="28" t="s">
        <v>55</v>
      </c>
      <c r="D38" s="26"/>
      <c r="E38" s="34"/>
      <c r="F38" s="29"/>
      <c r="G38" s="29"/>
      <c r="H38" s="29"/>
      <c r="I38" s="29"/>
      <c r="J38" s="37">
        <f>SUM(J39:J42)</f>
        <v>119009.63399999999</v>
      </c>
      <c r="K38" s="37">
        <f t="shared" ref="K38:R38" si="17">SUM(K39:K42)</f>
        <v>120974.30399999999</v>
      </c>
      <c r="L38" s="37">
        <f t="shared" si="17"/>
        <v>127081.62</v>
      </c>
      <c r="M38" s="37">
        <f t="shared" si="17"/>
        <v>127081.62</v>
      </c>
      <c r="N38" s="30">
        <f t="shared" si="2"/>
        <v>494147.17799999996</v>
      </c>
      <c r="O38" s="24">
        <f t="shared" si="17"/>
        <v>5726090.3725199997</v>
      </c>
      <c r="P38" s="24">
        <f t="shared" si="17"/>
        <v>5988458.3352099992</v>
      </c>
      <c r="Q38" s="24">
        <f t="shared" si="17"/>
        <v>5860417.3086000001</v>
      </c>
      <c r="R38" s="24">
        <f t="shared" si="17"/>
        <v>5860417.3086000001</v>
      </c>
      <c r="S38" s="31">
        <f t="shared" si="3"/>
        <v>23435383.324930001</v>
      </c>
      <c r="T38" s="24"/>
      <c r="U38" s="32"/>
      <c r="V38" s="33"/>
    </row>
    <row r="39" spans="1:22" s="4" customFormat="1" ht="30.75" customHeight="1">
      <c r="A39" s="26"/>
      <c r="B39" s="28" t="s">
        <v>55</v>
      </c>
      <c r="C39" s="26" t="s">
        <v>56</v>
      </c>
      <c r="D39" s="26" t="s">
        <v>57</v>
      </c>
      <c r="E39" s="34" t="s">
        <v>19</v>
      </c>
      <c r="F39" s="35">
        <v>94.09</v>
      </c>
      <c r="G39" s="35">
        <v>94.09</v>
      </c>
      <c r="H39" s="35">
        <v>57.64</v>
      </c>
      <c r="I39" s="35">
        <v>60.69</v>
      </c>
      <c r="J39" s="36">
        <v>68045.038</v>
      </c>
      <c r="K39" s="36">
        <v>69488.650999999998</v>
      </c>
      <c r="L39" s="36">
        <v>78693.25</v>
      </c>
      <c r="M39" s="36">
        <v>78693.25</v>
      </c>
      <c r="N39" s="30">
        <f t="shared" si="2"/>
        <v>294920.18900000001</v>
      </c>
      <c r="O39" s="24">
        <f t="shared" si="4"/>
        <v>2480241.6351000001</v>
      </c>
      <c r="P39" s="24">
        <f t="shared" si="5"/>
        <v>2532861.32895</v>
      </c>
      <c r="Q39" s="24">
        <f t="shared" si="5"/>
        <v>2628354.5500000003</v>
      </c>
      <c r="R39" s="24">
        <f t="shared" si="6"/>
        <v>2628354.5500000003</v>
      </c>
      <c r="S39" s="31">
        <f t="shared" si="3"/>
        <v>10269812.064050002</v>
      </c>
      <c r="T39" s="24"/>
      <c r="U39" s="32"/>
      <c r="V39" s="33"/>
    </row>
    <row r="40" spans="1:22" s="4" customFormat="1" ht="30.75" customHeight="1">
      <c r="A40" s="26"/>
      <c r="B40" s="28" t="s">
        <v>55</v>
      </c>
      <c r="C40" s="26" t="s">
        <v>56</v>
      </c>
      <c r="D40" s="26" t="s">
        <v>58</v>
      </c>
      <c r="E40" s="34" t="s">
        <v>19</v>
      </c>
      <c r="F40" s="35">
        <v>655.65</v>
      </c>
      <c r="G40" s="35">
        <v>655.65</v>
      </c>
      <c r="H40" s="35">
        <v>103.11</v>
      </c>
      <c r="I40" s="35">
        <v>108.57</v>
      </c>
      <c r="J40" s="36">
        <v>766.08199999999999</v>
      </c>
      <c r="K40" s="36">
        <v>1132.8409999999999</v>
      </c>
      <c r="L40" s="36">
        <v>1200</v>
      </c>
      <c r="M40" s="36">
        <v>1200</v>
      </c>
      <c r="N40" s="30">
        <f t="shared" si="2"/>
        <v>4298.9229999999998</v>
      </c>
      <c r="O40" s="24">
        <f t="shared" si="4"/>
        <v>423290.94827999995</v>
      </c>
      <c r="P40" s="24">
        <f t="shared" si="5"/>
        <v>625939.96613999992</v>
      </c>
      <c r="Q40" s="24">
        <f t="shared" si="5"/>
        <v>656495.99999999988</v>
      </c>
      <c r="R40" s="24">
        <f t="shared" si="6"/>
        <v>656495.99999999988</v>
      </c>
      <c r="S40" s="31">
        <f t="shared" si="3"/>
        <v>2362222.9144199998</v>
      </c>
      <c r="T40" s="24"/>
      <c r="U40" s="32"/>
      <c r="V40" s="33"/>
    </row>
    <row r="41" spans="1:22" s="4" customFormat="1" ht="30.75" customHeight="1">
      <c r="A41" s="26"/>
      <c r="B41" s="28" t="s">
        <v>55</v>
      </c>
      <c r="C41" s="26" t="s">
        <v>56</v>
      </c>
      <c r="D41" s="26" t="s">
        <v>59</v>
      </c>
      <c r="E41" s="34" t="s">
        <v>20</v>
      </c>
      <c r="F41" s="35">
        <v>88.03</v>
      </c>
      <c r="G41" s="35">
        <v>88.03</v>
      </c>
      <c r="H41" s="35">
        <v>42.02</v>
      </c>
      <c r="I41" s="35">
        <v>44.25</v>
      </c>
      <c r="J41" s="36">
        <v>49224.114000000001</v>
      </c>
      <c r="K41" s="36">
        <v>49378.411999999997</v>
      </c>
      <c r="L41" s="36">
        <v>46213.97</v>
      </c>
      <c r="M41" s="36">
        <v>46213.97</v>
      </c>
      <c r="N41" s="30">
        <f t="shared" si="2"/>
        <v>191030.46599999999</v>
      </c>
      <c r="O41" s="24">
        <f t="shared" si="4"/>
        <v>2264801.48514</v>
      </c>
      <c r="P41" s="24">
        <f t="shared" si="5"/>
        <v>2271900.7361199996</v>
      </c>
      <c r="Q41" s="24">
        <f t="shared" si="5"/>
        <v>2023247.6066000001</v>
      </c>
      <c r="R41" s="24">
        <f t="shared" si="6"/>
        <v>2023247.6066000001</v>
      </c>
      <c r="S41" s="31">
        <f t="shared" si="3"/>
        <v>8583197.4344599992</v>
      </c>
      <c r="T41" s="24"/>
      <c r="U41" s="32"/>
      <c r="V41" s="33"/>
    </row>
    <row r="42" spans="1:22" s="4" customFormat="1" ht="30.75" customHeight="1">
      <c r="A42" s="26"/>
      <c r="B42" s="28" t="s">
        <v>55</v>
      </c>
      <c r="C42" s="26" t="s">
        <v>56</v>
      </c>
      <c r="D42" s="26" t="s">
        <v>60</v>
      </c>
      <c r="E42" s="34" t="s">
        <v>19</v>
      </c>
      <c r="F42" s="35">
        <v>677.65</v>
      </c>
      <c r="G42" s="35">
        <v>677.65</v>
      </c>
      <c r="H42" s="35">
        <v>105.24</v>
      </c>
      <c r="I42" s="35">
        <v>110.82</v>
      </c>
      <c r="J42" s="36">
        <v>974.4</v>
      </c>
      <c r="K42" s="36">
        <v>974.4</v>
      </c>
      <c r="L42" s="36">
        <v>974.4</v>
      </c>
      <c r="M42" s="36">
        <v>974.4</v>
      </c>
      <c r="N42" s="30">
        <f t="shared" si="2"/>
        <v>3897.6</v>
      </c>
      <c r="O42" s="24">
        <f t="shared" si="4"/>
        <v>557756.304</v>
      </c>
      <c r="P42" s="24">
        <f t="shared" si="5"/>
        <v>557756.304</v>
      </c>
      <c r="Q42" s="24">
        <f t="shared" si="5"/>
        <v>552319.15199999989</v>
      </c>
      <c r="R42" s="24">
        <f t="shared" si="6"/>
        <v>552319.15199999989</v>
      </c>
      <c r="S42" s="31">
        <f t="shared" si="3"/>
        <v>2220150.9119999995</v>
      </c>
      <c r="T42" s="24"/>
      <c r="U42" s="32"/>
      <c r="V42" s="33"/>
    </row>
    <row r="43" spans="1:22" s="5" customFormat="1" ht="30.75" customHeight="1">
      <c r="A43" s="26" t="s">
        <v>61</v>
      </c>
      <c r="B43" s="28" t="s">
        <v>62</v>
      </c>
      <c r="C43" s="28" t="s">
        <v>62</v>
      </c>
      <c r="D43" s="26"/>
      <c r="E43" s="34"/>
      <c r="F43" s="29"/>
      <c r="G43" s="29"/>
      <c r="H43" s="29"/>
      <c r="I43" s="29"/>
      <c r="J43" s="37">
        <f>SUM(J44:J47)</f>
        <v>10763.916999999998</v>
      </c>
      <c r="K43" s="37">
        <f t="shared" ref="K43:M43" si="18">SUM(K44:K47)</f>
        <v>10922.364</v>
      </c>
      <c r="L43" s="37">
        <f t="shared" si="18"/>
        <v>13334</v>
      </c>
      <c r="M43" s="37">
        <f t="shared" si="18"/>
        <v>13336</v>
      </c>
      <c r="N43" s="30">
        <f t="shared" si="2"/>
        <v>48356.280999999995</v>
      </c>
      <c r="O43" s="24">
        <f>SUM(O44:O47)</f>
        <v>837687.18644999992</v>
      </c>
      <c r="P43" s="24">
        <f t="shared" ref="P43:R43" si="19">SUM(P44:P47)</f>
        <v>836808.14751000004</v>
      </c>
      <c r="Q43" s="24">
        <f t="shared" si="19"/>
        <v>981426.84000000008</v>
      </c>
      <c r="R43" s="24">
        <f t="shared" si="19"/>
        <v>981568.33000000007</v>
      </c>
      <c r="S43" s="31">
        <f t="shared" si="3"/>
        <v>3637490.5039600004</v>
      </c>
      <c r="T43" s="24"/>
      <c r="U43" s="32"/>
      <c r="V43" s="33"/>
    </row>
    <row r="44" spans="1:22" s="4" customFormat="1" ht="30.75" customHeight="1">
      <c r="A44" s="26"/>
      <c r="B44" s="28" t="s">
        <v>62</v>
      </c>
      <c r="C44" s="26" t="s">
        <v>51</v>
      </c>
      <c r="D44" s="26" t="s">
        <v>63</v>
      </c>
      <c r="E44" s="34" t="s">
        <v>19</v>
      </c>
      <c r="F44" s="35">
        <v>141.19</v>
      </c>
      <c r="G44" s="35">
        <v>141.19</v>
      </c>
      <c r="H44" s="35">
        <v>49.82</v>
      </c>
      <c r="I44" s="35">
        <v>52.46</v>
      </c>
      <c r="J44" s="36">
        <v>5109.8329999999996</v>
      </c>
      <c r="K44" s="36">
        <v>4847.1149999999998</v>
      </c>
      <c r="L44" s="36">
        <v>5680</v>
      </c>
      <c r="M44" s="36">
        <v>5681</v>
      </c>
      <c r="N44" s="30">
        <f t="shared" si="2"/>
        <v>21317.948</v>
      </c>
      <c r="O44" s="24">
        <f t="shared" si="4"/>
        <v>466885.44120999996</v>
      </c>
      <c r="P44" s="24">
        <f t="shared" si="5"/>
        <v>442880.89754999999</v>
      </c>
      <c r="Q44" s="24">
        <f t="shared" si="5"/>
        <v>503986.39999999997</v>
      </c>
      <c r="R44" s="24">
        <f t="shared" si="6"/>
        <v>504075.12999999995</v>
      </c>
      <c r="S44" s="31">
        <f t="shared" si="3"/>
        <v>1917827.8687599998</v>
      </c>
      <c r="T44" s="24"/>
      <c r="U44" s="32"/>
      <c r="V44" s="33"/>
    </row>
    <row r="45" spans="1:22" s="4" customFormat="1" ht="52.5" customHeight="1">
      <c r="A45" s="26"/>
      <c r="B45" s="28" t="s">
        <v>62</v>
      </c>
      <c r="C45" s="26" t="s">
        <v>51</v>
      </c>
      <c r="D45" s="26" t="s">
        <v>64</v>
      </c>
      <c r="E45" s="34" t="s">
        <v>19</v>
      </c>
      <c r="F45" s="35">
        <v>144.55000000000001</v>
      </c>
      <c r="G45" s="35">
        <v>144.55000000000001</v>
      </c>
      <c r="H45" s="35">
        <v>87.17</v>
      </c>
      <c r="I45" s="35">
        <v>91.79</v>
      </c>
      <c r="J45" s="36">
        <v>3539.8949999999995</v>
      </c>
      <c r="K45" s="36">
        <v>3759.9810000000002</v>
      </c>
      <c r="L45" s="36">
        <v>4596</v>
      </c>
      <c r="M45" s="36">
        <v>4597</v>
      </c>
      <c r="N45" s="30">
        <f t="shared" si="2"/>
        <v>16492.876</v>
      </c>
      <c r="O45" s="24">
        <f t="shared" si="4"/>
        <v>203119.17509999999</v>
      </c>
      <c r="P45" s="24">
        <f t="shared" si="5"/>
        <v>215747.70978000006</v>
      </c>
      <c r="Q45" s="24">
        <f t="shared" si="5"/>
        <v>242484.96000000002</v>
      </c>
      <c r="R45" s="24">
        <f t="shared" si="6"/>
        <v>242537.72000000003</v>
      </c>
      <c r="S45" s="31">
        <f t="shared" si="3"/>
        <v>903889.56487999996</v>
      </c>
      <c r="T45" s="24"/>
      <c r="U45" s="32"/>
      <c r="V45" s="33"/>
    </row>
    <row r="46" spans="1:22" s="4" customFormat="1" ht="52.5" customHeight="1">
      <c r="A46" s="26"/>
      <c r="B46" s="28" t="s">
        <v>62</v>
      </c>
      <c r="C46" s="26" t="s">
        <v>51</v>
      </c>
      <c r="D46" s="26" t="s">
        <v>65</v>
      </c>
      <c r="E46" s="34" t="s">
        <v>19</v>
      </c>
      <c r="F46" s="35">
        <v>132.68</v>
      </c>
      <c r="G46" s="35">
        <v>132.68</v>
      </c>
      <c r="H46" s="35">
        <v>35.92</v>
      </c>
      <c r="I46" s="35">
        <v>37.82</v>
      </c>
      <c r="J46" s="36">
        <v>1320.934</v>
      </c>
      <c r="K46" s="36">
        <v>1329.337</v>
      </c>
      <c r="L46" s="36">
        <v>1938</v>
      </c>
      <c r="M46" s="36">
        <v>1938</v>
      </c>
      <c r="N46" s="30">
        <f t="shared" si="2"/>
        <v>6526.2709999999997</v>
      </c>
      <c r="O46" s="24">
        <f t="shared" si="4"/>
        <v>127813.57384</v>
      </c>
      <c r="P46" s="24">
        <f t="shared" si="5"/>
        <v>128626.64812000001</v>
      </c>
      <c r="Q46" s="24">
        <f t="shared" si="5"/>
        <v>183838.68000000002</v>
      </c>
      <c r="R46" s="24">
        <f t="shared" si="6"/>
        <v>183838.68000000002</v>
      </c>
      <c r="S46" s="31">
        <f t="shared" si="3"/>
        <v>624117.5819600001</v>
      </c>
      <c r="T46" s="24"/>
      <c r="U46" s="32"/>
      <c r="V46" s="33"/>
    </row>
    <row r="47" spans="1:22" s="4" customFormat="1" ht="30.75" customHeight="1">
      <c r="A47" s="26"/>
      <c r="B47" s="28" t="s">
        <v>62</v>
      </c>
      <c r="C47" s="26" t="s">
        <v>51</v>
      </c>
      <c r="D47" s="26" t="s">
        <v>66</v>
      </c>
      <c r="E47" s="34" t="s">
        <v>19</v>
      </c>
      <c r="F47" s="35">
        <v>137.43</v>
      </c>
      <c r="G47" s="35">
        <v>137.43</v>
      </c>
      <c r="H47" s="35">
        <v>87.17</v>
      </c>
      <c r="I47" s="35">
        <v>91.79</v>
      </c>
      <c r="J47" s="36">
        <v>793.255</v>
      </c>
      <c r="K47" s="36">
        <v>985.93099999999993</v>
      </c>
      <c r="L47" s="36">
        <v>1120</v>
      </c>
      <c r="M47" s="36">
        <v>1120</v>
      </c>
      <c r="N47" s="30">
        <f t="shared" si="2"/>
        <v>4019.1859999999997</v>
      </c>
      <c r="O47" s="24">
        <f t="shared" si="4"/>
        <v>39868.996300000006</v>
      </c>
      <c r="P47" s="24">
        <f t="shared" si="5"/>
        <v>49552.892059999998</v>
      </c>
      <c r="Q47" s="24">
        <f t="shared" si="5"/>
        <v>51116.800000000003</v>
      </c>
      <c r="R47" s="24">
        <f t="shared" si="6"/>
        <v>51116.800000000003</v>
      </c>
      <c r="S47" s="31">
        <f t="shared" si="3"/>
        <v>191655.48836000002</v>
      </c>
      <c r="T47" s="24"/>
      <c r="U47" s="32"/>
      <c r="V47" s="33"/>
    </row>
    <row r="48" spans="1:22" s="5" customFormat="1" ht="30.75" customHeight="1">
      <c r="A48" s="26" t="s">
        <v>67</v>
      </c>
      <c r="B48" s="28" t="s">
        <v>68</v>
      </c>
      <c r="C48" s="28" t="s">
        <v>68</v>
      </c>
      <c r="D48" s="26"/>
      <c r="E48" s="34"/>
      <c r="F48" s="29"/>
      <c r="G48" s="29"/>
      <c r="H48" s="29"/>
      <c r="I48" s="29"/>
      <c r="J48" s="37">
        <f>SUM(J49:J50)</f>
        <v>769092</v>
      </c>
      <c r="K48" s="37">
        <f t="shared" ref="K48:R48" si="20">SUM(K49:K50)</f>
        <v>780878</v>
      </c>
      <c r="L48" s="37">
        <f t="shared" si="20"/>
        <v>711382.66</v>
      </c>
      <c r="M48" s="37">
        <f t="shared" si="20"/>
        <v>779347.33000000007</v>
      </c>
      <c r="N48" s="30">
        <f t="shared" si="2"/>
        <v>3040699.99</v>
      </c>
      <c r="O48" s="24">
        <f t="shared" si="20"/>
        <v>27659737.259999998</v>
      </c>
      <c r="P48" s="24">
        <f t="shared" si="20"/>
        <v>28111886.191799998</v>
      </c>
      <c r="Q48" s="24">
        <f t="shared" si="20"/>
        <v>24126138.028499998</v>
      </c>
      <c r="R48" s="24">
        <f t="shared" si="20"/>
        <v>26605380.023999996</v>
      </c>
      <c r="S48" s="31">
        <f t="shared" si="3"/>
        <v>106503141.5043</v>
      </c>
      <c r="T48" s="31"/>
      <c r="U48" s="30"/>
      <c r="V48" s="33"/>
    </row>
    <row r="49" spans="1:22" s="4" customFormat="1" ht="30.75" customHeight="1">
      <c r="A49" s="26"/>
      <c r="B49" s="28" t="s">
        <v>68</v>
      </c>
      <c r="C49" s="26" t="s">
        <v>69</v>
      </c>
      <c r="D49" s="26" t="s">
        <v>24</v>
      </c>
      <c r="E49" s="34" t="s">
        <v>19</v>
      </c>
      <c r="F49" s="35">
        <v>60.31</v>
      </c>
      <c r="G49" s="35">
        <v>60.31</v>
      </c>
      <c r="H49" s="35">
        <v>30.07</v>
      </c>
      <c r="I49" s="35">
        <v>31.66</v>
      </c>
      <c r="J49" s="36">
        <v>307625</v>
      </c>
      <c r="K49" s="36">
        <v>309375.33</v>
      </c>
      <c r="L49" s="36">
        <v>302090.33</v>
      </c>
      <c r="M49" s="36">
        <v>311907</v>
      </c>
      <c r="N49" s="30">
        <f t="shared" si="2"/>
        <v>1230997.6600000001</v>
      </c>
      <c r="O49" s="24">
        <f t="shared" si="4"/>
        <v>9302580</v>
      </c>
      <c r="P49" s="24">
        <f t="shared" si="5"/>
        <v>9355509.9792000018</v>
      </c>
      <c r="Q49" s="24">
        <f t="shared" si="5"/>
        <v>8654887.9545000009</v>
      </c>
      <c r="R49" s="24">
        <f t="shared" si="6"/>
        <v>8936135.5500000007</v>
      </c>
      <c r="S49" s="31">
        <f t="shared" si="3"/>
        <v>36249113.483700007</v>
      </c>
      <c r="T49" s="24"/>
      <c r="U49" s="32"/>
      <c r="V49" s="33"/>
    </row>
    <row r="50" spans="1:22" s="4" customFormat="1" ht="30.75" customHeight="1">
      <c r="A50" s="26"/>
      <c r="B50" s="28" t="s">
        <v>68</v>
      </c>
      <c r="C50" s="26" t="s">
        <v>69</v>
      </c>
      <c r="D50" s="26" t="s">
        <v>24</v>
      </c>
      <c r="E50" s="34" t="s">
        <v>20</v>
      </c>
      <c r="F50" s="35">
        <v>77.069999999999993</v>
      </c>
      <c r="G50" s="35">
        <v>77.069999999999993</v>
      </c>
      <c r="H50" s="35">
        <v>37.29</v>
      </c>
      <c r="I50" s="35">
        <v>39.270000000000003</v>
      </c>
      <c r="J50" s="36">
        <v>461467</v>
      </c>
      <c r="K50" s="36">
        <v>471502.67</v>
      </c>
      <c r="L50" s="36">
        <v>409292.33</v>
      </c>
      <c r="M50" s="36">
        <v>467440.33</v>
      </c>
      <c r="N50" s="30">
        <f t="shared" si="2"/>
        <v>1809702.33</v>
      </c>
      <c r="O50" s="24">
        <f t="shared" si="4"/>
        <v>18357157.259999998</v>
      </c>
      <c r="P50" s="24">
        <f t="shared" si="5"/>
        <v>18756376.212599996</v>
      </c>
      <c r="Q50" s="24">
        <f t="shared" si="5"/>
        <v>15471250.073999997</v>
      </c>
      <c r="R50" s="24">
        <f t="shared" si="6"/>
        <v>17669244.473999996</v>
      </c>
      <c r="S50" s="31">
        <f t="shared" si="3"/>
        <v>70254028.020599991</v>
      </c>
      <c r="T50" s="24"/>
      <c r="U50" s="32"/>
      <c r="V50" s="33"/>
    </row>
    <row r="51" spans="1:22" s="5" customFormat="1" ht="30.75" customHeight="1">
      <c r="A51" s="26" t="s">
        <v>70</v>
      </c>
      <c r="B51" s="28" t="s">
        <v>71</v>
      </c>
      <c r="C51" s="28" t="s">
        <v>71</v>
      </c>
      <c r="D51" s="26"/>
      <c r="E51" s="34"/>
      <c r="F51" s="29"/>
      <c r="G51" s="29"/>
      <c r="H51" s="29"/>
      <c r="I51" s="29"/>
      <c r="J51" s="37">
        <f>SUM(J52:J53)</f>
        <v>10815</v>
      </c>
      <c r="K51" s="37">
        <f t="shared" ref="K51:R51" si="21">SUM(K52:K53)</f>
        <v>15572.583333333334</v>
      </c>
      <c r="L51" s="37">
        <f t="shared" si="21"/>
        <v>11716.5</v>
      </c>
      <c r="M51" s="37">
        <f t="shared" si="21"/>
        <v>11716.5</v>
      </c>
      <c r="N51" s="30">
        <f t="shared" si="2"/>
        <v>49820.583333333336</v>
      </c>
      <c r="O51" s="24">
        <f t="shared" si="21"/>
        <v>256116.77000000002</v>
      </c>
      <c r="P51" s="24">
        <f t="shared" si="21"/>
        <v>369436.24000000005</v>
      </c>
      <c r="Q51" s="24">
        <f t="shared" si="21"/>
        <v>214187.64000000007</v>
      </c>
      <c r="R51" s="24">
        <f t="shared" si="21"/>
        <v>214187.64000000007</v>
      </c>
      <c r="S51" s="31">
        <f t="shared" si="3"/>
        <v>1053928.2900000003</v>
      </c>
      <c r="T51" s="31"/>
      <c r="U51" s="30"/>
      <c r="V51" s="33"/>
    </row>
    <row r="52" spans="1:22" s="4" customFormat="1" ht="30.75" customHeight="1">
      <c r="A52" s="26"/>
      <c r="B52" s="28" t="s">
        <v>71</v>
      </c>
      <c r="C52" s="26" t="s">
        <v>72</v>
      </c>
      <c r="D52" s="26" t="s">
        <v>73</v>
      </c>
      <c r="E52" s="34" t="s">
        <v>19</v>
      </c>
      <c r="F52" s="35">
        <v>89.11</v>
      </c>
      <c r="G52" s="35">
        <v>89.11</v>
      </c>
      <c r="H52" s="35">
        <v>75.31</v>
      </c>
      <c r="I52" s="35">
        <v>79.3</v>
      </c>
      <c r="J52" s="36">
        <v>5842</v>
      </c>
      <c r="K52" s="36">
        <v>8381.5833333333339</v>
      </c>
      <c r="L52" s="36">
        <v>6778.75</v>
      </c>
      <c r="M52" s="36">
        <v>6778.75</v>
      </c>
      <c r="N52" s="30">
        <f t="shared" si="2"/>
        <v>27781.083333333336</v>
      </c>
      <c r="O52" s="24">
        <f t="shared" si="4"/>
        <v>80619.599999999977</v>
      </c>
      <c r="P52" s="24">
        <f t="shared" si="5"/>
        <v>115665.84999999999</v>
      </c>
      <c r="Q52" s="24">
        <f t="shared" si="5"/>
        <v>66499.53750000002</v>
      </c>
      <c r="R52" s="24">
        <f t="shared" si="6"/>
        <v>66499.53750000002</v>
      </c>
      <c r="S52" s="31">
        <f t="shared" si="3"/>
        <v>329284.52500000002</v>
      </c>
      <c r="T52" s="24"/>
      <c r="U52" s="32"/>
      <c r="V52" s="33"/>
    </row>
    <row r="53" spans="1:22" s="4" customFormat="1" ht="30.75" customHeight="1">
      <c r="A53" s="26"/>
      <c r="B53" s="28" t="s">
        <v>71</v>
      </c>
      <c r="C53" s="26" t="s">
        <v>72</v>
      </c>
      <c r="D53" s="26" t="s">
        <v>73</v>
      </c>
      <c r="E53" s="34" t="s">
        <v>20</v>
      </c>
      <c r="F53" s="35">
        <v>136.71</v>
      </c>
      <c r="G53" s="35">
        <v>136.71</v>
      </c>
      <c r="H53" s="35">
        <v>101.42</v>
      </c>
      <c r="I53" s="35">
        <v>106.8</v>
      </c>
      <c r="J53" s="36">
        <v>4973</v>
      </c>
      <c r="K53" s="36">
        <v>7191</v>
      </c>
      <c r="L53" s="36">
        <v>4937.75</v>
      </c>
      <c r="M53" s="36">
        <v>4937.75</v>
      </c>
      <c r="N53" s="30">
        <f t="shared" si="2"/>
        <v>22039.5</v>
      </c>
      <c r="O53" s="24">
        <f t="shared" si="4"/>
        <v>175497.17000000004</v>
      </c>
      <c r="P53" s="24">
        <f t="shared" si="5"/>
        <v>253770.39000000004</v>
      </c>
      <c r="Q53" s="24">
        <f t="shared" si="5"/>
        <v>147688.10250000007</v>
      </c>
      <c r="R53" s="24">
        <f t="shared" si="6"/>
        <v>147688.10250000007</v>
      </c>
      <c r="S53" s="31">
        <f t="shared" si="3"/>
        <v>724643.76500000013</v>
      </c>
      <c r="T53" s="24"/>
      <c r="U53" s="32"/>
      <c r="V53" s="33"/>
    </row>
    <row r="54" spans="1:22" s="5" customFormat="1" ht="30.75" customHeight="1">
      <c r="A54" s="26" t="s">
        <v>74</v>
      </c>
      <c r="B54" s="28" t="s">
        <v>75</v>
      </c>
      <c r="C54" s="28" t="s">
        <v>75</v>
      </c>
      <c r="D54" s="26"/>
      <c r="E54" s="34"/>
      <c r="F54" s="29"/>
      <c r="G54" s="29"/>
      <c r="H54" s="29"/>
      <c r="I54" s="29"/>
      <c r="J54" s="37">
        <f>SUM(J55:J58)</f>
        <v>2237.09</v>
      </c>
      <c r="K54" s="37">
        <f t="shared" ref="K54:R54" si="22">SUM(K55:K58)</f>
        <v>2373.2866666666669</v>
      </c>
      <c r="L54" s="37">
        <f t="shared" si="22"/>
        <v>3550</v>
      </c>
      <c r="M54" s="37">
        <f t="shared" si="22"/>
        <v>3553</v>
      </c>
      <c r="N54" s="30">
        <f t="shared" si="2"/>
        <v>11713.376666666667</v>
      </c>
      <c r="O54" s="24">
        <f t="shared" si="22"/>
        <v>53450.922299999991</v>
      </c>
      <c r="P54" s="24">
        <f t="shared" si="22"/>
        <v>53839.206766666663</v>
      </c>
      <c r="Q54" s="24">
        <f t="shared" si="22"/>
        <v>114002.7025</v>
      </c>
      <c r="R54" s="24">
        <f t="shared" si="22"/>
        <v>114007.5625</v>
      </c>
      <c r="S54" s="31">
        <f t="shared" si="3"/>
        <v>335300.39406666666</v>
      </c>
      <c r="T54" s="24"/>
      <c r="U54" s="32"/>
      <c r="V54" s="33"/>
    </row>
    <row r="55" spans="1:22" s="4" customFormat="1" ht="30.75" customHeight="1">
      <c r="A55" s="26"/>
      <c r="B55" s="28" t="s">
        <v>75</v>
      </c>
      <c r="C55" s="26" t="s">
        <v>43</v>
      </c>
      <c r="D55" s="26" t="s">
        <v>76</v>
      </c>
      <c r="E55" s="34" t="s">
        <v>19</v>
      </c>
      <c r="F55" s="35">
        <v>72.14</v>
      </c>
      <c r="G55" s="35">
        <v>72.14</v>
      </c>
      <c r="H55" s="35">
        <v>66.97</v>
      </c>
      <c r="I55" s="35">
        <v>70.52</v>
      </c>
      <c r="J55" s="36">
        <v>773.42</v>
      </c>
      <c r="K55" s="36">
        <v>774.89</v>
      </c>
      <c r="L55" s="36">
        <v>752.75</v>
      </c>
      <c r="M55" s="36">
        <v>755.75</v>
      </c>
      <c r="N55" s="30">
        <f t="shared" si="2"/>
        <v>3056.81</v>
      </c>
      <c r="O55" s="24">
        <f t="shared" si="4"/>
        <v>3998.5814000000009</v>
      </c>
      <c r="P55" s="24">
        <f t="shared" si="5"/>
        <v>4006.1813000000011</v>
      </c>
      <c r="Q55" s="24">
        <f t="shared" si="5"/>
        <v>1219.4550000000033</v>
      </c>
      <c r="R55" s="24">
        <f t="shared" si="6"/>
        <v>1224.3150000000035</v>
      </c>
      <c r="S55" s="31">
        <f t="shared" si="3"/>
        <v>10448.532700000009</v>
      </c>
      <c r="T55" s="24"/>
      <c r="U55" s="32"/>
      <c r="V55" s="33"/>
    </row>
    <row r="56" spans="1:22" s="4" customFormat="1" ht="30.75" customHeight="1">
      <c r="A56" s="26"/>
      <c r="B56" s="28" t="s">
        <v>75</v>
      </c>
      <c r="C56" s="26" t="s">
        <v>43</v>
      </c>
      <c r="D56" s="26" t="s">
        <v>77</v>
      </c>
      <c r="E56" s="34" t="s">
        <v>19</v>
      </c>
      <c r="F56" s="35">
        <v>73.97</v>
      </c>
      <c r="G56" s="35">
        <v>73.97</v>
      </c>
      <c r="H56" s="35">
        <v>64.84</v>
      </c>
      <c r="I56" s="35">
        <v>68.28</v>
      </c>
      <c r="J56" s="36">
        <v>526.15</v>
      </c>
      <c r="K56" s="36">
        <v>629.23666666666668</v>
      </c>
      <c r="L56" s="36">
        <v>888.5</v>
      </c>
      <c r="M56" s="36">
        <v>888.5</v>
      </c>
      <c r="N56" s="30">
        <f t="shared" si="2"/>
        <v>2932.3866666666668</v>
      </c>
      <c r="O56" s="24">
        <f t="shared" si="4"/>
        <v>4803.7494999999972</v>
      </c>
      <c r="P56" s="24">
        <f t="shared" si="5"/>
        <v>5744.9307666666637</v>
      </c>
      <c r="Q56" s="24">
        <f t="shared" si="5"/>
        <v>5055.5649999999978</v>
      </c>
      <c r="R56" s="24">
        <f t="shared" si="6"/>
        <v>5055.5649999999978</v>
      </c>
      <c r="S56" s="31">
        <f t="shared" si="3"/>
        <v>20659.810266666656</v>
      </c>
      <c r="T56" s="24"/>
      <c r="U56" s="32"/>
      <c r="V56" s="33"/>
    </row>
    <row r="57" spans="1:22" s="4" customFormat="1" ht="30.75" customHeight="1">
      <c r="A57" s="26"/>
      <c r="B57" s="28" t="s">
        <v>75</v>
      </c>
      <c r="C57" s="26" t="s">
        <v>43</v>
      </c>
      <c r="D57" s="26" t="s">
        <v>78</v>
      </c>
      <c r="E57" s="34" t="s">
        <v>19</v>
      </c>
      <c r="F57" s="35">
        <v>140.63999999999999</v>
      </c>
      <c r="G57" s="35">
        <v>140.63999999999999</v>
      </c>
      <c r="H57" s="35">
        <v>66.97</v>
      </c>
      <c r="I57" s="35">
        <v>70.52</v>
      </c>
      <c r="J57" s="36">
        <v>294.42</v>
      </c>
      <c r="K57" s="36">
        <v>249.91</v>
      </c>
      <c r="L57" s="36">
        <v>1221</v>
      </c>
      <c r="M57" s="36">
        <v>1221</v>
      </c>
      <c r="N57" s="30">
        <f t="shared" si="2"/>
        <v>2986.33</v>
      </c>
      <c r="O57" s="24">
        <f t="shared" si="4"/>
        <v>21689.921399999999</v>
      </c>
      <c r="P57" s="24">
        <f t="shared" si="5"/>
        <v>18410.869699999996</v>
      </c>
      <c r="Q57" s="24">
        <f t="shared" si="5"/>
        <v>85616.51999999999</v>
      </c>
      <c r="R57" s="24">
        <f t="shared" si="6"/>
        <v>85616.51999999999</v>
      </c>
      <c r="S57" s="31">
        <f t="shared" si="3"/>
        <v>211333.83109999998</v>
      </c>
      <c r="T57" s="24"/>
      <c r="U57" s="32"/>
      <c r="V57" s="33"/>
    </row>
    <row r="58" spans="1:22" s="4" customFormat="1" ht="30.75" customHeight="1">
      <c r="A58" s="26"/>
      <c r="B58" s="28" t="s">
        <v>75</v>
      </c>
      <c r="C58" s="26" t="s">
        <v>43</v>
      </c>
      <c r="D58" s="26" t="s">
        <v>79</v>
      </c>
      <c r="E58" s="34" t="s">
        <v>19</v>
      </c>
      <c r="F58" s="35">
        <v>102.67</v>
      </c>
      <c r="G58" s="35">
        <v>102.67</v>
      </c>
      <c r="H58" s="35">
        <v>66.97</v>
      </c>
      <c r="I58" s="35">
        <v>70.52</v>
      </c>
      <c r="J58" s="36">
        <v>643.09999999999991</v>
      </c>
      <c r="K58" s="36">
        <v>719.25</v>
      </c>
      <c r="L58" s="36">
        <v>687.75</v>
      </c>
      <c r="M58" s="36">
        <v>687.75</v>
      </c>
      <c r="N58" s="30">
        <f t="shared" si="2"/>
        <v>2737.85</v>
      </c>
      <c r="O58" s="24">
        <f t="shared" si="4"/>
        <v>22958.67</v>
      </c>
      <c r="P58" s="24">
        <f t="shared" si="5"/>
        <v>25677.225000000002</v>
      </c>
      <c r="Q58" s="24">
        <f t="shared" si="5"/>
        <v>22111.162500000002</v>
      </c>
      <c r="R58" s="24">
        <f t="shared" si="6"/>
        <v>22111.162500000002</v>
      </c>
      <c r="S58" s="31">
        <f t="shared" si="3"/>
        <v>92858.220000000016</v>
      </c>
      <c r="T58" s="24"/>
      <c r="U58" s="32"/>
      <c r="V58" s="33"/>
    </row>
    <row r="59" spans="1:22" s="5" customFormat="1" ht="30.75" customHeight="1">
      <c r="A59" s="26" t="s">
        <v>80</v>
      </c>
      <c r="B59" s="28" t="s">
        <v>81</v>
      </c>
      <c r="C59" s="28" t="s">
        <v>81</v>
      </c>
      <c r="D59" s="26"/>
      <c r="E59" s="34"/>
      <c r="F59" s="29"/>
      <c r="G59" s="29"/>
      <c r="H59" s="29"/>
      <c r="I59" s="29"/>
      <c r="J59" s="37">
        <f>J60</f>
        <v>434.02</v>
      </c>
      <c r="K59" s="37">
        <f t="shared" ref="K59:R59" si="23">K60</f>
        <v>540.07500000000005</v>
      </c>
      <c r="L59" s="37">
        <f t="shared" si="23"/>
        <v>701</v>
      </c>
      <c r="M59" s="37">
        <f t="shared" si="23"/>
        <v>326</v>
      </c>
      <c r="N59" s="30">
        <f t="shared" si="2"/>
        <v>2001.095</v>
      </c>
      <c r="O59" s="24">
        <f t="shared" si="23"/>
        <v>61552.716399999998</v>
      </c>
      <c r="P59" s="24">
        <f t="shared" si="23"/>
        <v>76593.436499999996</v>
      </c>
      <c r="Q59" s="24">
        <f t="shared" si="23"/>
        <v>97824.55</v>
      </c>
      <c r="R59" s="24">
        <f t="shared" si="23"/>
        <v>45493.3</v>
      </c>
      <c r="S59" s="31">
        <f t="shared" si="3"/>
        <v>281464.00289999996</v>
      </c>
      <c r="T59" s="24"/>
      <c r="U59" s="32"/>
      <c r="V59" s="33"/>
    </row>
    <row r="60" spans="1:22" s="4" customFormat="1" ht="30.75" customHeight="1">
      <c r="A60" s="26"/>
      <c r="B60" s="28" t="s">
        <v>81</v>
      </c>
      <c r="C60" s="26" t="s">
        <v>82</v>
      </c>
      <c r="D60" s="26" t="s">
        <v>83</v>
      </c>
      <c r="E60" s="34" t="s">
        <v>19</v>
      </c>
      <c r="F60" s="35">
        <v>184.71</v>
      </c>
      <c r="G60" s="35">
        <v>184.71</v>
      </c>
      <c r="H60" s="35">
        <v>42.89</v>
      </c>
      <c r="I60" s="35">
        <v>45.16</v>
      </c>
      <c r="J60" s="36">
        <v>434.02</v>
      </c>
      <c r="K60" s="36">
        <v>540.07500000000005</v>
      </c>
      <c r="L60" s="36">
        <v>701</v>
      </c>
      <c r="M60" s="36">
        <v>326</v>
      </c>
      <c r="N60" s="30">
        <f t="shared" si="2"/>
        <v>2001.095</v>
      </c>
      <c r="O60" s="24">
        <f t="shared" si="4"/>
        <v>61552.716399999998</v>
      </c>
      <c r="P60" s="24">
        <f t="shared" si="5"/>
        <v>76593.436499999996</v>
      </c>
      <c r="Q60" s="24">
        <f t="shared" si="5"/>
        <v>97824.55</v>
      </c>
      <c r="R60" s="24">
        <f t="shared" si="6"/>
        <v>45493.3</v>
      </c>
      <c r="S60" s="31">
        <f t="shared" si="3"/>
        <v>281464.00289999996</v>
      </c>
      <c r="T60" s="24"/>
      <c r="U60" s="32"/>
      <c r="V60" s="33"/>
    </row>
    <row r="61" spans="1:22" s="5" customFormat="1" ht="30.75" customHeight="1">
      <c r="A61" s="26" t="s">
        <v>84</v>
      </c>
      <c r="B61" s="28" t="s">
        <v>85</v>
      </c>
      <c r="C61" s="28" t="s">
        <v>85</v>
      </c>
      <c r="D61" s="26"/>
      <c r="E61" s="34"/>
      <c r="F61" s="29"/>
      <c r="G61" s="29"/>
      <c r="H61" s="29"/>
      <c r="I61" s="29"/>
      <c r="J61" s="37">
        <f>SUM(J62:J65)</f>
        <v>50768.54</v>
      </c>
      <c r="K61" s="37">
        <f t="shared" ref="K61:R61" si="24">SUM(K62:K65)</f>
        <v>53514.917999999991</v>
      </c>
      <c r="L61" s="37">
        <f t="shared" si="24"/>
        <v>60225</v>
      </c>
      <c r="M61" s="37">
        <f t="shared" si="24"/>
        <v>60230</v>
      </c>
      <c r="N61" s="30">
        <f t="shared" si="2"/>
        <v>224738.45799999998</v>
      </c>
      <c r="O61" s="24">
        <f t="shared" si="24"/>
        <v>2520537.7606000002</v>
      </c>
      <c r="P61" s="24">
        <f t="shared" si="24"/>
        <v>2652888.624906667</v>
      </c>
      <c r="Q61" s="24">
        <f t="shared" si="24"/>
        <v>2705372.9400000004</v>
      </c>
      <c r="R61" s="24">
        <f t="shared" si="24"/>
        <v>2705566.6500000004</v>
      </c>
      <c r="S61" s="31">
        <f t="shared" si="3"/>
        <v>10584365.975506667</v>
      </c>
      <c r="T61" s="24"/>
      <c r="U61" s="32"/>
      <c r="V61" s="33"/>
    </row>
    <row r="62" spans="1:22" s="4" customFormat="1" ht="60" customHeight="1">
      <c r="A62" s="26"/>
      <c r="B62" s="28" t="s">
        <v>85</v>
      </c>
      <c r="C62" s="26" t="s">
        <v>86</v>
      </c>
      <c r="D62" s="26" t="s">
        <v>87</v>
      </c>
      <c r="E62" s="34" t="s">
        <v>19</v>
      </c>
      <c r="F62" s="35">
        <v>136.27000000000001</v>
      </c>
      <c r="G62" s="35">
        <v>136.27000000000001</v>
      </c>
      <c r="H62" s="35">
        <v>85.04</v>
      </c>
      <c r="I62" s="35">
        <v>89.55</v>
      </c>
      <c r="J62" s="36">
        <v>30955.64</v>
      </c>
      <c r="K62" s="36">
        <v>32092.741333333332</v>
      </c>
      <c r="L62" s="36">
        <v>34735</v>
      </c>
      <c r="M62" s="36">
        <v>34734</v>
      </c>
      <c r="N62" s="30">
        <f t="shared" si="2"/>
        <v>132517.38133333332</v>
      </c>
      <c r="O62" s="24">
        <f t="shared" si="4"/>
        <v>1585857.4372</v>
      </c>
      <c r="P62" s="24">
        <f t="shared" si="5"/>
        <v>1644111.1385066668</v>
      </c>
      <c r="Q62" s="24">
        <f t="shared" si="5"/>
        <v>1622819.2000000004</v>
      </c>
      <c r="R62" s="24">
        <f t="shared" si="6"/>
        <v>1622772.4800000004</v>
      </c>
      <c r="S62" s="31">
        <f t="shared" si="3"/>
        <v>6475560.2557066679</v>
      </c>
      <c r="T62" s="24"/>
      <c r="U62" s="32"/>
      <c r="V62" s="33"/>
    </row>
    <row r="63" spans="1:22" s="4" customFormat="1" ht="30.75" customHeight="1">
      <c r="A63" s="26"/>
      <c r="B63" s="28" t="s">
        <v>85</v>
      </c>
      <c r="C63" s="26" t="s">
        <v>86</v>
      </c>
      <c r="D63" s="26" t="s">
        <v>88</v>
      </c>
      <c r="E63" s="34" t="s">
        <v>19</v>
      </c>
      <c r="F63" s="35">
        <v>136.27000000000001</v>
      </c>
      <c r="G63" s="35">
        <v>136.27000000000001</v>
      </c>
      <c r="H63" s="35">
        <v>23.29</v>
      </c>
      <c r="I63" s="35">
        <v>24.52</v>
      </c>
      <c r="J63" s="36">
        <v>254.10999999999999</v>
      </c>
      <c r="K63" s="36">
        <v>337.36666666666667</v>
      </c>
      <c r="L63" s="36">
        <v>452</v>
      </c>
      <c r="M63" s="36">
        <v>452</v>
      </c>
      <c r="N63" s="30">
        <f t="shared" si="2"/>
        <v>1495.4766666666667</v>
      </c>
      <c r="O63" s="24">
        <f t="shared" si="4"/>
        <v>28709.347800000003</v>
      </c>
      <c r="P63" s="24">
        <f t="shared" si="5"/>
        <v>38115.686000000009</v>
      </c>
      <c r="Q63" s="24">
        <f t="shared" si="5"/>
        <v>50511.000000000007</v>
      </c>
      <c r="R63" s="24">
        <f t="shared" si="6"/>
        <v>50511.000000000007</v>
      </c>
      <c r="S63" s="31">
        <f t="shared" si="3"/>
        <v>167847.0338</v>
      </c>
      <c r="T63" s="24"/>
      <c r="U63" s="32"/>
      <c r="V63" s="33"/>
    </row>
    <row r="64" spans="1:22" s="4" customFormat="1" ht="30.75" customHeight="1">
      <c r="A64" s="26"/>
      <c r="B64" s="28" t="s">
        <v>85</v>
      </c>
      <c r="C64" s="26" t="s">
        <v>86</v>
      </c>
      <c r="D64" s="26" t="s">
        <v>89</v>
      </c>
      <c r="E64" s="34" t="s">
        <v>20</v>
      </c>
      <c r="F64" s="35">
        <v>188.03</v>
      </c>
      <c r="G64" s="35">
        <v>188.03</v>
      </c>
      <c r="H64" s="35">
        <v>132.29</v>
      </c>
      <c r="I64" s="35">
        <v>139.30000000000001</v>
      </c>
      <c r="J64" s="36">
        <v>5052.0200000000004</v>
      </c>
      <c r="K64" s="36">
        <v>4974.1399999999994</v>
      </c>
      <c r="L64" s="36">
        <v>6938</v>
      </c>
      <c r="M64" s="36">
        <v>6939</v>
      </c>
      <c r="N64" s="30">
        <f t="shared" si="2"/>
        <v>23903.16</v>
      </c>
      <c r="O64" s="24">
        <f t="shared" si="4"/>
        <v>281599.59480000008</v>
      </c>
      <c r="P64" s="24">
        <f t="shared" si="5"/>
        <v>277258.56359999999</v>
      </c>
      <c r="Q64" s="24">
        <f t="shared" si="5"/>
        <v>338088.73999999993</v>
      </c>
      <c r="R64" s="24">
        <f t="shared" si="6"/>
        <v>338137.46999999991</v>
      </c>
      <c r="S64" s="31">
        <f t="shared" si="3"/>
        <v>1235084.3684</v>
      </c>
      <c r="T64" s="24"/>
      <c r="U64" s="32"/>
      <c r="V64" s="33"/>
    </row>
    <row r="65" spans="1:22" s="4" customFormat="1" ht="30.75" customHeight="1">
      <c r="A65" s="26"/>
      <c r="B65" s="28" t="s">
        <v>85</v>
      </c>
      <c r="C65" s="26" t="s">
        <v>86</v>
      </c>
      <c r="D65" s="26" t="s">
        <v>90</v>
      </c>
      <c r="E65" s="34" t="s">
        <v>20</v>
      </c>
      <c r="F65" s="35">
        <v>131.65</v>
      </c>
      <c r="G65" s="35">
        <v>131.65</v>
      </c>
      <c r="H65" s="35">
        <v>88.61</v>
      </c>
      <c r="I65" s="35">
        <v>93.31</v>
      </c>
      <c r="J65" s="36">
        <v>14506.769999999999</v>
      </c>
      <c r="K65" s="36">
        <v>16110.670000000002</v>
      </c>
      <c r="L65" s="36">
        <v>18100</v>
      </c>
      <c r="M65" s="36">
        <v>18105</v>
      </c>
      <c r="N65" s="30">
        <f t="shared" si="2"/>
        <v>66822.44</v>
      </c>
      <c r="O65" s="24">
        <f t="shared" si="4"/>
        <v>624371.38080000004</v>
      </c>
      <c r="P65" s="24">
        <f t="shared" si="5"/>
        <v>693403.23680000019</v>
      </c>
      <c r="Q65" s="24">
        <f t="shared" si="5"/>
        <v>693954.00000000012</v>
      </c>
      <c r="R65" s="24">
        <f t="shared" si="6"/>
        <v>694145.70000000007</v>
      </c>
      <c r="S65" s="31">
        <f t="shared" si="3"/>
        <v>2705874.3176000006</v>
      </c>
      <c r="T65" s="24"/>
      <c r="U65" s="32"/>
      <c r="V65" s="33"/>
    </row>
    <row r="66" spans="1:22" s="5" customFormat="1" ht="30.75" customHeight="1">
      <c r="A66" s="26" t="s">
        <v>91</v>
      </c>
      <c r="B66" s="28" t="s">
        <v>92</v>
      </c>
      <c r="C66" s="28" t="s">
        <v>92</v>
      </c>
      <c r="D66" s="26"/>
      <c r="E66" s="34"/>
      <c r="F66" s="29"/>
      <c r="G66" s="29"/>
      <c r="H66" s="29"/>
      <c r="I66" s="29"/>
      <c r="J66" s="37">
        <f>SUM(J67:J68)</f>
        <v>6041.8600000000006</v>
      </c>
      <c r="K66" s="37">
        <f t="shared" ref="K66:M66" si="25">SUM(K67:K68)</f>
        <v>5957.93</v>
      </c>
      <c r="L66" s="37">
        <f t="shared" si="25"/>
        <v>6015.75</v>
      </c>
      <c r="M66" s="37">
        <f t="shared" si="25"/>
        <v>6015.75</v>
      </c>
      <c r="N66" s="30">
        <f t="shared" si="2"/>
        <v>24031.29</v>
      </c>
      <c r="O66" s="24">
        <f>SUM(O67:O68)</f>
        <v>300388.43810000003</v>
      </c>
      <c r="P66" s="24">
        <f>SUM(P67:P68)</f>
        <v>296039.33470000001</v>
      </c>
      <c r="Q66" s="24">
        <f t="shared" ref="Q66:R66" si="26">SUM(Q67:Q68)</f>
        <v>286857.2525</v>
      </c>
      <c r="R66" s="24">
        <f t="shared" si="26"/>
        <v>286857.2525</v>
      </c>
      <c r="S66" s="31">
        <f t="shared" si="3"/>
        <v>1170142.2778</v>
      </c>
      <c r="T66" s="24"/>
      <c r="U66" s="32"/>
      <c r="V66" s="33"/>
    </row>
    <row r="67" spans="1:22" s="4" customFormat="1" ht="50.25" customHeight="1">
      <c r="A67" s="26"/>
      <c r="B67" s="28" t="s">
        <v>92</v>
      </c>
      <c r="C67" s="26" t="s">
        <v>93</v>
      </c>
      <c r="D67" s="26" t="s">
        <v>94</v>
      </c>
      <c r="E67" s="34" t="s">
        <v>19</v>
      </c>
      <c r="F67" s="35">
        <v>104.29</v>
      </c>
      <c r="G67" s="35">
        <v>104.29</v>
      </c>
      <c r="H67" s="35">
        <v>45.02</v>
      </c>
      <c r="I67" s="35">
        <v>47.41</v>
      </c>
      <c r="J67" s="36">
        <v>3540.23</v>
      </c>
      <c r="K67" s="36">
        <v>3483.41</v>
      </c>
      <c r="L67" s="36">
        <v>3638.5</v>
      </c>
      <c r="M67" s="36">
        <v>3638.5</v>
      </c>
      <c r="N67" s="30">
        <f t="shared" si="2"/>
        <v>14300.64</v>
      </c>
      <c r="O67" s="24">
        <f t="shared" si="4"/>
        <v>209829.43210000001</v>
      </c>
      <c r="P67" s="24">
        <f t="shared" si="5"/>
        <v>206461.7107</v>
      </c>
      <c r="Q67" s="24">
        <f t="shared" si="5"/>
        <v>206957.88000000003</v>
      </c>
      <c r="R67" s="24">
        <f t="shared" si="6"/>
        <v>206957.88000000003</v>
      </c>
      <c r="S67" s="31">
        <f t="shared" si="3"/>
        <v>830206.90280000004</v>
      </c>
      <c r="T67" s="24"/>
      <c r="U67" s="32"/>
      <c r="V67" s="33"/>
    </row>
    <row r="68" spans="1:22" s="4" customFormat="1" ht="50.25" customHeight="1">
      <c r="A68" s="26"/>
      <c r="B68" s="28" t="s">
        <v>92</v>
      </c>
      <c r="C68" s="26" t="s">
        <v>93</v>
      </c>
      <c r="D68" s="26" t="s">
        <v>94</v>
      </c>
      <c r="E68" s="34" t="s">
        <v>20</v>
      </c>
      <c r="F68" s="35">
        <v>85.1</v>
      </c>
      <c r="G68" s="35">
        <v>85.1</v>
      </c>
      <c r="H68" s="35">
        <v>48.9</v>
      </c>
      <c r="I68" s="35">
        <v>51.49</v>
      </c>
      <c r="J68" s="36">
        <v>2501.63</v>
      </c>
      <c r="K68" s="36">
        <v>2474.52</v>
      </c>
      <c r="L68" s="36">
        <v>2377.25</v>
      </c>
      <c r="M68" s="36">
        <v>2377.25</v>
      </c>
      <c r="N68" s="30">
        <f t="shared" si="2"/>
        <v>9730.65</v>
      </c>
      <c r="O68" s="24">
        <f t="shared" si="4"/>
        <v>90559.005999999994</v>
      </c>
      <c r="P68" s="24">
        <f t="shared" si="5"/>
        <v>89577.623999999982</v>
      </c>
      <c r="Q68" s="24">
        <f t="shared" si="5"/>
        <v>79899.372499999983</v>
      </c>
      <c r="R68" s="24">
        <f t="shared" si="6"/>
        <v>79899.372499999983</v>
      </c>
      <c r="S68" s="31">
        <f t="shared" si="3"/>
        <v>339935.37499999994</v>
      </c>
      <c r="T68" s="24"/>
      <c r="U68" s="32"/>
      <c r="V68" s="33"/>
    </row>
    <row r="69" spans="1:22" s="5" customFormat="1" ht="30.75" customHeight="1">
      <c r="A69" s="26" t="s">
        <v>95</v>
      </c>
      <c r="B69" s="28" t="s">
        <v>96</v>
      </c>
      <c r="C69" s="28" t="s">
        <v>96</v>
      </c>
      <c r="D69" s="26"/>
      <c r="E69" s="34"/>
      <c r="F69" s="29"/>
      <c r="G69" s="29"/>
      <c r="H69" s="29"/>
      <c r="I69" s="29"/>
      <c r="J69" s="37">
        <f>SUM(J70:J73)</f>
        <v>2938.877</v>
      </c>
      <c r="K69" s="37">
        <f t="shared" ref="K69:R69" si="27">SUM(K70:K73)</f>
        <v>2940.6820000000002</v>
      </c>
      <c r="L69" s="37">
        <f t="shared" si="27"/>
        <v>4772</v>
      </c>
      <c r="M69" s="37">
        <f t="shared" si="27"/>
        <v>4772</v>
      </c>
      <c r="N69" s="30">
        <f t="shared" si="2"/>
        <v>15423.559000000001</v>
      </c>
      <c r="O69" s="24">
        <f t="shared" si="27"/>
        <v>720727.14529000001</v>
      </c>
      <c r="P69" s="24">
        <f t="shared" si="27"/>
        <v>735185.30737000005</v>
      </c>
      <c r="Q69" s="24">
        <f t="shared" si="27"/>
        <v>963441.66000000015</v>
      </c>
      <c r="R69" s="24">
        <f t="shared" si="27"/>
        <v>963801.31</v>
      </c>
      <c r="S69" s="31">
        <f t="shared" si="3"/>
        <v>3383155.4226600002</v>
      </c>
      <c r="T69" s="24"/>
      <c r="U69" s="32"/>
      <c r="V69" s="33"/>
    </row>
    <row r="70" spans="1:22" s="4" customFormat="1" ht="47.25" customHeight="1">
      <c r="A70" s="26"/>
      <c r="B70" s="28" t="s">
        <v>96</v>
      </c>
      <c r="C70" s="26" t="s">
        <v>97</v>
      </c>
      <c r="D70" s="26" t="s">
        <v>98</v>
      </c>
      <c r="E70" s="34" t="s">
        <v>19</v>
      </c>
      <c r="F70" s="35">
        <v>101.7</v>
      </c>
      <c r="G70" s="35">
        <v>101.7</v>
      </c>
      <c r="H70" s="35">
        <v>50.95</v>
      </c>
      <c r="I70" s="35">
        <v>53.65</v>
      </c>
      <c r="J70" s="36">
        <v>1445.241</v>
      </c>
      <c r="K70" s="36">
        <v>1405.3609999999999</v>
      </c>
      <c r="L70" s="36">
        <v>2842</v>
      </c>
      <c r="M70" s="36">
        <v>2841</v>
      </c>
      <c r="N70" s="30">
        <f t="shared" si="2"/>
        <v>8533.601999999999</v>
      </c>
      <c r="O70" s="24">
        <f t="shared" si="4"/>
        <v>73345.980750000002</v>
      </c>
      <c r="P70" s="24">
        <f t="shared" si="5"/>
        <v>71322.070749999999</v>
      </c>
      <c r="Q70" s="24">
        <f t="shared" si="5"/>
        <v>136558.1</v>
      </c>
      <c r="R70" s="24">
        <f t="shared" si="6"/>
        <v>136510.05000000002</v>
      </c>
      <c r="S70" s="31">
        <f t="shared" si="3"/>
        <v>417736.20150000008</v>
      </c>
      <c r="T70" s="24"/>
      <c r="U70" s="32"/>
      <c r="V70" s="33"/>
    </row>
    <row r="71" spans="1:22" s="4" customFormat="1" ht="47.25" customHeight="1">
      <c r="A71" s="26"/>
      <c r="B71" s="28" t="s">
        <v>96</v>
      </c>
      <c r="C71" s="26" t="s">
        <v>99</v>
      </c>
      <c r="D71" s="26" t="s">
        <v>100</v>
      </c>
      <c r="E71" s="34" t="s">
        <v>19</v>
      </c>
      <c r="F71" s="35">
        <v>498.36</v>
      </c>
      <c r="G71" s="35">
        <v>498.36</v>
      </c>
      <c r="H71" s="35">
        <v>86.1</v>
      </c>
      <c r="I71" s="35">
        <v>90.66</v>
      </c>
      <c r="J71" s="36">
        <v>806.08899999999994</v>
      </c>
      <c r="K71" s="36">
        <v>858.99800000000005</v>
      </c>
      <c r="L71" s="36">
        <v>1023</v>
      </c>
      <c r="M71" s="36">
        <v>1024</v>
      </c>
      <c r="N71" s="30">
        <f t="shared" ref="N71:N137" si="28">J71+K71+L71+M71</f>
        <v>3712.087</v>
      </c>
      <c r="O71" s="24">
        <f t="shared" si="4"/>
        <v>332318.25113999995</v>
      </c>
      <c r="P71" s="24">
        <f t="shared" si="5"/>
        <v>354130.51548</v>
      </c>
      <c r="Q71" s="24">
        <f t="shared" si="5"/>
        <v>417077.10000000003</v>
      </c>
      <c r="R71" s="24">
        <f t="shared" si="6"/>
        <v>417484.80000000005</v>
      </c>
      <c r="S71" s="31">
        <f t="shared" ref="S71:S137" si="29">O71+P71+Q71+R71</f>
        <v>1521010.66662</v>
      </c>
      <c r="T71" s="24"/>
      <c r="U71" s="32"/>
      <c r="V71" s="33"/>
    </row>
    <row r="72" spans="1:22" s="4" customFormat="1" ht="30.75" customHeight="1">
      <c r="A72" s="26"/>
      <c r="B72" s="28" t="s">
        <v>96</v>
      </c>
      <c r="C72" s="26" t="s">
        <v>99</v>
      </c>
      <c r="D72" s="26" t="s">
        <v>101</v>
      </c>
      <c r="E72" s="34" t="s">
        <v>19</v>
      </c>
      <c r="F72" s="35">
        <v>498.36</v>
      </c>
      <c r="G72" s="35">
        <v>498.36</v>
      </c>
      <c r="H72" s="35">
        <v>86.1</v>
      </c>
      <c r="I72" s="35">
        <v>90.66</v>
      </c>
      <c r="J72" s="36">
        <v>141.89999999999998</v>
      </c>
      <c r="K72" s="36">
        <v>142.809</v>
      </c>
      <c r="L72" s="36">
        <v>251</v>
      </c>
      <c r="M72" s="36">
        <v>251</v>
      </c>
      <c r="N72" s="30">
        <f t="shared" si="28"/>
        <v>786.70899999999995</v>
      </c>
      <c r="O72" s="24">
        <f t="shared" ref="O72:O139" si="30">(F72-H72)*J72</f>
        <v>58499.693999999989</v>
      </c>
      <c r="P72" s="24">
        <f t="shared" ref="P72:Q139" si="31">(F72-H72)*K72</f>
        <v>58874.438340000001</v>
      </c>
      <c r="Q72" s="24">
        <f t="shared" si="31"/>
        <v>102332.70000000001</v>
      </c>
      <c r="R72" s="24">
        <f t="shared" ref="R72:R139" si="32">(G72-I72)*M72</f>
        <v>102332.70000000001</v>
      </c>
      <c r="S72" s="31">
        <f t="shared" si="29"/>
        <v>322039.53234000003</v>
      </c>
      <c r="T72" s="24"/>
      <c r="U72" s="32"/>
      <c r="V72" s="33"/>
    </row>
    <row r="73" spans="1:22" s="4" customFormat="1" ht="40.5" customHeight="1">
      <c r="A73" s="26"/>
      <c r="B73" s="28" t="s">
        <v>96</v>
      </c>
      <c r="C73" s="26" t="s">
        <v>99</v>
      </c>
      <c r="D73" s="26" t="s">
        <v>102</v>
      </c>
      <c r="E73" s="34" t="s">
        <v>19</v>
      </c>
      <c r="F73" s="35">
        <v>498.36</v>
      </c>
      <c r="G73" s="35">
        <v>498.36</v>
      </c>
      <c r="H73" s="35">
        <v>28.16</v>
      </c>
      <c r="I73" s="35">
        <v>29.65</v>
      </c>
      <c r="J73" s="36">
        <v>545.64700000000005</v>
      </c>
      <c r="K73" s="36">
        <v>533.51400000000001</v>
      </c>
      <c r="L73" s="36">
        <v>656</v>
      </c>
      <c r="M73" s="36">
        <v>656</v>
      </c>
      <c r="N73" s="30">
        <f t="shared" si="28"/>
        <v>2391.1610000000001</v>
      </c>
      <c r="O73" s="24">
        <f t="shared" si="30"/>
        <v>256563.21940000003</v>
      </c>
      <c r="P73" s="24">
        <f t="shared" si="31"/>
        <v>250858.28279999999</v>
      </c>
      <c r="Q73" s="24">
        <f t="shared" si="31"/>
        <v>307473.76</v>
      </c>
      <c r="R73" s="24">
        <f t="shared" si="32"/>
        <v>307473.76</v>
      </c>
      <c r="S73" s="31">
        <f t="shared" si="29"/>
        <v>1122369.0222</v>
      </c>
      <c r="T73" s="24"/>
      <c r="U73" s="32"/>
      <c r="V73" s="33"/>
    </row>
    <row r="74" spans="1:22" s="5" customFormat="1" ht="30.75" customHeight="1">
      <c r="A74" s="26" t="s">
        <v>103</v>
      </c>
      <c r="B74" s="28" t="s">
        <v>104</v>
      </c>
      <c r="C74" s="28" t="s">
        <v>104</v>
      </c>
      <c r="D74" s="26"/>
      <c r="E74" s="34"/>
      <c r="F74" s="29"/>
      <c r="G74" s="29"/>
      <c r="H74" s="29"/>
      <c r="I74" s="29"/>
      <c r="J74" s="37">
        <f>J75</f>
        <v>1153.1370000000002</v>
      </c>
      <c r="K74" s="37">
        <f t="shared" ref="K74:R74" si="33">K75</f>
        <v>1234.1573333333333</v>
      </c>
      <c r="L74" s="37">
        <f t="shared" si="33"/>
        <v>1553.5</v>
      </c>
      <c r="M74" s="37">
        <f t="shared" si="33"/>
        <v>1553.5</v>
      </c>
      <c r="N74" s="30">
        <f t="shared" si="28"/>
        <v>5494.2943333333333</v>
      </c>
      <c r="O74" s="24">
        <f t="shared" si="33"/>
        <v>79958.519580000022</v>
      </c>
      <c r="P74" s="24">
        <f t="shared" si="33"/>
        <v>85576.469493333338</v>
      </c>
      <c r="Q74" s="24">
        <f t="shared" si="33"/>
        <v>97482.125</v>
      </c>
      <c r="R74" s="24">
        <f t="shared" si="33"/>
        <v>97482.125</v>
      </c>
      <c r="S74" s="31">
        <f t="shared" si="29"/>
        <v>360499.23907333333</v>
      </c>
      <c r="T74" s="24"/>
      <c r="U74" s="32"/>
      <c r="V74" s="33"/>
    </row>
    <row r="75" spans="1:22" s="4" customFormat="1" ht="30.75" customHeight="1">
      <c r="A75" s="26"/>
      <c r="B75" s="28" t="s">
        <v>104</v>
      </c>
      <c r="C75" s="26" t="s">
        <v>105</v>
      </c>
      <c r="D75" s="26" t="s">
        <v>106</v>
      </c>
      <c r="E75" s="34" t="s">
        <v>19</v>
      </c>
      <c r="F75" s="35">
        <v>193.71</v>
      </c>
      <c r="G75" s="35">
        <v>193.71</v>
      </c>
      <c r="H75" s="35">
        <v>124.37</v>
      </c>
      <c r="I75" s="35">
        <v>130.96</v>
      </c>
      <c r="J75" s="36">
        <v>1153.1370000000002</v>
      </c>
      <c r="K75" s="36">
        <v>1234.1573333333333</v>
      </c>
      <c r="L75" s="36">
        <v>1553.5</v>
      </c>
      <c r="M75" s="36">
        <v>1553.5</v>
      </c>
      <c r="N75" s="30">
        <f t="shared" si="28"/>
        <v>5494.2943333333333</v>
      </c>
      <c r="O75" s="24">
        <f t="shared" si="30"/>
        <v>79958.519580000022</v>
      </c>
      <c r="P75" s="24">
        <f t="shared" si="31"/>
        <v>85576.469493333338</v>
      </c>
      <c r="Q75" s="24">
        <f t="shared" si="31"/>
        <v>97482.125</v>
      </c>
      <c r="R75" s="24">
        <f t="shared" si="32"/>
        <v>97482.125</v>
      </c>
      <c r="S75" s="31">
        <f t="shared" si="29"/>
        <v>360499.23907333333</v>
      </c>
      <c r="T75" s="24"/>
      <c r="U75" s="32"/>
      <c r="V75" s="33"/>
    </row>
    <row r="76" spans="1:22" s="5" customFormat="1" ht="30.75" customHeight="1">
      <c r="A76" s="26" t="s">
        <v>107</v>
      </c>
      <c r="B76" s="28" t="s">
        <v>108</v>
      </c>
      <c r="C76" s="28" t="s">
        <v>108</v>
      </c>
      <c r="D76" s="26"/>
      <c r="E76" s="34"/>
      <c r="F76" s="29"/>
      <c r="G76" s="29"/>
      <c r="H76" s="29"/>
      <c r="I76" s="29"/>
      <c r="J76" s="37">
        <f>J77</f>
        <v>1072.982</v>
      </c>
      <c r="K76" s="37">
        <f t="shared" ref="K76:R76" si="34">K77</f>
        <v>1286.1210000000001</v>
      </c>
      <c r="L76" s="37">
        <f t="shared" si="34"/>
        <v>1155</v>
      </c>
      <c r="M76" s="37">
        <f t="shared" si="34"/>
        <v>1155</v>
      </c>
      <c r="N76" s="30">
        <f t="shared" si="28"/>
        <v>4669.1030000000001</v>
      </c>
      <c r="O76" s="24">
        <f t="shared" si="34"/>
        <v>76954.269039999999</v>
      </c>
      <c r="P76" s="24">
        <f t="shared" si="34"/>
        <v>92240.59812000001</v>
      </c>
      <c r="Q76" s="24">
        <f t="shared" si="34"/>
        <v>75282.900000000009</v>
      </c>
      <c r="R76" s="24">
        <f t="shared" si="34"/>
        <v>75282.900000000009</v>
      </c>
      <c r="S76" s="31">
        <f t="shared" si="29"/>
        <v>319760.66716000007</v>
      </c>
      <c r="T76" s="24"/>
      <c r="U76" s="32"/>
      <c r="V76" s="33"/>
    </row>
    <row r="77" spans="1:22" s="4" customFormat="1" ht="30.75" customHeight="1">
      <c r="A77" s="26"/>
      <c r="B77" s="28" t="s">
        <v>108</v>
      </c>
      <c r="C77" s="26" t="s">
        <v>105</v>
      </c>
      <c r="D77" s="26" t="s">
        <v>109</v>
      </c>
      <c r="E77" s="34" t="s">
        <v>19</v>
      </c>
      <c r="F77" s="35">
        <v>195.03</v>
      </c>
      <c r="G77" s="35">
        <v>195.03</v>
      </c>
      <c r="H77" s="35">
        <v>123.31</v>
      </c>
      <c r="I77" s="35">
        <v>129.85</v>
      </c>
      <c r="J77" s="36">
        <v>1072.982</v>
      </c>
      <c r="K77" s="36">
        <v>1286.1210000000001</v>
      </c>
      <c r="L77" s="36">
        <v>1155</v>
      </c>
      <c r="M77" s="36">
        <v>1155</v>
      </c>
      <c r="N77" s="30">
        <f t="shared" si="28"/>
        <v>4669.1030000000001</v>
      </c>
      <c r="O77" s="24">
        <f t="shared" si="30"/>
        <v>76954.269039999999</v>
      </c>
      <c r="P77" s="24">
        <f t="shared" si="31"/>
        <v>92240.59812000001</v>
      </c>
      <c r="Q77" s="24">
        <f t="shared" si="31"/>
        <v>75282.900000000009</v>
      </c>
      <c r="R77" s="24">
        <f t="shared" si="32"/>
        <v>75282.900000000009</v>
      </c>
      <c r="S77" s="31">
        <f t="shared" si="29"/>
        <v>319760.66716000007</v>
      </c>
      <c r="T77" s="24"/>
      <c r="U77" s="32"/>
      <c r="V77" s="33"/>
    </row>
    <row r="78" spans="1:22" s="5" customFormat="1" ht="30.75" customHeight="1">
      <c r="A78" s="26" t="s">
        <v>110</v>
      </c>
      <c r="B78" s="28" t="s">
        <v>111</v>
      </c>
      <c r="C78" s="28" t="s">
        <v>111</v>
      </c>
      <c r="D78" s="26"/>
      <c r="E78" s="34"/>
      <c r="F78" s="29"/>
      <c r="G78" s="29"/>
      <c r="H78" s="29"/>
      <c r="I78" s="29"/>
      <c r="J78" s="37">
        <f>J79</f>
        <v>2657.28</v>
      </c>
      <c r="K78" s="37">
        <f t="shared" ref="K78:R78" si="35">K79</f>
        <v>2683.27</v>
      </c>
      <c r="L78" s="37">
        <f t="shared" si="35"/>
        <v>2835.53</v>
      </c>
      <c r="M78" s="37">
        <f t="shared" si="35"/>
        <v>2629.28</v>
      </c>
      <c r="N78" s="30">
        <f t="shared" si="28"/>
        <v>10805.36</v>
      </c>
      <c r="O78" s="24">
        <f t="shared" si="35"/>
        <v>65900.544000000038</v>
      </c>
      <c r="P78" s="24">
        <f t="shared" si="35"/>
        <v>66545.096000000034</v>
      </c>
      <c r="Q78" s="24">
        <f t="shared" si="35"/>
        <v>54300.399500000021</v>
      </c>
      <c r="R78" s="24">
        <f t="shared" si="35"/>
        <v>50350.712000000021</v>
      </c>
      <c r="S78" s="31">
        <f t="shared" si="29"/>
        <v>237096.75150000013</v>
      </c>
      <c r="T78" s="24"/>
      <c r="U78" s="32"/>
      <c r="V78" s="33"/>
    </row>
    <row r="79" spans="1:22" s="4" customFormat="1" ht="30.75" customHeight="1">
      <c r="A79" s="26"/>
      <c r="B79" s="28" t="s">
        <v>111</v>
      </c>
      <c r="C79" s="26" t="s">
        <v>105</v>
      </c>
      <c r="D79" s="26" t="s">
        <v>370</v>
      </c>
      <c r="E79" s="34" t="s">
        <v>19</v>
      </c>
      <c r="F79" s="35">
        <v>131.4</v>
      </c>
      <c r="G79" s="35">
        <v>131.4</v>
      </c>
      <c r="H79" s="35">
        <v>106.6</v>
      </c>
      <c r="I79" s="35">
        <v>112.25</v>
      </c>
      <c r="J79" s="36">
        <v>2657.28</v>
      </c>
      <c r="K79" s="36">
        <v>2683.27</v>
      </c>
      <c r="L79" s="36">
        <v>2835.53</v>
      </c>
      <c r="M79" s="36">
        <v>2629.28</v>
      </c>
      <c r="N79" s="30">
        <f t="shared" si="28"/>
        <v>10805.36</v>
      </c>
      <c r="O79" s="24">
        <f t="shared" si="30"/>
        <v>65900.544000000038</v>
      </c>
      <c r="P79" s="24">
        <f t="shared" si="31"/>
        <v>66545.096000000034</v>
      </c>
      <c r="Q79" s="24">
        <f t="shared" si="31"/>
        <v>54300.399500000021</v>
      </c>
      <c r="R79" s="24">
        <f t="shared" si="32"/>
        <v>50350.712000000021</v>
      </c>
      <c r="S79" s="31">
        <f t="shared" si="29"/>
        <v>237096.75150000013</v>
      </c>
      <c r="T79" s="24"/>
      <c r="U79" s="32"/>
      <c r="V79" s="33"/>
    </row>
    <row r="80" spans="1:22" s="5" customFormat="1" ht="30.75" customHeight="1">
      <c r="A80" s="26" t="s">
        <v>112</v>
      </c>
      <c r="B80" s="28" t="s">
        <v>113</v>
      </c>
      <c r="C80" s="28" t="s">
        <v>113</v>
      </c>
      <c r="D80" s="26"/>
      <c r="E80" s="34"/>
      <c r="F80" s="29"/>
      <c r="G80" s="29"/>
      <c r="H80" s="29"/>
      <c r="I80" s="29"/>
      <c r="J80" s="37">
        <f>J81</f>
        <v>78.77</v>
      </c>
      <c r="K80" s="37">
        <f t="shared" ref="K80:R80" si="36">K81</f>
        <v>96.311999999999998</v>
      </c>
      <c r="L80" s="37">
        <f t="shared" si="36"/>
        <v>120</v>
      </c>
      <c r="M80" s="37">
        <f t="shared" si="36"/>
        <v>120</v>
      </c>
      <c r="N80" s="30">
        <f t="shared" si="28"/>
        <v>415.08199999999999</v>
      </c>
      <c r="O80" s="24">
        <f t="shared" si="36"/>
        <v>4635.6144999999997</v>
      </c>
      <c r="P80" s="24">
        <f t="shared" si="36"/>
        <v>5667.9611999999997</v>
      </c>
      <c r="Q80" s="24">
        <f t="shared" si="36"/>
        <v>6243.6</v>
      </c>
      <c r="R80" s="24">
        <f t="shared" si="36"/>
        <v>6243.6</v>
      </c>
      <c r="S80" s="31">
        <f t="shared" si="29"/>
        <v>22790.775699999998</v>
      </c>
      <c r="T80" s="24"/>
      <c r="U80" s="32"/>
      <c r="V80" s="33"/>
    </row>
    <row r="81" spans="1:22" s="4" customFormat="1" ht="30.75" customHeight="1">
      <c r="A81" s="26"/>
      <c r="B81" s="28" t="s">
        <v>113</v>
      </c>
      <c r="C81" s="26" t="s">
        <v>105</v>
      </c>
      <c r="D81" s="26" t="s">
        <v>114</v>
      </c>
      <c r="E81" s="34" t="s">
        <v>19</v>
      </c>
      <c r="F81" s="35">
        <v>187.47</v>
      </c>
      <c r="G81" s="35">
        <v>187.47</v>
      </c>
      <c r="H81" s="35">
        <v>128.62</v>
      </c>
      <c r="I81" s="35">
        <v>135.44</v>
      </c>
      <c r="J81" s="36">
        <v>78.77</v>
      </c>
      <c r="K81" s="36">
        <v>96.311999999999998</v>
      </c>
      <c r="L81" s="36">
        <v>120</v>
      </c>
      <c r="M81" s="36">
        <v>120</v>
      </c>
      <c r="N81" s="30">
        <f t="shared" si="28"/>
        <v>415.08199999999999</v>
      </c>
      <c r="O81" s="24">
        <f t="shared" si="30"/>
        <v>4635.6144999999997</v>
      </c>
      <c r="P81" s="24">
        <f t="shared" si="31"/>
        <v>5667.9611999999997</v>
      </c>
      <c r="Q81" s="24">
        <f t="shared" si="31"/>
        <v>6243.6</v>
      </c>
      <c r="R81" s="24">
        <f t="shared" si="32"/>
        <v>6243.6</v>
      </c>
      <c r="S81" s="31">
        <f t="shared" si="29"/>
        <v>22790.775699999998</v>
      </c>
      <c r="T81" s="24"/>
      <c r="U81" s="32"/>
      <c r="V81" s="33"/>
    </row>
    <row r="82" spans="1:22" s="5" customFormat="1" ht="30.75" customHeight="1">
      <c r="A82" s="26" t="s">
        <v>115</v>
      </c>
      <c r="B82" s="28" t="s">
        <v>116</v>
      </c>
      <c r="C82" s="28" t="s">
        <v>116</v>
      </c>
      <c r="D82" s="26"/>
      <c r="E82" s="34"/>
      <c r="F82" s="29"/>
      <c r="G82" s="29"/>
      <c r="H82" s="29"/>
      <c r="I82" s="29"/>
      <c r="J82" s="37">
        <f>J83</f>
        <v>216.018</v>
      </c>
      <c r="K82" s="37">
        <f t="shared" ref="K82:R82" si="37">K83</f>
        <v>265.72000000000003</v>
      </c>
      <c r="L82" s="37">
        <f t="shared" si="37"/>
        <v>429</v>
      </c>
      <c r="M82" s="37">
        <f t="shared" si="37"/>
        <v>428</v>
      </c>
      <c r="N82" s="30">
        <f t="shared" si="28"/>
        <v>1338.7380000000001</v>
      </c>
      <c r="O82" s="24">
        <f t="shared" si="37"/>
        <v>16538.338080000001</v>
      </c>
      <c r="P82" s="24">
        <f t="shared" si="37"/>
        <v>20343.523200000003</v>
      </c>
      <c r="Q82" s="24">
        <f t="shared" si="37"/>
        <v>30017.13</v>
      </c>
      <c r="R82" s="24">
        <f t="shared" si="37"/>
        <v>29947.16</v>
      </c>
      <c r="S82" s="31">
        <f t="shared" si="29"/>
        <v>96846.151280000005</v>
      </c>
      <c r="T82" s="24"/>
      <c r="U82" s="32"/>
      <c r="V82" s="33"/>
    </row>
    <row r="83" spans="1:22" s="4" customFormat="1" ht="30.75" customHeight="1">
      <c r="A83" s="26"/>
      <c r="B83" s="28" t="s">
        <v>116</v>
      </c>
      <c r="C83" s="26" t="s">
        <v>117</v>
      </c>
      <c r="D83" s="26" t="s">
        <v>118</v>
      </c>
      <c r="E83" s="34" t="s">
        <v>19</v>
      </c>
      <c r="F83" s="35">
        <v>200.93</v>
      </c>
      <c r="G83" s="35">
        <v>200.93</v>
      </c>
      <c r="H83" s="35">
        <v>124.37</v>
      </c>
      <c r="I83" s="35">
        <v>130.96</v>
      </c>
      <c r="J83" s="36">
        <v>216.018</v>
      </c>
      <c r="K83" s="36">
        <v>265.72000000000003</v>
      </c>
      <c r="L83" s="36">
        <v>429</v>
      </c>
      <c r="M83" s="36">
        <v>428</v>
      </c>
      <c r="N83" s="30">
        <f t="shared" si="28"/>
        <v>1338.7380000000001</v>
      </c>
      <c r="O83" s="24">
        <f t="shared" si="30"/>
        <v>16538.338080000001</v>
      </c>
      <c r="P83" s="24">
        <f t="shared" si="31"/>
        <v>20343.523200000003</v>
      </c>
      <c r="Q83" s="24">
        <f t="shared" si="31"/>
        <v>30017.13</v>
      </c>
      <c r="R83" s="24">
        <f t="shared" si="32"/>
        <v>29947.16</v>
      </c>
      <c r="S83" s="31">
        <f t="shared" si="29"/>
        <v>96846.151280000005</v>
      </c>
      <c r="T83" s="24"/>
      <c r="U83" s="32"/>
      <c r="V83" s="33"/>
    </row>
    <row r="84" spans="1:22" s="5" customFormat="1" ht="30.75" customHeight="1">
      <c r="A84" s="26" t="s">
        <v>119</v>
      </c>
      <c r="B84" s="28" t="s">
        <v>120</v>
      </c>
      <c r="C84" s="28" t="s">
        <v>120</v>
      </c>
      <c r="D84" s="26"/>
      <c r="E84" s="34"/>
      <c r="F84" s="29"/>
      <c r="G84" s="29"/>
      <c r="H84" s="29"/>
      <c r="I84" s="29"/>
      <c r="J84" s="37">
        <f>SUM(J85:J97)</f>
        <v>52567.427000000003</v>
      </c>
      <c r="K84" s="37">
        <f t="shared" ref="K84:R84" si="38">SUM(K85:K97)</f>
        <v>44980.275999999998</v>
      </c>
      <c r="L84" s="37">
        <f t="shared" si="38"/>
        <v>49054.25</v>
      </c>
      <c r="M84" s="37">
        <f t="shared" si="38"/>
        <v>49028.252000000008</v>
      </c>
      <c r="N84" s="30">
        <f t="shared" si="28"/>
        <v>195630.20500000002</v>
      </c>
      <c r="O84" s="24">
        <f t="shared" si="38"/>
        <v>1297262.1427799996</v>
      </c>
      <c r="P84" s="24">
        <f t="shared" si="38"/>
        <v>1110106.5180499996</v>
      </c>
      <c r="Q84" s="24">
        <f t="shared" si="38"/>
        <v>863779.63847999997</v>
      </c>
      <c r="R84" s="24">
        <f t="shared" si="38"/>
        <v>863381.41369999992</v>
      </c>
      <c r="S84" s="31">
        <f t="shared" si="29"/>
        <v>4134529.7130099996</v>
      </c>
      <c r="T84" s="24"/>
      <c r="U84" s="32"/>
      <c r="V84" s="33"/>
    </row>
    <row r="85" spans="1:22" s="4" customFormat="1" ht="30.75" customHeight="1">
      <c r="A85" s="26"/>
      <c r="B85" s="28" t="s">
        <v>120</v>
      </c>
      <c r="C85" s="26" t="s">
        <v>121</v>
      </c>
      <c r="D85" s="26" t="s">
        <v>24</v>
      </c>
      <c r="E85" s="34" t="s">
        <v>19</v>
      </c>
      <c r="F85" s="35">
        <v>58.15</v>
      </c>
      <c r="G85" s="35">
        <v>58.15</v>
      </c>
      <c r="H85" s="35">
        <v>41.81</v>
      </c>
      <c r="I85" s="35">
        <v>44.03</v>
      </c>
      <c r="J85" s="36">
        <v>921.81399999999996</v>
      </c>
      <c r="K85" s="36">
        <v>827.20299999999997</v>
      </c>
      <c r="L85" s="36">
        <v>739.75</v>
      </c>
      <c r="M85" s="36">
        <v>709.75</v>
      </c>
      <c r="N85" s="30">
        <f t="shared" si="28"/>
        <v>3198.5169999999998</v>
      </c>
      <c r="O85" s="24">
        <f t="shared" si="30"/>
        <v>15062.440759999996</v>
      </c>
      <c r="P85" s="24">
        <f t="shared" si="31"/>
        <v>13516.497019999997</v>
      </c>
      <c r="Q85" s="24">
        <f t="shared" si="31"/>
        <v>10445.269999999999</v>
      </c>
      <c r="R85" s="24">
        <f t="shared" si="32"/>
        <v>10021.669999999998</v>
      </c>
      <c r="S85" s="31">
        <f t="shared" si="29"/>
        <v>49045.877779999988</v>
      </c>
      <c r="T85" s="24"/>
      <c r="U85" s="32"/>
      <c r="V85" s="33"/>
    </row>
    <row r="86" spans="1:22" s="4" customFormat="1" ht="50.25" customHeight="1">
      <c r="A86" s="26"/>
      <c r="B86" s="28" t="s">
        <v>120</v>
      </c>
      <c r="C86" s="26" t="s">
        <v>43</v>
      </c>
      <c r="D86" s="26" t="s">
        <v>122</v>
      </c>
      <c r="E86" s="34" t="s">
        <v>123</v>
      </c>
      <c r="F86" s="35">
        <v>58.15</v>
      </c>
      <c r="G86" s="35">
        <v>58.15</v>
      </c>
      <c r="H86" s="35">
        <v>47.45</v>
      </c>
      <c r="I86" s="35">
        <v>49.96</v>
      </c>
      <c r="J86" s="36">
        <v>101.744</v>
      </c>
      <c r="K86" s="36">
        <v>86.355999999999995</v>
      </c>
      <c r="L86" s="36">
        <v>139.75</v>
      </c>
      <c r="M86" s="36">
        <v>139.75</v>
      </c>
      <c r="N86" s="30">
        <f t="shared" si="28"/>
        <v>467.6</v>
      </c>
      <c r="O86" s="24">
        <f t="shared" si="30"/>
        <v>1088.6607999999997</v>
      </c>
      <c r="P86" s="24">
        <f t="shared" si="31"/>
        <v>924.00919999999962</v>
      </c>
      <c r="Q86" s="24">
        <f t="shared" si="31"/>
        <v>1144.5524999999998</v>
      </c>
      <c r="R86" s="24">
        <f t="shared" si="32"/>
        <v>1144.5524999999998</v>
      </c>
      <c r="S86" s="31">
        <f t="shared" si="29"/>
        <v>4301.7749999999987</v>
      </c>
      <c r="T86" s="24"/>
      <c r="U86" s="32"/>
      <c r="V86" s="33"/>
    </row>
    <row r="87" spans="1:22" s="4" customFormat="1" ht="30.75" customHeight="1">
      <c r="A87" s="26"/>
      <c r="B87" s="28" t="s">
        <v>120</v>
      </c>
      <c r="C87" s="26" t="s">
        <v>43</v>
      </c>
      <c r="D87" s="26" t="s">
        <v>122</v>
      </c>
      <c r="E87" s="34" t="s">
        <v>19</v>
      </c>
      <c r="F87" s="35">
        <v>58.15</v>
      </c>
      <c r="G87" s="35">
        <v>58.15</v>
      </c>
      <c r="H87" s="35">
        <v>47.45</v>
      </c>
      <c r="I87" s="35">
        <v>49.96</v>
      </c>
      <c r="J87" s="36">
        <v>5761.4629999999997</v>
      </c>
      <c r="K87" s="36">
        <v>3447.7060000000001</v>
      </c>
      <c r="L87" s="36">
        <v>5996.125</v>
      </c>
      <c r="M87" s="36">
        <v>5996.125</v>
      </c>
      <c r="N87" s="30">
        <f t="shared" si="28"/>
        <v>21201.419000000002</v>
      </c>
      <c r="O87" s="24">
        <f t="shared" si="30"/>
        <v>61647.654099999971</v>
      </c>
      <c r="P87" s="24">
        <f t="shared" si="31"/>
        <v>36890.454199999986</v>
      </c>
      <c r="Q87" s="24">
        <f t="shared" si="31"/>
        <v>49108.263749999984</v>
      </c>
      <c r="R87" s="24">
        <f t="shared" si="32"/>
        <v>49108.263749999984</v>
      </c>
      <c r="S87" s="31">
        <f t="shared" si="29"/>
        <v>196754.63579999993</v>
      </c>
      <c r="T87" s="24"/>
      <c r="U87" s="32"/>
      <c r="V87" s="33"/>
    </row>
    <row r="88" spans="1:22" s="4" customFormat="1" ht="30.75" customHeight="1">
      <c r="A88" s="26"/>
      <c r="B88" s="28" t="s">
        <v>120</v>
      </c>
      <c r="C88" s="26" t="s">
        <v>43</v>
      </c>
      <c r="D88" s="26" t="s">
        <v>122</v>
      </c>
      <c r="E88" s="34" t="s">
        <v>20</v>
      </c>
      <c r="F88" s="35">
        <v>88.21</v>
      </c>
      <c r="G88" s="35">
        <v>88.21</v>
      </c>
      <c r="H88" s="35">
        <v>76.540000000000006</v>
      </c>
      <c r="I88" s="35">
        <v>80.599999999999994</v>
      </c>
      <c r="J88" s="36">
        <v>4919.7080000000005</v>
      </c>
      <c r="K88" s="36">
        <v>2873.364</v>
      </c>
      <c r="L88" s="36">
        <v>2977.0830000000001</v>
      </c>
      <c r="M88" s="36">
        <v>2979.085</v>
      </c>
      <c r="N88" s="30">
        <f t="shared" si="28"/>
        <v>13749.240000000002</v>
      </c>
      <c r="O88" s="24">
        <f t="shared" si="30"/>
        <v>57412.992359999946</v>
      </c>
      <c r="P88" s="24">
        <f t="shared" si="31"/>
        <v>33532.157879999962</v>
      </c>
      <c r="Q88" s="24">
        <f t="shared" si="31"/>
        <v>22655.601629999997</v>
      </c>
      <c r="R88" s="24">
        <f t="shared" si="32"/>
        <v>22670.83685</v>
      </c>
      <c r="S88" s="31">
        <f t="shared" si="29"/>
        <v>136271.58871999988</v>
      </c>
      <c r="T88" s="24"/>
      <c r="U88" s="32"/>
      <c r="V88" s="33"/>
    </row>
    <row r="89" spans="1:22" s="4" customFormat="1" ht="48" customHeight="1">
      <c r="A89" s="26"/>
      <c r="B89" s="28" t="s">
        <v>120</v>
      </c>
      <c r="C89" s="26" t="s">
        <v>97</v>
      </c>
      <c r="D89" s="26" t="s">
        <v>124</v>
      </c>
      <c r="E89" s="34" t="s">
        <v>123</v>
      </c>
      <c r="F89" s="35">
        <v>58.15</v>
      </c>
      <c r="G89" s="35">
        <v>58.15</v>
      </c>
      <c r="H89" s="35">
        <v>50.41</v>
      </c>
      <c r="I89" s="35">
        <v>53.08</v>
      </c>
      <c r="J89" s="36">
        <v>752.38200000000006</v>
      </c>
      <c r="K89" s="36">
        <v>1001.537</v>
      </c>
      <c r="L89" s="36">
        <v>1253.25</v>
      </c>
      <c r="M89" s="36">
        <v>1253.25</v>
      </c>
      <c r="N89" s="30">
        <f t="shared" si="28"/>
        <v>4260.4189999999999</v>
      </c>
      <c r="O89" s="24">
        <f t="shared" si="30"/>
        <v>5823.4366800000016</v>
      </c>
      <c r="P89" s="24">
        <f t="shared" si="31"/>
        <v>7751.896380000002</v>
      </c>
      <c r="Q89" s="24">
        <f t="shared" si="31"/>
        <v>6353.9775</v>
      </c>
      <c r="R89" s="24">
        <f t="shared" si="32"/>
        <v>6353.9775</v>
      </c>
      <c r="S89" s="31">
        <f t="shared" si="29"/>
        <v>26283.288060000006</v>
      </c>
      <c r="T89" s="24"/>
      <c r="U89" s="32"/>
      <c r="V89" s="33"/>
    </row>
    <row r="90" spans="1:22" s="4" customFormat="1" ht="54" customHeight="1">
      <c r="A90" s="26"/>
      <c r="B90" s="28" t="s">
        <v>120</v>
      </c>
      <c r="C90" s="26" t="s">
        <v>97</v>
      </c>
      <c r="D90" s="26" t="s">
        <v>125</v>
      </c>
      <c r="E90" s="34" t="s">
        <v>123</v>
      </c>
      <c r="F90" s="35">
        <v>99.11</v>
      </c>
      <c r="G90" s="35">
        <v>99.11</v>
      </c>
      <c r="H90" s="35">
        <v>50.41</v>
      </c>
      <c r="I90" s="35">
        <v>53.08</v>
      </c>
      <c r="J90" s="36">
        <v>1292.654</v>
      </c>
      <c r="K90" s="36">
        <v>1416.047</v>
      </c>
      <c r="L90" s="36">
        <v>1503.75</v>
      </c>
      <c r="M90" s="36">
        <v>1503.75</v>
      </c>
      <c r="N90" s="30">
        <f t="shared" si="28"/>
        <v>5716.201</v>
      </c>
      <c r="O90" s="24">
        <f t="shared" si="30"/>
        <v>62952.249800000005</v>
      </c>
      <c r="P90" s="24">
        <f t="shared" si="31"/>
        <v>68961.488900000011</v>
      </c>
      <c r="Q90" s="24">
        <f t="shared" si="31"/>
        <v>69217.612500000003</v>
      </c>
      <c r="R90" s="24">
        <f t="shared" si="32"/>
        <v>69217.612500000003</v>
      </c>
      <c r="S90" s="31">
        <f t="shared" si="29"/>
        <v>270348.96370000002</v>
      </c>
      <c r="T90" s="24"/>
      <c r="U90" s="32"/>
      <c r="V90" s="33"/>
    </row>
    <row r="91" spans="1:22" s="4" customFormat="1" ht="30.75" customHeight="1">
      <c r="A91" s="26"/>
      <c r="B91" s="28" t="s">
        <v>120</v>
      </c>
      <c r="C91" s="26" t="s">
        <v>97</v>
      </c>
      <c r="D91" s="26" t="s">
        <v>126</v>
      </c>
      <c r="E91" s="34" t="s">
        <v>19</v>
      </c>
      <c r="F91" s="35">
        <v>58.15</v>
      </c>
      <c r="G91" s="35">
        <v>58.15</v>
      </c>
      <c r="H91" s="35">
        <v>50.41</v>
      </c>
      <c r="I91" s="35">
        <v>53.08</v>
      </c>
      <c r="J91" s="36">
        <v>2926.953</v>
      </c>
      <c r="K91" s="36">
        <v>2909.7709999999997</v>
      </c>
      <c r="L91" s="36">
        <v>5049.7650000000003</v>
      </c>
      <c r="M91" s="36">
        <v>5049.7650000000003</v>
      </c>
      <c r="N91" s="30">
        <f t="shared" si="28"/>
        <v>15936.254000000001</v>
      </c>
      <c r="O91" s="24">
        <f t="shared" si="30"/>
        <v>22654.616220000007</v>
      </c>
      <c r="P91" s="24">
        <f t="shared" si="31"/>
        <v>22521.627540000005</v>
      </c>
      <c r="Q91" s="24">
        <f t="shared" si="31"/>
        <v>25602.308550000002</v>
      </c>
      <c r="R91" s="24">
        <f t="shared" si="32"/>
        <v>25602.308550000002</v>
      </c>
      <c r="S91" s="31">
        <f t="shared" si="29"/>
        <v>96380.860860000015</v>
      </c>
      <c r="T91" s="24"/>
      <c r="U91" s="32"/>
      <c r="V91" s="33"/>
    </row>
    <row r="92" spans="1:22" s="4" customFormat="1" ht="30.75" customHeight="1">
      <c r="A92" s="26"/>
      <c r="B92" s="28" t="s">
        <v>120</v>
      </c>
      <c r="C92" s="26" t="s">
        <v>51</v>
      </c>
      <c r="D92" s="26" t="s">
        <v>127</v>
      </c>
      <c r="E92" s="34" t="s">
        <v>123</v>
      </c>
      <c r="F92" s="35">
        <v>58.15</v>
      </c>
      <c r="G92" s="35">
        <v>58.15</v>
      </c>
      <c r="H92" s="35">
        <v>50.41</v>
      </c>
      <c r="I92" s="35">
        <v>53.08</v>
      </c>
      <c r="J92" s="36">
        <v>5.742</v>
      </c>
      <c r="K92" s="36">
        <v>1</v>
      </c>
      <c r="L92" s="36">
        <v>9</v>
      </c>
      <c r="M92" s="36">
        <v>9</v>
      </c>
      <c r="N92" s="30">
        <f t="shared" si="28"/>
        <v>24.742000000000001</v>
      </c>
      <c r="O92" s="24">
        <f t="shared" si="30"/>
        <v>44.443080000000009</v>
      </c>
      <c r="P92" s="24">
        <f t="shared" si="31"/>
        <v>7.740000000000002</v>
      </c>
      <c r="Q92" s="24">
        <f t="shared" si="31"/>
        <v>45.63</v>
      </c>
      <c r="R92" s="24">
        <f t="shared" si="32"/>
        <v>45.63</v>
      </c>
      <c r="S92" s="31">
        <f t="shared" si="29"/>
        <v>143.44308000000001</v>
      </c>
      <c r="T92" s="24"/>
      <c r="U92" s="32"/>
      <c r="V92" s="33"/>
    </row>
    <row r="93" spans="1:22" s="4" customFormat="1" ht="30.75" customHeight="1">
      <c r="A93" s="26"/>
      <c r="B93" s="28" t="s">
        <v>120</v>
      </c>
      <c r="C93" s="26" t="s">
        <v>51</v>
      </c>
      <c r="D93" s="26" t="s">
        <v>127</v>
      </c>
      <c r="E93" s="34" t="s">
        <v>19</v>
      </c>
      <c r="F93" s="35">
        <v>58.15</v>
      </c>
      <c r="G93" s="35">
        <v>58.15</v>
      </c>
      <c r="H93" s="35">
        <v>50.41</v>
      </c>
      <c r="I93" s="35">
        <v>53.08</v>
      </c>
      <c r="J93" s="36">
        <v>8759.0120000000006</v>
      </c>
      <c r="K93" s="36">
        <v>8269.6049999999996</v>
      </c>
      <c r="L93" s="36">
        <v>8659.77</v>
      </c>
      <c r="M93" s="36">
        <v>8661.77</v>
      </c>
      <c r="N93" s="30">
        <f t="shared" si="28"/>
        <v>34350.156999999999</v>
      </c>
      <c r="O93" s="24">
        <f t="shared" si="30"/>
        <v>67794.752880000029</v>
      </c>
      <c r="P93" s="24">
        <f t="shared" si="31"/>
        <v>64006.74270000001</v>
      </c>
      <c r="Q93" s="24">
        <f t="shared" si="31"/>
        <v>43905.033900000002</v>
      </c>
      <c r="R93" s="24">
        <f t="shared" si="32"/>
        <v>43915.173900000002</v>
      </c>
      <c r="S93" s="31">
        <f t="shared" si="29"/>
        <v>219621.70338000005</v>
      </c>
      <c r="T93" s="24"/>
      <c r="U93" s="32"/>
      <c r="V93" s="33"/>
    </row>
    <row r="94" spans="1:22" s="4" customFormat="1" ht="30.75" customHeight="1">
      <c r="A94" s="26"/>
      <c r="B94" s="28" t="s">
        <v>120</v>
      </c>
      <c r="C94" s="26" t="s">
        <v>51</v>
      </c>
      <c r="D94" s="26" t="s">
        <v>127</v>
      </c>
      <c r="E94" s="34" t="s">
        <v>20</v>
      </c>
      <c r="F94" s="35">
        <v>88.21</v>
      </c>
      <c r="G94" s="35">
        <v>88.21</v>
      </c>
      <c r="H94" s="35">
        <v>76.540000000000006</v>
      </c>
      <c r="I94" s="35">
        <v>80.599999999999994</v>
      </c>
      <c r="J94" s="36">
        <v>7903.219000000001</v>
      </c>
      <c r="K94" s="36">
        <v>7375.5300000000007</v>
      </c>
      <c r="L94" s="36">
        <v>7779.0829999999996</v>
      </c>
      <c r="M94" s="36">
        <v>7779.0829999999996</v>
      </c>
      <c r="N94" s="30">
        <f t="shared" si="28"/>
        <v>30836.915000000001</v>
      </c>
      <c r="O94" s="24">
        <f t="shared" si="30"/>
        <v>92230.565729999915</v>
      </c>
      <c r="P94" s="24">
        <f t="shared" si="31"/>
        <v>86072.435099999915</v>
      </c>
      <c r="Q94" s="24">
        <f t="shared" si="31"/>
        <v>59198.821629999991</v>
      </c>
      <c r="R94" s="24">
        <f t="shared" si="32"/>
        <v>59198.821629999991</v>
      </c>
      <c r="S94" s="31">
        <f t="shared" si="29"/>
        <v>296700.64408999984</v>
      </c>
      <c r="T94" s="24"/>
      <c r="U94" s="32"/>
      <c r="V94" s="33"/>
    </row>
    <row r="95" spans="1:22" s="4" customFormat="1" ht="51" customHeight="1">
      <c r="A95" s="26"/>
      <c r="B95" s="28" t="s">
        <v>120</v>
      </c>
      <c r="C95" s="26" t="s">
        <v>56</v>
      </c>
      <c r="D95" s="26" t="s">
        <v>128</v>
      </c>
      <c r="E95" s="34" t="s">
        <v>123</v>
      </c>
      <c r="F95" s="35">
        <v>58.15</v>
      </c>
      <c r="G95" s="35">
        <v>58.15</v>
      </c>
      <c r="H95" s="35">
        <v>36.729999999999997</v>
      </c>
      <c r="I95" s="35">
        <v>38.68</v>
      </c>
      <c r="J95" s="36">
        <v>1258.115</v>
      </c>
      <c r="K95" s="36">
        <v>1325.26</v>
      </c>
      <c r="L95" s="36">
        <v>1470.5</v>
      </c>
      <c r="M95" s="36">
        <v>1470.5</v>
      </c>
      <c r="N95" s="30">
        <f t="shared" si="28"/>
        <v>5524.375</v>
      </c>
      <c r="O95" s="24">
        <f t="shared" si="30"/>
        <v>26948.823300000004</v>
      </c>
      <c r="P95" s="24">
        <f t="shared" si="31"/>
        <v>28387.069200000002</v>
      </c>
      <c r="Q95" s="24">
        <f t="shared" si="31"/>
        <v>28630.634999999998</v>
      </c>
      <c r="R95" s="24">
        <f t="shared" si="32"/>
        <v>28630.634999999998</v>
      </c>
      <c r="S95" s="31">
        <f t="shared" si="29"/>
        <v>112597.16249999999</v>
      </c>
      <c r="T95" s="24"/>
      <c r="U95" s="32"/>
      <c r="V95" s="33"/>
    </row>
    <row r="96" spans="1:22" s="4" customFormat="1" ht="30.75" customHeight="1">
      <c r="A96" s="26"/>
      <c r="B96" s="28" t="s">
        <v>120</v>
      </c>
      <c r="C96" s="26" t="s">
        <v>56</v>
      </c>
      <c r="D96" s="26" t="s">
        <v>129</v>
      </c>
      <c r="E96" s="34" t="s">
        <v>19</v>
      </c>
      <c r="F96" s="35">
        <v>58.15</v>
      </c>
      <c r="G96" s="35">
        <v>58.15</v>
      </c>
      <c r="H96" s="35">
        <v>36.729999999999997</v>
      </c>
      <c r="I96" s="35">
        <v>38.68</v>
      </c>
      <c r="J96" s="36">
        <v>2264.2960000000003</v>
      </c>
      <c r="K96" s="36">
        <v>2331.9499999999998</v>
      </c>
      <c r="L96" s="36">
        <v>4528.34</v>
      </c>
      <c r="M96" s="36">
        <v>4528.34</v>
      </c>
      <c r="N96" s="30">
        <f t="shared" si="28"/>
        <v>13652.925999999999</v>
      </c>
      <c r="O96" s="24">
        <f t="shared" si="30"/>
        <v>48501.220320000008</v>
      </c>
      <c r="P96" s="24">
        <f t="shared" si="31"/>
        <v>49950.368999999999</v>
      </c>
      <c r="Q96" s="24">
        <f t="shared" si="31"/>
        <v>88166.779800000004</v>
      </c>
      <c r="R96" s="24">
        <f t="shared" si="32"/>
        <v>88166.779800000004</v>
      </c>
      <c r="S96" s="31">
        <f t="shared" si="29"/>
        <v>274785.14892000001</v>
      </c>
      <c r="T96" s="24"/>
      <c r="U96" s="32"/>
      <c r="V96" s="33"/>
    </row>
    <row r="97" spans="1:22" s="4" customFormat="1" ht="30.75" customHeight="1">
      <c r="A97" s="26"/>
      <c r="B97" s="28" t="s">
        <v>120</v>
      </c>
      <c r="C97" s="26" t="s">
        <v>56</v>
      </c>
      <c r="D97" s="26" t="s">
        <v>129</v>
      </c>
      <c r="E97" s="34" t="s">
        <v>20</v>
      </c>
      <c r="F97" s="35">
        <v>88.21</v>
      </c>
      <c r="G97" s="35">
        <v>88.21</v>
      </c>
      <c r="H97" s="35">
        <v>35.020000000000003</v>
      </c>
      <c r="I97" s="35">
        <v>36.880000000000003</v>
      </c>
      <c r="J97" s="36">
        <v>15700.324999999999</v>
      </c>
      <c r="K97" s="36">
        <v>13114.946999999998</v>
      </c>
      <c r="L97" s="36">
        <v>8948.0840000000007</v>
      </c>
      <c r="M97" s="36">
        <v>8948.0840000000007</v>
      </c>
      <c r="N97" s="30">
        <f t="shared" si="28"/>
        <v>46711.44</v>
      </c>
      <c r="O97" s="24">
        <f t="shared" si="30"/>
        <v>835100.28674999974</v>
      </c>
      <c r="P97" s="24">
        <f t="shared" si="31"/>
        <v>697584.03092999978</v>
      </c>
      <c r="Q97" s="24">
        <f t="shared" si="31"/>
        <v>459305.15171999997</v>
      </c>
      <c r="R97" s="24">
        <f t="shared" si="32"/>
        <v>459305.15171999997</v>
      </c>
      <c r="S97" s="31">
        <f t="shared" si="29"/>
        <v>2451294.6211199993</v>
      </c>
      <c r="T97" s="24"/>
      <c r="U97" s="32"/>
      <c r="V97" s="33"/>
    </row>
    <row r="98" spans="1:22" s="5" customFormat="1" ht="30.75" customHeight="1">
      <c r="A98" s="26" t="s">
        <v>119</v>
      </c>
      <c r="B98" s="28" t="s">
        <v>130</v>
      </c>
      <c r="C98" s="28" t="s">
        <v>130</v>
      </c>
      <c r="D98" s="26"/>
      <c r="E98" s="34"/>
      <c r="F98" s="29"/>
      <c r="G98" s="29"/>
      <c r="H98" s="29"/>
      <c r="I98" s="29"/>
      <c r="J98" s="37">
        <f>SUM(J99:J101)</f>
        <v>192730.08799999999</v>
      </c>
      <c r="K98" s="37">
        <f t="shared" ref="K98:R98" si="39">SUM(K99:K101)</f>
        <v>190965.35</v>
      </c>
      <c r="L98" s="37">
        <f t="shared" si="39"/>
        <v>193151</v>
      </c>
      <c r="M98" s="37">
        <f t="shared" si="39"/>
        <v>193150</v>
      </c>
      <c r="N98" s="30">
        <f t="shared" si="28"/>
        <v>769996.43799999997</v>
      </c>
      <c r="O98" s="24">
        <f t="shared" si="39"/>
        <v>5810358.9620999992</v>
      </c>
      <c r="P98" s="24">
        <f t="shared" si="39"/>
        <v>5752845.4188899994</v>
      </c>
      <c r="Q98" s="24">
        <f t="shared" si="39"/>
        <v>5356850.5399999991</v>
      </c>
      <c r="R98" s="24">
        <f t="shared" si="39"/>
        <v>5356820.32</v>
      </c>
      <c r="S98" s="31">
        <f t="shared" si="29"/>
        <v>22276875.240989998</v>
      </c>
      <c r="T98" s="24"/>
      <c r="U98" s="32"/>
      <c r="V98" s="33"/>
    </row>
    <row r="99" spans="1:22" s="4" customFormat="1" ht="44.25" customHeight="1">
      <c r="A99" s="26"/>
      <c r="B99" s="28" t="s">
        <v>130</v>
      </c>
      <c r="C99" s="26" t="s">
        <v>30</v>
      </c>
      <c r="D99" s="26" t="s">
        <v>24</v>
      </c>
      <c r="E99" s="34" t="s">
        <v>123</v>
      </c>
      <c r="F99" s="35">
        <v>58.71</v>
      </c>
      <c r="G99" s="35">
        <v>58.71</v>
      </c>
      <c r="H99" s="35">
        <v>40.270000000000003</v>
      </c>
      <c r="I99" s="35">
        <v>42.4</v>
      </c>
      <c r="J99" s="36">
        <v>5850.1379999999999</v>
      </c>
      <c r="K99" s="36">
        <v>5451.8379999999997</v>
      </c>
      <c r="L99" s="36">
        <v>4588</v>
      </c>
      <c r="M99" s="36">
        <v>4588</v>
      </c>
      <c r="N99" s="30">
        <f t="shared" si="28"/>
        <v>20477.975999999999</v>
      </c>
      <c r="O99" s="24">
        <f t="shared" si="30"/>
        <v>107876.54471999999</v>
      </c>
      <c r="P99" s="24">
        <f t="shared" si="31"/>
        <v>100531.89271999999</v>
      </c>
      <c r="Q99" s="24">
        <f t="shared" si="31"/>
        <v>74830.280000000013</v>
      </c>
      <c r="R99" s="24">
        <f t="shared" si="32"/>
        <v>74830.280000000013</v>
      </c>
      <c r="S99" s="31">
        <f t="shared" si="29"/>
        <v>358068.99744000001</v>
      </c>
      <c r="T99" s="24"/>
      <c r="U99" s="32"/>
      <c r="V99" s="33"/>
    </row>
    <row r="100" spans="1:22" s="4" customFormat="1" ht="30.75" customHeight="1">
      <c r="A100" s="26"/>
      <c r="B100" s="28" t="s">
        <v>130</v>
      </c>
      <c r="C100" s="26" t="s">
        <v>30</v>
      </c>
      <c r="D100" s="26" t="s">
        <v>24</v>
      </c>
      <c r="E100" s="34" t="s">
        <v>19</v>
      </c>
      <c r="F100" s="35">
        <v>67.81</v>
      </c>
      <c r="G100" s="35">
        <v>67.81</v>
      </c>
      <c r="H100" s="35">
        <v>40.270000000000003</v>
      </c>
      <c r="I100" s="35">
        <v>42.4</v>
      </c>
      <c r="J100" s="36">
        <v>82600.66399999999</v>
      </c>
      <c r="K100" s="36">
        <v>83586.418999999994</v>
      </c>
      <c r="L100" s="36">
        <v>86560</v>
      </c>
      <c r="M100" s="36">
        <v>86560</v>
      </c>
      <c r="N100" s="30">
        <f t="shared" si="28"/>
        <v>339307.08299999998</v>
      </c>
      <c r="O100" s="24">
        <f t="shared" si="30"/>
        <v>2274822.2865599995</v>
      </c>
      <c r="P100" s="24">
        <f t="shared" si="31"/>
        <v>2301969.9792599999</v>
      </c>
      <c r="Q100" s="24">
        <f t="shared" si="31"/>
        <v>2199489.6</v>
      </c>
      <c r="R100" s="24">
        <f t="shared" si="32"/>
        <v>2199489.6</v>
      </c>
      <c r="S100" s="31">
        <f t="shared" si="29"/>
        <v>8975771.4658199996</v>
      </c>
      <c r="T100" s="24"/>
      <c r="U100" s="32"/>
      <c r="V100" s="33"/>
    </row>
    <row r="101" spans="1:22" s="4" customFormat="1" ht="30.75" customHeight="1">
      <c r="A101" s="26"/>
      <c r="B101" s="28" t="s">
        <v>130</v>
      </c>
      <c r="C101" s="26" t="s">
        <v>30</v>
      </c>
      <c r="D101" s="26" t="s">
        <v>24</v>
      </c>
      <c r="E101" s="34" t="s">
        <v>20</v>
      </c>
      <c r="F101" s="35">
        <v>82.83</v>
      </c>
      <c r="G101" s="35">
        <v>82.83</v>
      </c>
      <c r="H101" s="35">
        <v>49.96</v>
      </c>
      <c r="I101" s="35">
        <v>52.61</v>
      </c>
      <c r="J101" s="36">
        <v>104279.28599999999</v>
      </c>
      <c r="K101" s="36">
        <v>101927.09300000001</v>
      </c>
      <c r="L101" s="36">
        <v>102003</v>
      </c>
      <c r="M101" s="36">
        <v>102002</v>
      </c>
      <c r="N101" s="30">
        <f t="shared" si="28"/>
        <v>410211.37900000002</v>
      </c>
      <c r="O101" s="24">
        <f t="shared" si="30"/>
        <v>3427660.1308199996</v>
      </c>
      <c r="P101" s="24">
        <f t="shared" si="31"/>
        <v>3350343.54691</v>
      </c>
      <c r="Q101" s="24">
        <f t="shared" si="31"/>
        <v>3082530.6599999997</v>
      </c>
      <c r="R101" s="24">
        <f t="shared" si="32"/>
        <v>3082500.44</v>
      </c>
      <c r="S101" s="31">
        <f t="shared" si="29"/>
        <v>12943034.777729999</v>
      </c>
      <c r="T101" s="24"/>
      <c r="U101" s="32"/>
      <c r="V101" s="33"/>
    </row>
    <row r="102" spans="1:22" s="5" customFormat="1" ht="30.75" customHeight="1">
      <c r="A102" s="26" t="s">
        <v>131</v>
      </c>
      <c r="B102" s="28" t="s">
        <v>132</v>
      </c>
      <c r="C102" s="28" t="s">
        <v>132</v>
      </c>
      <c r="D102" s="26"/>
      <c r="E102" s="34"/>
      <c r="F102" s="29"/>
      <c r="G102" s="29"/>
      <c r="H102" s="29"/>
      <c r="I102" s="29"/>
      <c r="J102" s="37">
        <f>SUM(J103:J106)</f>
        <v>44009.747000000003</v>
      </c>
      <c r="K102" s="37">
        <f t="shared" ref="K102:R102" si="40">SUM(K103:K106)</f>
        <v>44190.523999999947</v>
      </c>
      <c r="L102" s="37">
        <f t="shared" si="40"/>
        <v>45222</v>
      </c>
      <c r="M102" s="37">
        <f t="shared" si="40"/>
        <v>45222</v>
      </c>
      <c r="N102" s="30">
        <f t="shared" si="28"/>
        <v>178644.27099999995</v>
      </c>
      <c r="O102" s="24">
        <f t="shared" si="40"/>
        <v>25306687.807730004</v>
      </c>
      <c r="P102" s="24">
        <f t="shared" si="40"/>
        <v>22403212.994073376</v>
      </c>
      <c r="Q102" s="24">
        <f t="shared" si="40"/>
        <v>19119882.300000001</v>
      </c>
      <c r="R102" s="24">
        <f t="shared" si="40"/>
        <v>19119882.300000001</v>
      </c>
      <c r="S102" s="31">
        <f t="shared" si="29"/>
        <v>85949665.401803374</v>
      </c>
      <c r="T102" s="24"/>
      <c r="U102" s="32"/>
      <c r="V102" s="33"/>
    </row>
    <row r="103" spans="1:22" s="4" customFormat="1" ht="49.5" customHeight="1">
      <c r="A103" s="26"/>
      <c r="B103" s="28" t="s">
        <v>132</v>
      </c>
      <c r="C103" s="26" t="s">
        <v>121</v>
      </c>
      <c r="D103" s="26" t="s">
        <v>133</v>
      </c>
      <c r="E103" s="34" t="s">
        <v>134</v>
      </c>
      <c r="F103" s="35">
        <v>3470.73</v>
      </c>
      <c r="G103" s="35">
        <v>3470.73</v>
      </c>
      <c r="H103" s="35">
        <v>2282.2600000000002</v>
      </c>
      <c r="I103" s="35">
        <v>2403.2199999999998</v>
      </c>
      <c r="J103" s="36">
        <f>526.666+1108.728</f>
        <v>1635.3940000000002</v>
      </c>
      <c r="K103" s="36">
        <f>2852.94866666667-1108.728</f>
        <v>1744.2206666666698</v>
      </c>
      <c r="L103" s="36">
        <v>1955</v>
      </c>
      <c r="M103" s="36">
        <v>1955</v>
      </c>
      <c r="N103" s="30">
        <f t="shared" si="28"/>
        <v>7289.61466666667</v>
      </c>
      <c r="O103" s="24">
        <f t="shared" si="30"/>
        <v>1943616.7071799999</v>
      </c>
      <c r="P103" s="24">
        <f t="shared" si="31"/>
        <v>2072953.9357133368</v>
      </c>
      <c r="Q103" s="24">
        <f t="shared" si="31"/>
        <v>2086982.0500000005</v>
      </c>
      <c r="R103" s="24">
        <f t="shared" si="32"/>
        <v>2086982.0500000005</v>
      </c>
      <c r="S103" s="31">
        <f t="shared" si="29"/>
        <v>8190534.7428933382</v>
      </c>
      <c r="T103" s="24"/>
      <c r="U103" s="32"/>
      <c r="V103" s="33"/>
    </row>
    <row r="104" spans="1:22" s="4" customFormat="1" ht="84.75" customHeight="1">
      <c r="A104" s="26"/>
      <c r="B104" s="28" t="s">
        <v>132</v>
      </c>
      <c r="C104" s="26" t="s">
        <v>121</v>
      </c>
      <c r="D104" s="26" t="s">
        <v>135</v>
      </c>
      <c r="E104" s="34" t="s">
        <v>134</v>
      </c>
      <c r="F104" s="35">
        <v>18056.13</v>
      </c>
      <c r="G104" s="35">
        <v>18056.13</v>
      </c>
      <c r="H104" s="35">
        <v>2282.2600000000002</v>
      </c>
      <c r="I104" s="35">
        <v>2403.2199999999998</v>
      </c>
      <c r="J104" s="36">
        <f>300.836+601.947</f>
        <v>902.78300000000002</v>
      </c>
      <c r="K104" s="36">
        <f>1382.76466666667-601.947</f>
        <v>780.81766666667011</v>
      </c>
      <c r="L104" s="36">
        <v>641</v>
      </c>
      <c r="M104" s="36">
        <v>641</v>
      </c>
      <c r="N104" s="30">
        <f t="shared" si="28"/>
        <v>2965.6006666666699</v>
      </c>
      <c r="O104" s="24">
        <f t="shared" si="30"/>
        <v>14240381.680210002</v>
      </c>
      <c r="P104" s="24">
        <f t="shared" si="31"/>
        <v>12316516.367703388</v>
      </c>
      <c r="Q104" s="24">
        <f t="shared" si="31"/>
        <v>10033515.310000001</v>
      </c>
      <c r="R104" s="24">
        <f t="shared" si="32"/>
        <v>10033515.310000001</v>
      </c>
      <c r="S104" s="31">
        <f t="shared" si="29"/>
        <v>46623928.667913392</v>
      </c>
      <c r="T104" s="24"/>
      <c r="U104" s="32"/>
      <c r="V104" s="33"/>
    </row>
    <row r="105" spans="1:22" s="4" customFormat="1" ht="49.5" customHeight="1">
      <c r="A105" s="26"/>
      <c r="B105" s="28" t="s">
        <v>132</v>
      </c>
      <c r="C105" s="26" t="s">
        <v>121</v>
      </c>
      <c r="D105" s="26" t="s">
        <v>133</v>
      </c>
      <c r="E105" s="34" t="s">
        <v>123</v>
      </c>
      <c r="F105" s="35">
        <v>102.46</v>
      </c>
      <c r="G105" s="35">
        <v>102.46</v>
      </c>
      <c r="H105" s="35">
        <v>50.17</v>
      </c>
      <c r="I105" s="35">
        <v>52.83</v>
      </c>
      <c r="J105" s="36">
        <f>8649.395+17827.046</f>
        <v>26476.440999999999</v>
      </c>
      <c r="K105" s="36">
        <f>46910.4753333333-17827.046</f>
        <v>29083.429333333301</v>
      </c>
      <c r="L105" s="36">
        <v>32095</v>
      </c>
      <c r="M105" s="36">
        <v>32095</v>
      </c>
      <c r="N105" s="30">
        <f t="shared" si="28"/>
        <v>119749.8703333333</v>
      </c>
      <c r="O105" s="24">
        <f t="shared" si="30"/>
        <v>1384453.0998899997</v>
      </c>
      <c r="P105" s="24">
        <f t="shared" si="31"/>
        <v>1520772.5198399981</v>
      </c>
      <c r="Q105" s="24">
        <f t="shared" si="31"/>
        <v>1592874.8499999999</v>
      </c>
      <c r="R105" s="24">
        <f t="shared" si="32"/>
        <v>1592874.8499999999</v>
      </c>
      <c r="S105" s="31">
        <f t="shared" si="29"/>
        <v>6090975.3197299968</v>
      </c>
      <c r="T105" s="24"/>
      <c r="U105" s="32"/>
      <c r="V105" s="33"/>
    </row>
    <row r="106" spans="1:22" s="4" customFormat="1" ht="79.5" customHeight="1">
      <c r="A106" s="26"/>
      <c r="B106" s="28" t="s">
        <v>132</v>
      </c>
      <c r="C106" s="26" t="s">
        <v>121</v>
      </c>
      <c r="D106" s="26" t="s">
        <v>135</v>
      </c>
      <c r="E106" s="34" t="s">
        <v>123</v>
      </c>
      <c r="F106" s="35">
        <v>566.22</v>
      </c>
      <c r="G106" s="35">
        <v>566.22</v>
      </c>
      <c r="H106" s="35">
        <v>50.17</v>
      </c>
      <c r="I106" s="35">
        <v>52.83</v>
      </c>
      <c r="J106" s="36">
        <f>5448.344+9546.785</f>
        <v>14995.129000000001</v>
      </c>
      <c r="K106" s="36">
        <f>22128.8413333333-9546.785</f>
        <v>12582.056333333301</v>
      </c>
      <c r="L106" s="36">
        <v>10531</v>
      </c>
      <c r="M106" s="36">
        <v>10531</v>
      </c>
      <c r="N106" s="30">
        <f t="shared" si="28"/>
        <v>48639.185333333298</v>
      </c>
      <c r="O106" s="24">
        <f t="shared" si="30"/>
        <v>7738236.3204500014</v>
      </c>
      <c r="P106" s="24">
        <f t="shared" si="31"/>
        <v>6492970.1708166506</v>
      </c>
      <c r="Q106" s="24">
        <f t="shared" si="31"/>
        <v>5406510.0899999999</v>
      </c>
      <c r="R106" s="24">
        <f t="shared" si="32"/>
        <v>5406510.0899999999</v>
      </c>
      <c r="S106" s="31">
        <f t="shared" si="29"/>
        <v>25044226.671266653</v>
      </c>
      <c r="T106" s="24"/>
      <c r="U106" s="32"/>
      <c r="V106" s="33"/>
    </row>
    <row r="107" spans="1:22" s="5" customFormat="1" ht="30.75" customHeight="1">
      <c r="A107" s="26" t="s">
        <v>136</v>
      </c>
      <c r="B107" s="28" t="s">
        <v>137</v>
      </c>
      <c r="C107" s="28" t="s">
        <v>137</v>
      </c>
      <c r="D107" s="26"/>
      <c r="E107" s="34"/>
      <c r="F107" s="29"/>
      <c r="G107" s="29"/>
      <c r="H107" s="29"/>
      <c r="I107" s="29"/>
      <c r="J107" s="37">
        <f>J108</f>
        <v>20750.93</v>
      </c>
      <c r="K107" s="37">
        <f t="shared" ref="K107:R107" si="41">K108</f>
        <v>21065.89</v>
      </c>
      <c r="L107" s="37">
        <f t="shared" si="41"/>
        <v>23335.75</v>
      </c>
      <c r="M107" s="37">
        <f t="shared" si="41"/>
        <v>23335.75</v>
      </c>
      <c r="N107" s="30">
        <f t="shared" si="28"/>
        <v>88488.320000000007</v>
      </c>
      <c r="O107" s="24">
        <f t="shared" si="41"/>
        <v>3485533.7121000001</v>
      </c>
      <c r="P107" s="24">
        <f t="shared" si="41"/>
        <v>3538437.5433</v>
      </c>
      <c r="Q107" s="24">
        <f t="shared" si="41"/>
        <v>3871167.5674999999</v>
      </c>
      <c r="R107" s="24">
        <f t="shared" si="41"/>
        <v>3871167.5674999999</v>
      </c>
      <c r="S107" s="31">
        <f t="shared" si="29"/>
        <v>14766306.3904</v>
      </c>
      <c r="T107" s="24"/>
      <c r="U107" s="32"/>
      <c r="V107" s="33"/>
    </row>
    <row r="108" spans="1:22" s="4" customFormat="1" ht="30.75" customHeight="1">
      <c r="A108" s="26"/>
      <c r="B108" s="28" t="s">
        <v>137</v>
      </c>
      <c r="C108" s="26" t="s">
        <v>17</v>
      </c>
      <c r="D108" s="26" t="s">
        <v>138</v>
      </c>
      <c r="E108" s="34" t="s">
        <v>20</v>
      </c>
      <c r="F108" s="35">
        <v>207.19</v>
      </c>
      <c r="G108" s="35">
        <v>207.19</v>
      </c>
      <c r="H108" s="35">
        <v>39.22</v>
      </c>
      <c r="I108" s="35">
        <v>41.3</v>
      </c>
      <c r="J108" s="36">
        <v>20750.93</v>
      </c>
      <c r="K108" s="36">
        <v>21065.89</v>
      </c>
      <c r="L108" s="36">
        <v>23335.75</v>
      </c>
      <c r="M108" s="36">
        <v>23335.75</v>
      </c>
      <c r="N108" s="30">
        <f t="shared" si="28"/>
        <v>88488.320000000007</v>
      </c>
      <c r="O108" s="24">
        <f t="shared" si="30"/>
        <v>3485533.7121000001</v>
      </c>
      <c r="P108" s="24">
        <f t="shared" si="31"/>
        <v>3538437.5433</v>
      </c>
      <c r="Q108" s="24">
        <f t="shared" si="31"/>
        <v>3871167.5674999999</v>
      </c>
      <c r="R108" s="24">
        <f t="shared" si="32"/>
        <v>3871167.5674999999</v>
      </c>
      <c r="S108" s="31">
        <f t="shared" si="29"/>
        <v>14766306.3904</v>
      </c>
      <c r="T108" s="24"/>
      <c r="U108" s="32"/>
      <c r="V108" s="33"/>
    </row>
    <row r="109" spans="1:22" s="5" customFormat="1" ht="30.75" customHeight="1">
      <c r="A109" s="26">
        <v>2916500358</v>
      </c>
      <c r="B109" s="28" t="s">
        <v>139</v>
      </c>
      <c r="C109" s="28" t="s">
        <v>371</v>
      </c>
      <c r="D109" s="26"/>
      <c r="E109" s="34"/>
      <c r="F109" s="29"/>
      <c r="G109" s="29"/>
      <c r="H109" s="29"/>
      <c r="I109" s="29"/>
      <c r="J109" s="37">
        <f>SUM(J110:J113)</f>
        <v>48385.474000000002</v>
      </c>
      <c r="K109" s="37">
        <f>SUM(K110:K113)</f>
        <v>48745.021999999997</v>
      </c>
      <c r="L109" s="37">
        <f>SUM(L110:L113)</f>
        <v>49632.233</v>
      </c>
      <c r="M109" s="37">
        <f>SUM(M110:M113)</f>
        <v>49632.233</v>
      </c>
      <c r="N109" s="30">
        <f t="shared" si="28"/>
        <v>196394.962</v>
      </c>
      <c r="O109" s="37">
        <f>SUM(O110:O113)</f>
        <v>4991676.4275099998</v>
      </c>
      <c r="P109" s="37">
        <f t="shared" ref="P109:R109" si="42">SUM(P110:P113)</f>
        <v>5099453.1959899999</v>
      </c>
      <c r="Q109" s="37">
        <f t="shared" si="42"/>
        <v>5208010.1815700009</v>
      </c>
      <c r="R109" s="37">
        <f t="shared" si="42"/>
        <v>5208010.1815700009</v>
      </c>
      <c r="S109" s="31">
        <f t="shared" si="29"/>
        <v>20507149.986640003</v>
      </c>
      <c r="T109" s="24"/>
      <c r="U109" s="32"/>
      <c r="V109" s="33"/>
    </row>
    <row r="110" spans="1:22" s="4" customFormat="1" ht="30.75" customHeight="1">
      <c r="A110" s="26"/>
      <c r="B110" s="28" t="s">
        <v>139</v>
      </c>
      <c r="C110" s="26" t="s">
        <v>140</v>
      </c>
      <c r="D110" s="26" t="s">
        <v>141</v>
      </c>
      <c r="E110" s="34" t="s">
        <v>19</v>
      </c>
      <c r="F110" s="35">
        <v>295.61</v>
      </c>
      <c r="G110" s="35">
        <v>295.61</v>
      </c>
      <c r="H110" s="35">
        <v>59.09</v>
      </c>
      <c r="I110" s="35">
        <v>62.22</v>
      </c>
      <c r="J110" s="36">
        <v>5310.9699999999993</v>
      </c>
      <c r="K110" s="36">
        <v>5559.6299999999992</v>
      </c>
      <c r="L110" s="36">
        <v>6205.75</v>
      </c>
      <c r="M110" s="36">
        <v>6205.75</v>
      </c>
      <c r="N110" s="30">
        <f t="shared" si="28"/>
        <v>23282.1</v>
      </c>
      <c r="O110" s="24">
        <f t="shared" si="30"/>
        <v>1256150.6243999999</v>
      </c>
      <c r="P110" s="24">
        <f t="shared" si="31"/>
        <v>1314963.6875999998</v>
      </c>
      <c r="Q110" s="24">
        <f t="shared" si="31"/>
        <v>1448359.9925000002</v>
      </c>
      <c r="R110" s="24">
        <f t="shared" si="32"/>
        <v>1448359.9925000002</v>
      </c>
      <c r="S110" s="31">
        <f t="shared" si="29"/>
        <v>5467834.2970000003</v>
      </c>
      <c r="T110" s="24"/>
      <c r="U110" s="32"/>
      <c r="V110" s="33"/>
    </row>
    <row r="111" spans="1:22" s="4" customFormat="1" ht="30.75" customHeight="1">
      <c r="A111" s="26"/>
      <c r="B111" s="28" t="s">
        <v>139</v>
      </c>
      <c r="C111" s="26" t="s">
        <v>140</v>
      </c>
      <c r="D111" s="26" t="s">
        <v>142</v>
      </c>
      <c r="E111" s="34" t="s">
        <v>20</v>
      </c>
      <c r="F111" s="35">
        <v>506.4</v>
      </c>
      <c r="G111" s="35">
        <v>506.4</v>
      </c>
      <c r="H111" s="35">
        <v>64.84</v>
      </c>
      <c r="I111" s="35">
        <v>68.28</v>
      </c>
      <c r="J111" s="36">
        <v>1525.5210000000002</v>
      </c>
      <c r="K111" s="36">
        <v>1636.4090000000001</v>
      </c>
      <c r="L111" s="36">
        <v>1877.5</v>
      </c>
      <c r="M111" s="36">
        <v>1877.5</v>
      </c>
      <c r="N111" s="30">
        <f t="shared" si="28"/>
        <v>6916.93</v>
      </c>
      <c r="O111" s="24">
        <f t="shared" si="30"/>
        <v>673609.05275999999</v>
      </c>
      <c r="P111" s="24">
        <f t="shared" si="31"/>
        <v>722572.75803999999</v>
      </c>
      <c r="Q111" s="24">
        <f t="shared" si="31"/>
        <v>822570.3</v>
      </c>
      <c r="R111" s="24">
        <f t="shared" si="32"/>
        <v>822570.3</v>
      </c>
      <c r="S111" s="31">
        <f t="shared" si="29"/>
        <v>3041322.4107999997</v>
      </c>
      <c r="T111" s="24"/>
      <c r="U111" s="32"/>
      <c r="V111" s="33"/>
    </row>
    <row r="112" spans="1:22" s="4" customFormat="1" ht="30.75" customHeight="1">
      <c r="A112" s="26"/>
      <c r="B112" s="28" t="s">
        <v>139</v>
      </c>
      <c r="C112" s="26" t="s">
        <v>140</v>
      </c>
      <c r="D112" s="26" t="s">
        <v>372</v>
      </c>
      <c r="E112" s="34" t="s">
        <v>19</v>
      </c>
      <c r="F112" s="35">
        <v>130.97999999999999</v>
      </c>
      <c r="G112" s="35">
        <v>130.97999999999999</v>
      </c>
      <c r="H112" s="35">
        <v>57.37</v>
      </c>
      <c r="I112" s="35">
        <v>60.41</v>
      </c>
      <c r="J112" s="36">
        <v>23148.395</v>
      </c>
      <c r="K112" s="36">
        <f t="shared" ref="K112:M113" si="43">J112</f>
        <v>23148.395</v>
      </c>
      <c r="L112" s="36">
        <f t="shared" si="43"/>
        <v>23148.395</v>
      </c>
      <c r="M112" s="36">
        <f t="shared" si="43"/>
        <v>23148.395</v>
      </c>
      <c r="N112" s="30">
        <f t="shared" si="28"/>
        <v>92593.58</v>
      </c>
      <c r="O112" s="24">
        <f t="shared" si="30"/>
        <v>1703953.3559499998</v>
      </c>
      <c r="P112" s="24">
        <f t="shared" si="31"/>
        <v>1703953.3559499998</v>
      </c>
      <c r="Q112" s="24">
        <f t="shared" si="31"/>
        <v>1633582.2351499998</v>
      </c>
      <c r="R112" s="24">
        <f t="shared" si="32"/>
        <v>1633582.2351499998</v>
      </c>
      <c r="S112" s="31">
        <f t="shared" si="29"/>
        <v>6675071.1821999997</v>
      </c>
      <c r="T112" s="24"/>
      <c r="U112" s="32"/>
      <c r="V112" s="33"/>
    </row>
    <row r="113" spans="1:22" s="4" customFormat="1" ht="30.75" customHeight="1">
      <c r="A113" s="26"/>
      <c r="B113" s="28" t="s">
        <v>139</v>
      </c>
      <c r="C113" s="26" t="s">
        <v>140</v>
      </c>
      <c r="D113" s="26" t="s">
        <v>372</v>
      </c>
      <c r="E113" s="34" t="s">
        <v>20</v>
      </c>
      <c r="F113" s="35">
        <v>129.65</v>
      </c>
      <c r="G113" s="35">
        <v>129.65</v>
      </c>
      <c r="H113" s="35">
        <v>55.85</v>
      </c>
      <c r="I113" s="35">
        <v>58.81</v>
      </c>
      <c r="J113" s="36">
        <v>18400.588</v>
      </c>
      <c r="K113" s="36">
        <f t="shared" si="43"/>
        <v>18400.588</v>
      </c>
      <c r="L113" s="36">
        <f t="shared" si="43"/>
        <v>18400.588</v>
      </c>
      <c r="M113" s="36">
        <f t="shared" si="43"/>
        <v>18400.588</v>
      </c>
      <c r="N113" s="30">
        <f t="shared" si="28"/>
        <v>73602.351999999999</v>
      </c>
      <c r="O113" s="24">
        <f t="shared" si="30"/>
        <v>1357963.3944000001</v>
      </c>
      <c r="P113" s="24">
        <f t="shared" si="31"/>
        <v>1357963.3944000001</v>
      </c>
      <c r="Q113" s="24">
        <f t="shared" si="31"/>
        <v>1303497.65392</v>
      </c>
      <c r="R113" s="24">
        <f t="shared" si="32"/>
        <v>1303497.65392</v>
      </c>
      <c r="S113" s="31">
        <f t="shared" si="29"/>
        <v>5322922.0966400001</v>
      </c>
      <c r="T113" s="24"/>
      <c r="U113" s="32"/>
      <c r="V113" s="33"/>
    </row>
    <row r="114" spans="1:22" s="5" customFormat="1" ht="30.75" customHeight="1">
      <c r="A114" s="26" t="s">
        <v>143</v>
      </c>
      <c r="B114" s="28" t="s">
        <v>144</v>
      </c>
      <c r="C114" s="28" t="s">
        <v>144</v>
      </c>
      <c r="D114" s="26"/>
      <c r="E114" s="34"/>
      <c r="F114" s="29"/>
      <c r="G114" s="29"/>
      <c r="H114" s="29"/>
      <c r="I114" s="29"/>
      <c r="J114" s="37">
        <f>SUM(J115:J116)</f>
        <v>18413.620999999999</v>
      </c>
      <c r="K114" s="37">
        <f t="shared" ref="K114:M114" si="44">SUM(K115:K116)</f>
        <v>18021.665999999997</v>
      </c>
      <c r="L114" s="37">
        <f t="shared" si="44"/>
        <v>18739.089</v>
      </c>
      <c r="M114" s="37">
        <f t="shared" si="44"/>
        <v>18740.089</v>
      </c>
      <c r="N114" s="30">
        <f t="shared" si="28"/>
        <v>73914.464999999997</v>
      </c>
      <c r="O114" s="24">
        <f>SUM(O115:O116)</f>
        <v>224129.20949000004</v>
      </c>
      <c r="P114" s="24">
        <f t="shared" ref="P114:R114" si="45">SUM(P115:P116)</f>
        <v>215012.33619000006</v>
      </c>
      <c r="Q114" s="24">
        <f t="shared" si="45"/>
        <v>158419.80000000008</v>
      </c>
      <c r="R114" s="24">
        <f t="shared" si="45"/>
        <v>158437.62000000005</v>
      </c>
      <c r="S114" s="31">
        <f t="shared" si="29"/>
        <v>755998.96568000014</v>
      </c>
      <c r="T114" s="24"/>
      <c r="U114" s="32"/>
      <c r="V114" s="33"/>
    </row>
    <row r="115" spans="1:22" s="4" customFormat="1" ht="30.75" customHeight="1">
      <c r="A115" s="26"/>
      <c r="B115" s="28" t="s">
        <v>144</v>
      </c>
      <c r="C115" s="26" t="s">
        <v>72</v>
      </c>
      <c r="D115" s="26" t="s">
        <v>145</v>
      </c>
      <c r="E115" s="34" t="s">
        <v>19</v>
      </c>
      <c r="F115" s="35">
        <v>79.349999999999994</v>
      </c>
      <c r="G115" s="35">
        <v>80.89</v>
      </c>
      <c r="H115" s="35">
        <v>76.819999999999993</v>
      </c>
      <c r="I115" s="35">
        <v>80.89</v>
      </c>
      <c r="J115" s="36">
        <v>9849.0889999999999</v>
      </c>
      <c r="K115" s="36">
        <f>J115</f>
        <v>9849.0889999999999</v>
      </c>
      <c r="L115" s="36">
        <f t="shared" ref="L115:M115" si="46">K115</f>
        <v>9849.0889999999999</v>
      </c>
      <c r="M115" s="36">
        <f t="shared" si="46"/>
        <v>9849.0889999999999</v>
      </c>
      <c r="N115" s="30">
        <f t="shared" si="28"/>
        <v>39396.356</v>
      </c>
      <c r="O115" s="24">
        <f t="shared" ref="O115" si="47">(F115-H115)*J115</f>
        <v>24918.19517000001</v>
      </c>
      <c r="P115" s="24">
        <f t="shared" ref="P115" si="48">(F115-H115)*K115</f>
        <v>24918.19517000001</v>
      </c>
      <c r="Q115" s="24">
        <f t="shared" ref="Q115" si="49">(G115-I115)*L115</f>
        <v>0</v>
      </c>
      <c r="R115" s="24">
        <f t="shared" ref="R115" si="50">(G115-I115)*M115</f>
        <v>0</v>
      </c>
      <c r="S115" s="31">
        <f t="shared" si="29"/>
        <v>49836.39034000002</v>
      </c>
      <c r="T115" s="24"/>
      <c r="U115" s="32"/>
      <c r="V115" s="33"/>
    </row>
    <row r="116" spans="1:22" s="4" customFormat="1" ht="30.75" customHeight="1">
      <c r="A116" s="26"/>
      <c r="B116" s="28" t="s">
        <v>144</v>
      </c>
      <c r="C116" s="26" t="s">
        <v>72</v>
      </c>
      <c r="D116" s="26" t="s">
        <v>145</v>
      </c>
      <c r="E116" s="34" t="s">
        <v>20</v>
      </c>
      <c r="F116" s="35">
        <v>125.84</v>
      </c>
      <c r="G116" s="35">
        <v>125.84</v>
      </c>
      <c r="H116" s="35">
        <v>102.58</v>
      </c>
      <c r="I116" s="35">
        <v>108.02</v>
      </c>
      <c r="J116" s="36">
        <v>8564.5319999999992</v>
      </c>
      <c r="K116" s="36">
        <v>8172.5769999999993</v>
      </c>
      <c r="L116" s="36">
        <v>8890</v>
      </c>
      <c r="M116" s="36">
        <v>8891</v>
      </c>
      <c r="N116" s="30">
        <f t="shared" si="28"/>
        <v>34518.108999999997</v>
      </c>
      <c r="O116" s="24">
        <f t="shared" si="30"/>
        <v>199211.01432000002</v>
      </c>
      <c r="P116" s="24">
        <f t="shared" si="31"/>
        <v>190094.14102000004</v>
      </c>
      <c r="Q116" s="24">
        <f t="shared" si="31"/>
        <v>158419.80000000008</v>
      </c>
      <c r="R116" s="24">
        <f t="shared" si="32"/>
        <v>158437.62000000005</v>
      </c>
      <c r="S116" s="31">
        <f t="shared" si="29"/>
        <v>706162.57534000021</v>
      </c>
      <c r="T116" s="24"/>
      <c r="U116" s="32"/>
      <c r="V116" s="33"/>
    </row>
    <row r="117" spans="1:22" s="5" customFormat="1" ht="30.75" customHeight="1">
      <c r="A117" s="26" t="s">
        <v>146</v>
      </c>
      <c r="B117" s="28" t="s">
        <v>147</v>
      </c>
      <c r="C117" s="28" t="s">
        <v>147</v>
      </c>
      <c r="D117" s="26"/>
      <c r="E117" s="34"/>
      <c r="F117" s="29"/>
      <c r="G117" s="29"/>
      <c r="H117" s="29"/>
      <c r="I117" s="29"/>
      <c r="J117" s="37">
        <f>SUM(J118:J140)</f>
        <v>387206.05100000004</v>
      </c>
      <c r="K117" s="37">
        <f t="shared" ref="K117:R117" si="51">SUM(K118:K140)</f>
        <v>404606.35566666676</v>
      </c>
      <c r="L117" s="37">
        <f t="shared" si="51"/>
        <v>393246.67300000001</v>
      </c>
      <c r="M117" s="37">
        <f t="shared" si="51"/>
        <v>393246.81299999997</v>
      </c>
      <c r="N117" s="30">
        <f t="shared" si="28"/>
        <v>1578305.8926666668</v>
      </c>
      <c r="O117" s="24">
        <f t="shared" si="51"/>
        <v>14768037.055179998</v>
      </c>
      <c r="P117" s="24">
        <f t="shared" si="51"/>
        <v>15357703.770303337</v>
      </c>
      <c r="Q117" s="24">
        <f t="shared" si="51"/>
        <v>14184422.897799999</v>
      </c>
      <c r="R117" s="24">
        <f t="shared" si="51"/>
        <v>14184429.228600003</v>
      </c>
      <c r="S117" s="31">
        <f t="shared" si="29"/>
        <v>58494592.951883338</v>
      </c>
      <c r="T117" s="24"/>
      <c r="U117" s="32"/>
      <c r="V117" s="33"/>
    </row>
    <row r="118" spans="1:22" s="4" customFormat="1" ht="48" customHeight="1">
      <c r="A118" s="26"/>
      <c r="B118" s="28" t="s">
        <v>147</v>
      </c>
      <c r="C118" s="26" t="s">
        <v>82</v>
      </c>
      <c r="D118" s="26" t="s">
        <v>148</v>
      </c>
      <c r="E118" s="34" t="s">
        <v>19</v>
      </c>
      <c r="F118" s="35">
        <v>71.48</v>
      </c>
      <c r="G118" s="35">
        <v>71.48</v>
      </c>
      <c r="H118" s="35">
        <v>35.75</v>
      </c>
      <c r="I118" s="35">
        <v>37.64</v>
      </c>
      <c r="J118" s="36">
        <v>169237.30900000001</v>
      </c>
      <c r="K118" s="36">
        <v>166493.70433333336</v>
      </c>
      <c r="L118" s="36">
        <v>169426.66</v>
      </c>
      <c r="M118" s="36">
        <v>169426.66</v>
      </c>
      <c r="N118" s="30">
        <f t="shared" si="28"/>
        <v>674584.33333333337</v>
      </c>
      <c r="O118" s="24">
        <f t="shared" si="30"/>
        <v>6046849.0505700009</v>
      </c>
      <c r="P118" s="24">
        <f t="shared" si="31"/>
        <v>5948820.0558300018</v>
      </c>
      <c r="Q118" s="24">
        <f t="shared" si="31"/>
        <v>5733398.1744000008</v>
      </c>
      <c r="R118" s="24">
        <f t="shared" si="32"/>
        <v>5733398.1744000008</v>
      </c>
      <c r="S118" s="31">
        <f t="shared" si="29"/>
        <v>23462465.455200005</v>
      </c>
      <c r="T118" s="24"/>
      <c r="U118" s="32"/>
      <c r="V118" s="33"/>
    </row>
    <row r="119" spans="1:22" s="4" customFormat="1" ht="65.25" customHeight="1">
      <c r="A119" s="26"/>
      <c r="B119" s="28" t="s">
        <v>147</v>
      </c>
      <c r="C119" s="26" t="s">
        <v>82</v>
      </c>
      <c r="D119" s="26" t="s">
        <v>149</v>
      </c>
      <c r="E119" s="34" t="s">
        <v>19</v>
      </c>
      <c r="F119" s="35">
        <v>106.11</v>
      </c>
      <c r="G119" s="35">
        <v>106.11</v>
      </c>
      <c r="H119" s="35">
        <v>35.75</v>
      </c>
      <c r="I119" s="35">
        <v>37.64</v>
      </c>
      <c r="J119" s="36">
        <v>11059.351999999999</v>
      </c>
      <c r="K119" s="36">
        <v>11999.177333333333</v>
      </c>
      <c r="L119" s="36">
        <v>12879.16</v>
      </c>
      <c r="M119" s="36">
        <v>12879.16</v>
      </c>
      <c r="N119" s="30">
        <f t="shared" si="28"/>
        <v>48816.849333333332</v>
      </c>
      <c r="O119" s="24">
        <f t="shared" si="30"/>
        <v>778136.00671999995</v>
      </c>
      <c r="P119" s="24">
        <f t="shared" si="31"/>
        <v>844262.1171733333</v>
      </c>
      <c r="Q119" s="24">
        <f t="shared" si="31"/>
        <v>881836.08519999997</v>
      </c>
      <c r="R119" s="24">
        <f t="shared" si="32"/>
        <v>881836.08519999997</v>
      </c>
      <c r="S119" s="31">
        <f t="shared" si="29"/>
        <v>3386070.2942933333</v>
      </c>
      <c r="T119" s="24"/>
      <c r="U119" s="32"/>
      <c r="V119" s="33"/>
    </row>
    <row r="120" spans="1:22" s="4" customFormat="1" ht="48" customHeight="1">
      <c r="A120" s="26"/>
      <c r="B120" s="28" t="s">
        <v>147</v>
      </c>
      <c r="C120" s="26" t="s">
        <v>82</v>
      </c>
      <c r="D120" s="26" t="s">
        <v>150</v>
      </c>
      <c r="E120" s="34" t="s">
        <v>19</v>
      </c>
      <c r="F120" s="35">
        <v>106.11</v>
      </c>
      <c r="G120" s="35">
        <v>106.11</v>
      </c>
      <c r="H120" s="35">
        <v>25.72</v>
      </c>
      <c r="I120" s="35">
        <v>27.08</v>
      </c>
      <c r="J120" s="36">
        <v>1013.5600000000001</v>
      </c>
      <c r="K120" s="36">
        <v>1179.48</v>
      </c>
      <c r="L120" s="36">
        <v>1453.11</v>
      </c>
      <c r="M120" s="36">
        <v>1453.11</v>
      </c>
      <c r="N120" s="30">
        <f t="shared" si="28"/>
        <v>5099.2599999999993</v>
      </c>
      <c r="O120" s="24">
        <f t="shared" si="30"/>
        <v>81480.088400000008</v>
      </c>
      <c r="P120" s="24">
        <f t="shared" si="31"/>
        <v>94818.397200000007</v>
      </c>
      <c r="Q120" s="24">
        <f t="shared" si="31"/>
        <v>114839.2833</v>
      </c>
      <c r="R120" s="24">
        <f t="shared" si="32"/>
        <v>114839.2833</v>
      </c>
      <c r="S120" s="31">
        <f t="shared" si="29"/>
        <v>405977.05220000003</v>
      </c>
      <c r="T120" s="24"/>
      <c r="U120" s="32"/>
      <c r="V120" s="33"/>
    </row>
    <row r="121" spans="1:22" s="4" customFormat="1" ht="48" customHeight="1">
      <c r="A121" s="26"/>
      <c r="B121" s="28" t="s">
        <v>147</v>
      </c>
      <c r="C121" s="26" t="s">
        <v>82</v>
      </c>
      <c r="D121" s="26" t="s">
        <v>151</v>
      </c>
      <c r="E121" s="34" t="s">
        <v>19</v>
      </c>
      <c r="F121" s="35">
        <v>106.11</v>
      </c>
      <c r="G121" s="35">
        <v>106.11</v>
      </c>
      <c r="H121" s="35">
        <v>46.46</v>
      </c>
      <c r="I121" s="35">
        <v>48.92</v>
      </c>
      <c r="J121" s="36">
        <v>372.42600000000004</v>
      </c>
      <c r="K121" s="36">
        <v>448.92966666666666</v>
      </c>
      <c r="L121" s="36">
        <v>581.27</v>
      </c>
      <c r="M121" s="36">
        <v>581.27</v>
      </c>
      <c r="N121" s="30">
        <f t="shared" si="28"/>
        <v>1983.8956666666668</v>
      </c>
      <c r="O121" s="24">
        <f t="shared" si="30"/>
        <v>22215.210900000002</v>
      </c>
      <c r="P121" s="24">
        <f t="shared" si="31"/>
        <v>26778.654616666667</v>
      </c>
      <c r="Q121" s="24">
        <f t="shared" si="31"/>
        <v>33242.831299999998</v>
      </c>
      <c r="R121" s="24">
        <f t="shared" si="32"/>
        <v>33242.831299999998</v>
      </c>
      <c r="S121" s="31">
        <f t="shared" si="29"/>
        <v>115479.52811666665</v>
      </c>
      <c r="T121" s="24"/>
      <c r="U121" s="32"/>
      <c r="V121" s="33"/>
    </row>
    <row r="122" spans="1:22" s="4" customFormat="1" ht="30.75" customHeight="1">
      <c r="A122" s="26"/>
      <c r="B122" s="28" t="s">
        <v>147</v>
      </c>
      <c r="C122" s="26" t="s">
        <v>82</v>
      </c>
      <c r="D122" s="26" t="s">
        <v>152</v>
      </c>
      <c r="E122" s="34" t="s">
        <v>19</v>
      </c>
      <c r="F122" s="35">
        <v>106.11</v>
      </c>
      <c r="G122" s="35">
        <v>106.11</v>
      </c>
      <c r="H122" s="35">
        <v>44.91</v>
      </c>
      <c r="I122" s="35">
        <v>47.29</v>
      </c>
      <c r="J122" s="36">
        <v>4187.88</v>
      </c>
      <c r="K122" s="36">
        <v>3595.3266666666668</v>
      </c>
      <c r="L122" s="36">
        <v>4257.26</v>
      </c>
      <c r="M122" s="36">
        <v>4257.26</v>
      </c>
      <c r="N122" s="30">
        <f t="shared" si="28"/>
        <v>16297.726666666667</v>
      </c>
      <c r="O122" s="24">
        <f t="shared" si="30"/>
        <v>256298.25600000002</v>
      </c>
      <c r="P122" s="24">
        <f t="shared" si="31"/>
        <v>220033.99200000003</v>
      </c>
      <c r="Q122" s="24">
        <f t="shared" si="31"/>
        <v>250412.03320000001</v>
      </c>
      <c r="R122" s="24">
        <f t="shared" si="32"/>
        <v>250412.03320000001</v>
      </c>
      <c r="S122" s="31">
        <f t="shared" si="29"/>
        <v>977156.31440000003</v>
      </c>
      <c r="T122" s="24"/>
      <c r="U122" s="32"/>
      <c r="V122" s="33"/>
    </row>
    <row r="123" spans="1:22" s="4" customFormat="1" ht="30.75" customHeight="1">
      <c r="A123" s="26"/>
      <c r="B123" s="28" t="s">
        <v>147</v>
      </c>
      <c r="C123" s="26" t="s">
        <v>82</v>
      </c>
      <c r="D123" s="26" t="s">
        <v>153</v>
      </c>
      <c r="E123" s="34" t="s">
        <v>19</v>
      </c>
      <c r="F123" s="35">
        <v>106.11</v>
      </c>
      <c r="G123" s="35">
        <v>106.11</v>
      </c>
      <c r="H123" s="35">
        <v>55.73</v>
      </c>
      <c r="I123" s="35">
        <v>58.68</v>
      </c>
      <c r="J123" s="36">
        <v>216.70999999999998</v>
      </c>
      <c r="K123" s="36">
        <v>237.79666666666668</v>
      </c>
      <c r="L123" s="36">
        <v>279.11</v>
      </c>
      <c r="M123" s="36">
        <v>279.11</v>
      </c>
      <c r="N123" s="30">
        <f t="shared" si="28"/>
        <v>1012.7266666666667</v>
      </c>
      <c r="O123" s="24">
        <f t="shared" si="30"/>
        <v>10917.8498</v>
      </c>
      <c r="P123" s="24">
        <f t="shared" si="31"/>
        <v>11980.196066666667</v>
      </c>
      <c r="Q123" s="24">
        <f t="shared" si="31"/>
        <v>13238.187300000001</v>
      </c>
      <c r="R123" s="24">
        <f t="shared" si="32"/>
        <v>13238.187300000001</v>
      </c>
      <c r="S123" s="31">
        <f t="shared" si="29"/>
        <v>49374.420466666677</v>
      </c>
      <c r="T123" s="24"/>
      <c r="U123" s="32"/>
      <c r="V123" s="33"/>
    </row>
    <row r="124" spans="1:22" s="4" customFormat="1" ht="30.75" customHeight="1">
      <c r="A124" s="26"/>
      <c r="B124" s="28" t="s">
        <v>147</v>
      </c>
      <c r="C124" s="26" t="s">
        <v>82</v>
      </c>
      <c r="D124" s="26" t="s">
        <v>154</v>
      </c>
      <c r="E124" s="34" t="s">
        <v>19</v>
      </c>
      <c r="F124" s="35">
        <v>106.11</v>
      </c>
      <c r="G124" s="35">
        <v>106.11</v>
      </c>
      <c r="H124" s="35">
        <v>52.91</v>
      </c>
      <c r="I124" s="35">
        <v>55.71</v>
      </c>
      <c r="J124" s="36">
        <v>1286.0700000000002</v>
      </c>
      <c r="K124" s="36">
        <v>1449.1333333333332</v>
      </c>
      <c r="L124" s="36">
        <v>1519.72</v>
      </c>
      <c r="M124" s="36">
        <v>1519.72</v>
      </c>
      <c r="N124" s="30">
        <f t="shared" si="28"/>
        <v>5774.6433333333334</v>
      </c>
      <c r="O124" s="24">
        <f t="shared" si="30"/>
        <v>68418.924000000014</v>
      </c>
      <c r="P124" s="24">
        <f t="shared" si="31"/>
        <v>77093.893333333326</v>
      </c>
      <c r="Q124" s="24">
        <f t="shared" si="31"/>
        <v>76593.888000000006</v>
      </c>
      <c r="R124" s="24">
        <f t="shared" si="32"/>
        <v>76593.888000000006</v>
      </c>
      <c r="S124" s="31">
        <f t="shared" si="29"/>
        <v>298700.59333333338</v>
      </c>
      <c r="T124" s="24"/>
      <c r="U124" s="32"/>
      <c r="V124" s="33"/>
    </row>
    <row r="125" spans="1:22" s="4" customFormat="1" ht="30.75" customHeight="1">
      <c r="A125" s="26"/>
      <c r="B125" s="28" t="s">
        <v>147</v>
      </c>
      <c r="C125" s="26" t="s">
        <v>82</v>
      </c>
      <c r="D125" s="26" t="s">
        <v>155</v>
      </c>
      <c r="E125" s="34" t="s">
        <v>19</v>
      </c>
      <c r="F125" s="35">
        <v>106.11</v>
      </c>
      <c r="G125" s="35">
        <v>106.11</v>
      </c>
      <c r="H125" s="35">
        <v>20.86</v>
      </c>
      <c r="I125" s="35">
        <v>21.97</v>
      </c>
      <c r="J125" s="36">
        <v>2191.6400000000003</v>
      </c>
      <c r="K125" s="36">
        <v>2193.0433333333331</v>
      </c>
      <c r="L125" s="36">
        <v>2442.1</v>
      </c>
      <c r="M125" s="36">
        <v>2442.1</v>
      </c>
      <c r="N125" s="30">
        <f t="shared" si="28"/>
        <v>9268.8833333333332</v>
      </c>
      <c r="O125" s="24">
        <f t="shared" si="30"/>
        <v>186837.31000000003</v>
      </c>
      <c r="P125" s="24">
        <f t="shared" si="31"/>
        <v>186956.94416666665</v>
      </c>
      <c r="Q125" s="24">
        <f t="shared" si="31"/>
        <v>205478.29399999999</v>
      </c>
      <c r="R125" s="24">
        <f t="shared" si="32"/>
        <v>205478.29399999999</v>
      </c>
      <c r="S125" s="31">
        <f t="shared" si="29"/>
        <v>784750.84216666664</v>
      </c>
      <c r="T125" s="24"/>
      <c r="U125" s="32"/>
      <c r="V125" s="33"/>
    </row>
    <row r="126" spans="1:22" s="4" customFormat="1" ht="51" customHeight="1">
      <c r="A126" s="26"/>
      <c r="B126" s="28" t="s">
        <v>147</v>
      </c>
      <c r="C126" s="26" t="s">
        <v>82</v>
      </c>
      <c r="D126" s="26" t="s">
        <v>148</v>
      </c>
      <c r="E126" s="34" t="s">
        <v>20</v>
      </c>
      <c r="F126" s="35">
        <v>57.39</v>
      </c>
      <c r="G126" s="35">
        <v>57.39</v>
      </c>
      <c r="H126" s="35">
        <v>34.93</v>
      </c>
      <c r="I126" s="35">
        <v>36.78</v>
      </c>
      <c r="J126" s="36">
        <v>149087.32500000001</v>
      </c>
      <c r="K126" s="36">
        <v>146961.34366666665</v>
      </c>
      <c r="L126" s="36">
        <v>148201.46</v>
      </c>
      <c r="M126" s="36">
        <v>148201.46</v>
      </c>
      <c r="N126" s="30">
        <f t="shared" si="28"/>
        <v>592451.58866666665</v>
      </c>
      <c r="O126" s="24">
        <f t="shared" si="30"/>
        <v>3348501.3195000002</v>
      </c>
      <c r="P126" s="24">
        <f t="shared" si="31"/>
        <v>3300751.7787533333</v>
      </c>
      <c r="Q126" s="24">
        <f t="shared" si="31"/>
        <v>3054432.0905999998</v>
      </c>
      <c r="R126" s="24">
        <f t="shared" si="32"/>
        <v>3054432.0905999998</v>
      </c>
      <c r="S126" s="31">
        <f t="shared" si="29"/>
        <v>12758117.279453333</v>
      </c>
      <c r="T126" s="24"/>
      <c r="U126" s="32"/>
      <c r="V126" s="33"/>
    </row>
    <row r="127" spans="1:22" s="4" customFormat="1" ht="30.75" customHeight="1">
      <c r="A127" s="26"/>
      <c r="B127" s="28" t="s">
        <v>147</v>
      </c>
      <c r="C127" s="26" t="s">
        <v>82</v>
      </c>
      <c r="D127" s="26" t="s">
        <v>156</v>
      </c>
      <c r="E127" s="34" t="s">
        <v>20</v>
      </c>
      <c r="F127" s="35">
        <v>67.12</v>
      </c>
      <c r="G127" s="35">
        <v>67.12</v>
      </c>
      <c r="H127" s="35">
        <v>34.93</v>
      </c>
      <c r="I127" s="35">
        <v>36.78</v>
      </c>
      <c r="J127" s="36">
        <v>295.8</v>
      </c>
      <c r="K127" s="36">
        <v>394.03033333333332</v>
      </c>
      <c r="L127" s="36">
        <v>343.54</v>
      </c>
      <c r="M127" s="36">
        <v>343.54</v>
      </c>
      <c r="N127" s="30">
        <f t="shared" si="28"/>
        <v>1376.9103333333333</v>
      </c>
      <c r="O127" s="24">
        <f t="shared" si="30"/>
        <v>9521.8020000000015</v>
      </c>
      <c r="P127" s="24">
        <f t="shared" si="31"/>
        <v>12683.836430000001</v>
      </c>
      <c r="Q127" s="24">
        <f t="shared" si="31"/>
        <v>10423.003600000002</v>
      </c>
      <c r="R127" s="24">
        <f t="shared" si="32"/>
        <v>10423.003600000002</v>
      </c>
      <c r="S127" s="31">
        <f t="shared" si="29"/>
        <v>43051.645630000006</v>
      </c>
      <c r="T127" s="24"/>
      <c r="U127" s="32"/>
      <c r="V127" s="33"/>
    </row>
    <row r="128" spans="1:22" s="4" customFormat="1" ht="30.75" customHeight="1">
      <c r="A128" s="26"/>
      <c r="B128" s="28" t="s">
        <v>147</v>
      </c>
      <c r="C128" s="26" t="s">
        <v>82</v>
      </c>
      <c r="D128" s="26" t="s">
        <v>150</v>
      </c>
      <c r="E128" s="34" t="s">
        <v>20</v>
      </c>
      <c r="F128" s="35">
        <v>67.12</v>
      </c>
      <c r="G128" s="35">
        <v>67.12</v>
      </c>
      <c r="H128" s="35">
        <v>50.98</v>
      </c>
      <c r="I128" s="35">
        <v>53.68</v>
      </c>
      <c r="J128" s="36">
        <v>1110.1599999999999</v>
      </c>
      <c r="K128" s="36">
        <v>1241.1266666666668</v>
      </c>
      <c r="L128" s="36">
        <v>1071.1400000000001</v>
      </c>
      <c r="M128" s="36">
        <v>1071.1400000000001</v>
      </c>
      <c r="N128" s="30">
        <f t="shared" si="28"/>
        <v>4493.5666666666675</v>
      </c>
      <c r="O128" s="24">
        <f t="shared" si="30"/>
        <v>17917.982400000004</v>
      </c>
      <c r="P128" s="24">
        <f t="shared" si="31"/>
        <v>20031.784400000011</v>
      </c>
      <c r="Q128" s="24">
        <f t="shared" si="31"/>
        <v>14396.121600000006</v>
      </c>
      <c r="R128" s="24">
        <f t="shared" si="32"/>
        <v>14396.121600000006</v>
      </c>
      <c r="S128" s="31">
        <f t="shared" si="29"/>
        <v>66742.010000000024</v>
      </c>
      <c r="T128" s="24"/>
      <c r="U128" s="32"/>
      <c r="V128" s="33"/>
    </row>
    <row r="129" spans="1:22" s="4" customFormat="1" ht="30.75" customHeight="1">
      <c r="A129" s="26"/>
      <c r="B129" s="28" t="s">
        <v>147</v>
      </c>
      <c r="C129" s="26" t="s">
        <v>82</v>
      </c>
      <c r="D129" s="26" t="s">
        <v>157</v>
      </c>
      <c r="E129" s="34" t="s">
        <v>20</v>
      </c>
      <c r="F129" s="35">
        <v>67.12</v>
      </c>
      <c r="G129" s="35">
        <v>67.12</v>
      </c>
      <c r="H129" s="35">
        <v>30.04</v>
      </c>
      <c r="I129" s="35">
        <v>31.63</v>
      </c>
      <c r="J129" s="36">
        <v>959.95</v>
      </c>
      <c r="K129" s="36">
        <v>1162.3566666666666</v>
      </c>
      <c r="L129" s="36">
        <v>1178.18</v>
      </c>
      <c r="M129" s="36">
        <v>1178.18</v>
      </c>
      <c r="N129" s="30">
        <f t="shared" si="28"/>
        <v>4478.666666666667</v>
      </c>
      <c r="O129" s="24">
        <f t="shared" si="30"/>
        <v>35594.946000000004</v>
      </c>
      <c r="P129" s="24">
        <f t="shared" si="31"/>
        <v>43100.1852</v>
      </c>
      <c r="Q129" s="24">
        <f t="shared" si="31"/>
        <v>41813.60820000001</v>
      </c>
      <c r="R129" s="24">
        <f t="shared" si="32"/>
        <v>41813.60820000001</v>
      </c>
      <c r="S129" s="31">
        <f t="shared" si="29"/>
        <v>162322.34760000004</v>
      </c>
      <c r="T129" s="24"/>
      <c r="U129" s="32"/>
      <c r="V129" s="33"/>
    </row>
    <row r="130" spans="1:22" s="4" customFormat="1" ht="30.75" customHeight="1">
      <c r="A130" s="26"/>
      <c r="B130" s="28" t="s">
        <v>147</v>
      </c>
      <c r="C130" s="26" t="s">
        <v>82</v>
      </c>
      <c r="D130" s="26" t="s">
        <v>158</v>
      </c>
      <c r="E130" s="34" t="s">
        <v>20</v>
      </c>
      <c r="F130" s="35">
        <v>67.12</v>
      </c>
      <c r="G130" s="35">
        <v>67.12</v>
      </c>
      <c r="H130" s="35">
        <v>33.03</v>
      </c>
      <c r="I130" s="35">
        <v>34.78</v>
      </c>
      <c r="J130" s="36">
        <v>2887.5</v>
      </c>
      <c r="K130" s="36">
        <v>2815.2833333333333</v>
      </c>
      <c r="L130" s="36">
        <v>2575.1799999999998</v>
      </c>
      <c r="M130" s="36">
        <v>2575.1799999999998</v>
      </c>
      <c r="N130" s="30">
        <f t="shared" si="28"/>
        <v>10853.143333333333</v>
      </c>
      <c r="O130" s="24">
        <f t="shared" si="30"/>
        <v>98434.875000000015</v>
      </c>
      <c r="P130" s="24">
        <f t="shared" si="31"/>
        <v>95973.008833333341</v>
      </c>
      <c r="Q130" s="24">
        <f t="shared" si="31"/>
        <v>83281.321200000006</v>
      </c>
      <c r="R130" s="24">
        <f t="shared" si="32"/>
        <v>83281.321200000006</v>
      </c>
      <c r="S130" s="31">
        <f t="shared" si="29"/>
        <v>360970.5262333334</v>
      </c>
      <c r="T130" s="24"/>
      <c r="U130" s="32"/>
      <c r="V130" s="33"/>
    </row>
    <row r="131" spans="1:22" s="4" customFormat="1" ht="30.75" customHeight="1">
      <c r="A131" s="26"/>
      <c r="B131" s="28" t="s">
        <v>147</v>
      </c>
      <c r="C131" s="26" t="s">
        <v>82</v>
      </c>
      <c r="D131" s="26" t="s">
        <v>159</v>
      </c>
      <c r="E131" s="34" t="s">
        <v>20</v>
      </c>
      <c r="F131" s="35">
        <v>67.12</v>
      </c>
      <c r="G131" s="35">
        <v>67.12</v>
      </c>
      <c r="H131" s="35">
        <v>28.62</v>
      </c>
      <c r="I131" s="35">
        <v>30.14</v>
      </c>
      <c r="J131" s="36">
        <v>2961.0600000000004</v>
      </c>
      <c r="K131" s="36">
        <v>3153.8566666666666</v>
      </c>
      <c r="L131" s="36">
        <v>3435.38</v>
      </c>
      <c r="M131" s="36">
        <v>3435.38</v>
      </c>
      <c r="N131" s="30">
        <f t="shared" si="28"/>
        <v>12985.676666666666</v>
      </c>
      <c r="O131" s="24">
        <f t="shared" si="30"/>
        <v>114000.81000000001</v>
      </c>
      <c r="P131" s="24">
        <f t="shared" si="31"/>
        <v>121423.48166666666</v>
      </c>
      <c r="Q131" s="24">
        <f t="shared" si="31"/>
        <v>127040.35240000002</v>
      </c>
      <c r="R131" s="24">
        <f t="shared" si="32"/>
        <v>127040.35240000002</v>
      </c>
      <c r="S131" s="31">
        <f t="shared" si="29"/>
        <v>489504.99646666675</v>
      </c>
      <c r="T131" s="24"/>
      <c r="U131" s="32"/>
      <c r="V131" s="33"/>
    </row>
    <row r="132" spans="1:22" s="4" customFormat="1" ht="30.75" customHeight="1">
      <c r="A132" s="26"/>
      <c r="B132" s="28" t="s">
        <v>147</v>
      </c>
      <c r="C132" s="26" t="s">
        <v>82</v>
      </c>
      <c r="D132" s="26" t="s">
        <v>160</v>
      </c>
      <c r="E132" s="34" t="s">
        <v>20</v>
      </c>
      <c r="F132" s="35">
        <v>67.12</v>
      </c>
      <c r="G132" s="35">
        <v>67.12</v>
      </c>
      <c r="H132" s="35">
        <v>43.08</v>
      </c>
      <c r="I132" s="35">
        <v>45.36</v>
      </c>
      <c r="J132" s="36">
        <v>3793.19</v>
      </c>
      <c r="K132" s="36">
        <v>3043.6766666666667</v>
      </c>
      <c r="L132" s="36">
        <v>3692.63</v>
      </c>
      <c r="M132" s="36">
        <v>3692.64</v>
      </c>
      <c r="N132" s="30">
        <f t="shared" si="28"/>
        <v>14222.136666666665</v>
      </c>
      <c r="O132" s="24">
        <f t="shared" si="30"/>
        <v>91188.287600000025</v>
      </c>
      <c r="P132" s="24">
        <f t="shared" si="31"/>
        <v>73169.987066666683</v>
      </c>
      <c r="Q132" s="24">
        <f t="shared" si="31"/>
        <v>80351.62880000002</v>
      </c>
      <c r="R132" s="24">
        <f t="shared" si="32"/>
        <v>80351.846400000009</v>
      </c>
      <c r="S132" s="31">
        <f t="shared" si="29"/>
        <v>325061.74986666674</v>
      </c>
      <c r="T132" s="24"/>
      <c r="U132" s="32"/>
      <c r="V132" s="33"/>
    </row>
    <row r="133" spans="1:22" s="4" customFormat="1" ht="30.75" customHeight="1">
      <c r="A133" s="26"/>
      <c r="B133" s="28" t="s">
        <v>147</v>
      </c>
      <c r="C133" s="26" t="s">
        <v>82</v>
      </c>
      <c r="D133" s="26" t="s">
        <v>161</v>
      </c>
      <c r="E133" s="34" t="s">
        <v>20</v>
      </c>
      <c r="F133" s="35">
        <v>67.12</v>
      </c>
      <c r="G133" s="35">
        <v>67.12</v>
      </c>
      <c r="H133" s="35">
        <v>46.35</v>
      </c>
      <c r="I133" s="35">
        <v>48.81</v>
      </c>
      <c r="J133" s="36">
        <v>196.5</v>
      </c>
      <c r="K133" s="36">
        <v>232.14333333333332</v>
      </c>
      <c r="L133" s="36">
        <v>274.95999999999998</v>
      </c>
      <c r="M133" s="36">
        <v>274.95</v>
      </c>
      <c r="N133" s="30">
        <f t="shared" si="28"/>
        <v>978.55333333333328</v>
      </c>
      <c r="O133" s="24">
        <f t="shared" si="30"/>
        <v>4081.3050000000007</v>
      </c>
      <c r="P133" s="24">
        <f t="shared" si="31"/>
        <v>4821.6170333333339</v>
      </c>
      <c r="Q133" s="24">
        <f t="shared" si="31"/>
        <v>5034.5176000000001</v>
      </c>
      <c r="R133" s="24">
        <f t="shared" si="32"/>
        <v>5034.3345000000008</v>
      </c>
      <c r="S133" s="31">
        <f t="shared" si="29"/>
        <v>18971.774133333336</v>
      </c>
      <c r="T133" s="24"/>
      <c r="U133" s="32"/>
      <c r="V133" s="33"/>
    </row>
    <row r="134" spans="1:22" s="4" customFormat="1" ht="30.75" customHeight="1">
      <c r="A134" s="26"/>
      <c r="B134" s="28" t="s">
        <v>147</v>
      </c>
      <c r="C134" s="26" t="s">
        <v>82</v>
      </c>
      <c r="D134" s="26" t="s">
        <v>162</v>
      </c>
      <c r="E134" s="34" t="s">
        <v>20</v>
      </c>
      <c r="F134" s="35">
        <v>67.12</v>
      </c>
      <c r="G134" s="35">
        <v>67.12</v>
      </c>
      <c r="H134" s="35">
        <v>41.14</v>
      </c>
      <c r="I134" s="35">
        <v>43.32</v>
      </c>
      <c r="J134" s="36">
        <v>322.76</v>
      </c>
      <c r="K134" s="36">
        <v>330.35666666666668</v>
      </c>
      <c r="L134" s="36">
        <v>316.55</v>
      </c>
      <c r="M134" s="36">
        <v>316.55</v>
      </c>
      <c r="N134" s="30">
        <f t="shared" si="28"/>
        <v>1286.2166666666667</v>
      </c>
      <c r="O134" s="24">
        <f t="shared" si="30"/>
        <v>8385.3048000000017</v>
      </c>
      <c r="P134" s="24">
        <f t="shared" si="31"/>
        <v>8582.6662000000015</v>
      </c>
      <c r="Q134" s="24">
        <f t="shared" si="31"/>
        <v>7533.8900000000012</v>
      </c>
      <c r="R134" s="24">
        <f t="shared" si="32"/>
        <v>7533.8900000000012</v>
      </c>
      <c r="S134" s="31">
        <f t="shared" si="29"/>
        <v>32035.751000000004</v>
      </c>
      <c r="T134" s="24"/>
      <c r="U134" s="32"/>
      <c r="V134" s="33"/>
    </row>
    <row r="135" spans="1:22" s="4" customFormat="1" ht="30.75" customHeight="1">
      <c r="A135" s="26"/>
      <c r="B135" s="28" t="s">
        <v>147</v>
      </c>
      <c r="C135" s="26" t="s">
        <v>82</v>
      </c>
      <c r="D135" s="26" t="s">
        <v>163</v>
      </c>
      <c r="E135" s="34" t="s">
        <v>20</v>
      </c>
      <c r="F135" s="35">
        <v>67.12</v>
      </c>
      <c r="G135" s="35">
        <v>67.12</v>
      </c>
      <c r="H135" s="35">
        <v>30.48</v>
      </c>
      <c r="I135" s="35">
        <v>32.1</v>
      </c>
      <c r="J135" s="36">
        <v>235.21999999999997</v>
      </c>
      <c r="K135" s="36">
        <v>267.74</v>
      </c>
      <c r="L135" s="36">
        <v>252.3</v>
      </c>
      <c r="M135" s="36">
        <v>252.29</v>
      </c>
      <c r="N135" s="30">
        <f t="shared" si="28"/>
        <v>1007.55</v>
      </c>
      <c r="O135" s="24">
        <f t="shared" si="30"/>
        <v>8618.4607999999989</v>
      </c>
      <c r="P135" s="24">
        <f t="shared" si="31"/>
        <v>9809.9935999999998</v>
      </c>
      <c r="Q135" s="24">
        <f t="shared" si="31"/>
        <v>8835.5460000000021</v>
      </c>
      <c r="R135" s="24">
        <f t="shared" si="32"/>
        <v>8835.1958000000013</v>
      </c>
      <c r="S135" s="31">
        <f t="shared" si="29"/>
        <v>36099.196200000006</v>
      </c>
      <c r="T135" s="24"/>
      <c r="U135" s="32"/>
      <c r="V135" s="33"/>
    </row>
    <row r="136" spans="1:22" s="4" customFormat="1" ht="30.75" customHeight="1">
      <c r="A136" s="26"/>
      <c r="B136" s="28" t="s">
        <v>147</v>
      </c>
      <c r="C136" s="26" t="s">
        <v>82</v>
      </c>
      <c r="D136" s="26" t="s">
        <v>155</v>
      </c>
      <c r="E136" s="34" t="s">
        <v>20</v>
      </c>
      <c r="F136" s="35">
        <v>67.12</v>
      </c>
      <c r="G136" s="35">
        <v>67.12</v>
      </c>
      <c r="H136" s="35">
        <v>21.66</v>
      </c>
      <c r="I136" s="35">
        <v>22.81</v>
      </c>
      <c r="J136" s="36">
        <v>2221.5500000000002</v>
      </c>
      <c r="K136" s="36">
        <v>12231.463333333333</v>
      </c>
      <c r="L136" s="36">
        <v>2474.65</v>
      </c>
      <c r="M136" s="36">
        <v>2474.8000000000002</v>
      </c>
      <c r="N136" s="30">
        <f t="shared" si="28"/>
        <v>19402.463333333333</v>
      </c>
      <c r="O136" s="24">
        <f t="shared" si="30"/>
        <v>100991.66300000003</v>
      </c>
      <c r="P136" s="24">
        <f t="shared" si="31"/>
        <v>556042.32313333347</v>
      </c>
      <c r="Q136" s="24">
        <f t="shared" si="31"/>
        <v>109651.7415</v>
      </c>
      <c r="R136" s="24">
        <f t="shared" si="32"/>
        <v>109658.38800000002</v>
      </c>
      <c r="S136" s="31">
        <f t="shared" si="29"/>
        <v>876344.11563333357</v>
      </c>
      <c r="T136" s="24"/>
      <c r="U136" s="32"/>
      <c r="V136" s="33"/>
    </row>
    <row r="137" spans="1:22" s="4" customFormat="1" ht="48" customHeight="1">
      <c r="A137" s="26"/>
      <c r="B137" s="28" t="s">
        <v>147</v>
      </c>
      <c r="C137" s="26" t="s">
        <v>164</v>
      </c>
      <c r="D137" s="26" t="s">
        <v>165</v>
      </c>
      <c r="E137" s="34" t="s">
        <v>19</v>
      </c>
      <c r="F137" s="35">
        <v>89.68</v>
      </c>
      <c r="G137" s="35">
        <v>89.68</v>
      </c>
      <c r="H137" s="35">
        <v>50.46</v>
      </c>
      <c r="I137" s="35">
        <v>53.13</v>
      </c>
      <c r="J137" s="36">
        <v>14596.537</v>
      </c>
      <c r="K137" s="36">
        <v>29563.074999999997</v>
      </c>
      <c r="L137" s="36">
        <v>20452.95</v>
      </c>
      <c r="M137" s="36">
        <v>20452.95</v>
      </c>
      <c r="N137" s="30">
        <f t="shared" si="28"/>
        <v>85065.511999999988</v>
      </c>
      <c r="O137" s="24">
        <f t="shared" si="30"/>
        <v>572476.18114000012</v>
      </c>
      <c r="P137" s="24">
        <f t="shared" si="31"/>
        <v>1159463.8015000001</v>
      </c>
      <c r="Q137" s="24">
        <f t="shared" si="31"/>
        <v>747555.32250000013</v>
      </c>
      <c r="R137" s="24">
        <f t="shared" si="32"/>
        <v>747555.32250000013</v>
      </c>
      <c r="S137" s="31">
        <f t="shared" si="29"/>
        <v>3227050.6276400005</v>
      </c>
      <c r="T137" s="24"/>
      <c r="U137" s="32"/>
      <c r="V137" s="33"/>
    </row>
    <row r="138" spans="1:22" s="4" customFormat="1" ht="30.75" customHeight="1">
      <c r="A138" s="26"/>
      <c r="B138" s="28"/>
      <c r="C138" s="26" t="s">
        <v>174</v>
      </c>
      <c r="D138" s="26" t="s">
        <v>379</v>
      </c>
      <c r="E138" s="34" t="s">
        <v>19</v>
      </c>
      <c r="F138" s="35">
        <v>517.95000000000005</v>
      </c>
      <c r="G138" s="35">
        <v>517.95000000000005</v>
      </c>
      <c r="H138" s="35">
        <v>115.15</v>
      </c>
      <c r="I138" s="35">
        <v>121.25</v>
      </c>
      <c r="J138" s="36">
        <v>3177.8629999999998</v>
      </c>
      <c r="K138" s="36">
        <f>J138</f>
        <v>3177.8629999999998</v>
      </c>
      <c r="L138" s="36">
        <f t="shared" ref="L138:M138" si="52">K138</f>
        <v>3177.8629999999998</v>
      </c>
      <c r="M138" s="36">
        <f t="shared" si="52"/>
        <v>3177.8629999999998</v>
      </c>
      <c r="N138" s="30">
        <f t="shared" ref="N138:N198" si="53">J138+K138+L138+M138</f>
        <v>12711.451999999999</v>
      </c>
      <c r="O138" s="24">
        <f t="shared" si="30"/>
        <v>1280043.2164</v>
      </c>
      <c r="P138" s="24">
        <f t="shared" si="31"/>
        <v>1280043.2164</v>
      </c>
      <c r="Q138" s="24">
        <f t="shared" si="31"/>
        <v>1260658.2521000002</v>
      </c>
      <c r="R138" s="24">
        <f t="shared" si="32"/>
        <v>1260658.2521000002</v>
      </c>
      <c r="S138" s="31">
        <f t="shared" ref="S138:S198" si="54">O138+P138+Q138+R138</f>
        <v>5081402.9370000008</v>
      </c>
      <c r="T138" s="24"/>
      <c r="U138" s="32"/>
      <c r="V138" s="33"/>
    </row>
    <row r="139" spans="1:22" s="4" customFormat="1" ht="30.75" customHeight="1">
      <c r="A139" s="26"/>
      <c r="B139" s="28" t="s">
        <v>147</v>
      </c>
      <c r="C139" s="26" t="s">
        <v>166</v>
      </c>
      <c r="D139" s="26" t="s">
        <v>167</v>
      </c>
      <c r="E139" s="34" t="s">
        <v>19</v>
      </c>
      <c r="F139" s="35">
        <v>183.4</v>
      </c>
      <c r="G139" s="35">
        <v>183.4</v>
      </c>
      <c r="H139" s="35">
        <v>44.11</v>
      </c>
      <c r="I139" s="35">
        <v>46.45</v>
      </c>
      <c r="J139" s="36">
        <v>10962.651000000002</v>
      </c>
      <c r="K139" s="36">
        <v>8462.5059999999994</v>
      </c>
      <c r="L139" s="36">
        <v>9169</v>
      </c>
      <c r="M139" s="36">
        <v>9169</v>
      </c>
      <c r="N139" s="30">
        <f t="shared" si="53"/>
        <v>37763.156999999999</v>
      </c>
      <c r="O139" s="24">
        <f t="shared" si="30"/>
        <v>1526987.6577900006</v>
      </c>
      <c r="P139" s="24">
        <f t="shared" si="31"/>
        <v>1178742.46074</v>
      </c>
      <c r="Q139" s="24">
        <f t="shared" si="31"/>
        <v>1255694.5499999998</v>
      </c>
      <c r="R139" s="24">
        <f t="shared" si="32"/>
        <v>1255694.5499999998</v>
      </c>
      <c r="S139" s="31">
        <f t="shared" si="54"/>
        <v>5217119.2185300002</v>
      </c>
      <c r="T139" s="24"/>
      <c r="U139" s="32"/>
      <c r="V139" s="33"/>
    </row>
    <row r="140" spans="1:22" s="4" customFormat="1" ht="30.75" customHeight="1">
      <c r="A140" s="26"/>
      <c r="B140" s="28" t="s">
        <v>147</v>
      </c>
      <c r="C140" s="26" t="s">
        <v>166</v>
      </c>
      <c r="D140" s="26" t="s">
        <v>167</v>
      </c>
      <c r="E140" s="34" t="s">
        <v>20</v>
      </c>
      <c r="F140" s="35">
        <v>70.010000000000005</v>
      </c>
      <c r="G140" s="35">
        <v>70.010000000000005</v>
      </c>
      <c r="H140" s="35">
        <v>49.29</v>
      </c>
      <c r="I140" s="35">
        <v>51.9</v>
      </c>
      <c r="J140" s="36">
        <v>4833.0380000000005</v>
      </c>
      <c r="K140" s="36">
        <v>3972.9430000000002</v>
      </c>
      <c r="L140" s="36">
        <v>3792.5</v>
      </c>
      <c r="M140" s="36">
        <v>3792.5</v>
      </c>
      <c r="N140" s="30">
        <f t="shared" si="53"/>
        <v>16390.981</v>
      </c>
      <c r="O140" s="24">
        <f t="shared" ref="O140:O200" si="55">(F140-H140)*J140</f>
        <v>100140.54736000004</v>
      </c>
      <c r="P140" s="24">
        <f t="shared" ref="P140:Q200" si="56">(F140-H140)*K140</f>
        <v>82319.378960000031</v>
      </c>
      <c r="Q140" s="24">
        <f t="shared" si="56"/>
        <v>68682.175000000032</v>
      </c>
      <c r="R140" s="24">
        <f t="shared" ref="R140:R198" si="57">(G140-I140)*M140</f>
        <v>68682.175000000032</v>
      </c>
      <c r="S140" s="31">
        <f t="shared" si="54"/>
        <v>319824.27632000018</v>
      </c>
      <c r="T140" s="24"/>
      <c r="U140" s="32"/>
      <c r="V140" s="33"/>
    </row>
    <row r="141" spans="1:22" s="5" customFormat="1" ht="30.75" customHeight="1">
      <c r="A141" s="26" t="s">
        <v>359</v>
      </c>
      <c r="B141" s="28" t="s">
        <v>358</v>
      </c>
      <c r="C141" s="28" t="s">
        <v>358</v>
      </c>
      <c r="D141" s="26"/>
      <c r="E141" s="34"/>
      <c r="F141" s="29"/>
      <c r="G141" s="29"/>
      <c r="H141" s="29"/>
      <c r="I141" s="29"/>
      <c r="J141" s="37">
        <f>J142</f>
        <v>1217</v>
      </c>
      <c r="K141" s="37">
        <f t="shared" ref="K141:R141" si="58">K142</f>
        <v>1217</v>
      </c>
      <c r="L141" s="37">
        <f t="shared" si="58"/>
        <v>1217</v>
      </c>
      <c r="M141" s="37">
        <f t="shared" si="58"/>
        <v>1217</v>
      </c>
      <c r="N141" s="30">
        <f t="shared" si="53"/>
        <v>4868</v>
      </c>
      <c r="O141" s="24">
        <f t="shared" si="58"/>
        <v>596366.51</v>
      </c>
      <c r="P141" s="24">
        <f t="shared" si="58"/>
        <v>596366.51</v>
      </c>
      <c r="Q141" s="24">
        <f t="shared" si="58"/>
        <v>594467.99</v>
      </c>
      <c r="R141" s="24">
        <f t="shared" si="58"/>
        <v>594467.99</v>
      </c>
      <c r="S141" s="31">
        <f t="shared" si="54"/>
        <v>2381669</v>
      </c>
      <c r="T141" s="24"/>
      <c r="U141" s="32"/>
      <c r="V141" s="33"/>
    </row>
    <row r="142" spans="1:22" s="4" customFormat="1" ht="54" customHeight="1">
      <c r="A142" s="26"/>
      <c r="B142" s="28" t="s">
        <v>358</v>
      </c>
      <c r="C142" s="26" t="s">
        <v>17</v>
      </c>
      <c r="D142" s="26" t="s">
        <v>360</v>
      </c>
      <c r="E142" s="34" t="s">
        <v>123</v>
      </c>
      <c r="F142" s="35">
        <v>519.39</v>
      </c>
      <c r="G142" s="35">
        <v>519.39</v>
      </c>
      <c r="H142" s="35">
        <v>29.36</v>
      </c>
      <c r="I142" s="35">
        <v>30.92</v>
      </c>
      <c r="J142" s="36">
        <v>1217</v>
      </c>
      <c r="K142" s="36">
        <v>1217</v>
      </c>
      <c r="L142" s="36">
        <v>1217</v>
      </c>
      <c r="M142" s="36">
        <v>1217</v>
      </c>
      <c r="N142" s="30">
        <f t="shared" si="53"/>
        <v>4868</v>
      </c>
      <c r="O142" s="24">
        <f t="shared" si="55"/>
        <v>596366.51</v>
      </c>
      <c r="P142" s="24">
        <f t="shared" si="56"/>
        <v>596366.51</v>
      </c>
      <c r="Q142" s="24">
        <f t="shared" si="56"/>
        <v>594467.99</v>
      </c>
      <c r="R142" s="24">
        <f t="shared" si="57"/>
        <v>594467.99</v>
      </c>
      <c r="S142" s="31">
        <f t="shared" si="54"/>
        <v>2381669</v>
      </c>
      <c r="T142" s="24"/>
      <c r="U142" s="32"/>
      <c r="V142" s="33"/>
    </row>
    <row r="143" spans="1:22" s="5" customFormat="1" ht="30.75" customHeight="1">
      <c r="A143" s="26" t="s">
        <v>168</v>
      </c>
      <c r="B143" s="28" t="s">
        <v>169</v>
      </c>
      <c r="C143" s="28" t="s">
        <v>169</v>
      </c>
      <c r="D143" s="26"/>
      <c r="E143" s="34"/>
      <c r="F143" s="29"/>
      <c r="G143" s="29"/>
      <c r="H143" s="29"/>
      <c r="I143" s="29"/>
      <c r="J143" s="37">
        <f>J144</f>
        <v>556.00199999999995</v>
      </c>
      <c r="K143" s="37">
        <f t="shared" ref="K143:R143" si="59">K144</f>
        <v>615.53700000000003</v>
      </c>
      <c r="L143" s="37">
        <f t="shared" si="59"/>
        <v>798</v>
      </c>
      <c r="M143" s="37">
        <f t="shared" si="59"/>
        <v>710</v>
      </c>
      <c r="N143" s="30">
        <f t="shared" si="53"/>
        <v>2679.5389999999998</v>
      </c>
      <c r="O143" s="24">
        <f t="shared" si="59"/>
        <v>11937.362939999999</v>
      </c>
      <c r="P143" s="24">
        <f t="shared" si="59"/>
        <v>13215.579390000001</v>
      </c>
      <c r="Q143" s="24">
        <f t="shared" si="59"/>
        <v>14675.219999999994</v>
      </c>
      <c r="R143" s="24">
        <f t="shared" si="59"/>
        <v>13056.899999999996</v>
      </c>
      <c r="S143" s="31">
        <f t="shared" si="54"/>
        <v>52885.062329999986</v>
      </c>
      <c r="T143" s="24"/>
      <c r="U143" s="32"/>
      <c r="V143" s="33"/>
    </row>
    <row r="144" spans="1:22" s="4" customFormat="1" ht="30.75" customHeight="1">
      <c r="A144" s="26"/>
      <c r="B144" s="28" t="s">
        <v>169</v>
      </c>
      <c r="C144" s="26" t="s">
        <v>170</v>
      </c>
      <c r="D144" s="26" t="s">
        <v>171</v>
      </c>
      <c r="E144" s="34" t="s">
        <v>19</v>
      </c>
      <c r="F144" s="35">
        <v>79.66</v>
      </c>
      <c r="G144" s="35">
        <v>79.66</v>
      </c>
      <c r="H144" s="35">
        <v>58.19</v>
      </c>
      <c r="I144" s="35">
        <v>61.27</v>
      </c>
      <c r="J144" s="36">
        <v>556.00199999999995</v>
      </c>
      <c r="K144" s="36">
        <v>615.53700000000003</v>
      </c>
      <c r="L144" s="36">
        <v>798</v>
      </c>
      <c r="M144" s="36">
        <v>710</v>
      </c>
      <c r="N144" s="30">
        <f t="shared" si="53"/>
        <v>2679.5389999999998</v>
      </c>
      <c r="O144" s="24">
        <f t="shared" si="55"/>
        <v>11937.362939999999</v>
      </c>
      <c r="P144" s="24">
        <f t="shared" si="56"/>
        <v>13215.579390000001</v>
      </c>
      <c r="Q144" s="24">
        <f t="shared" si="56"/>
        <v>14675.219999999994</v>
      </c>
      <c r="R144" s="24">
        <f t="shared" si="57"/>
        <v>13056.899999999996</v>
      </c>
      <c r="S144" s="31">
        <f t="shared" si="54"/>
        <v>52885.062329999986</v>
      </c>
      <c r="T144" s="24"/>
      <c r="U144" s="32"/>
      <c r="V144" s="33"/>
    </row>
    <row r="145" spans="1:22" s="5" customFormat="1" ht="30.75" customHeight="1">
      <c r="A145" s="26" t="s">
        <v>172</v>
      </c>
      <c r="B145" s="28" t="s">
        <v>173</v>
      </c>
      <c r="C145" s="28" t="s">
        <v>173</v>
      </c>
      <c r="D145" s="26"/>
      <c r="E145" s="34"/>
      <c r="F145" s="29"/>
      <c r="G145" s="29"/>
      <c r="H145" s="29"/>
      <c r="I145" s="29"/>
      <c r="J145" s="37">
        <f>SUM(J146:J148)</f>
        <v>2599.9830000000002</v>
      </c>
      <c r="K145" s="37">
        <f t="shared" ref="K145:M145" si="60">SUM(K146:K148)</f>
        <v>2598.3670000000002</v>
      </c>
      <c r="L145" s="37">
        <f t="shared" si="60"/>
        <v>3303</v>
      </c>
      <c r="M145" s="37">
        <f t="shared" si="60"/>
        <v>3303</v>
      </c>
      <c r="N145" s="30">
        <f t="shared" si="53"/>
        <v>11804.35</v>
      </c>
      <c r="O145" s="24">
        <f>SUM(O146:O148)</f>
        <v>425847.44764000003</v>
      </c>
      <c r="P145" s="24">
        <f t="shared" ref="P145:R145" si="61">SUM(P146:P148)</f>
        <v>430963.96895999997</v>
      </c>
      <c r="Q145" s="24">
        <f t="shared" si="61"/>
        <v>533767.84000000008</v>
      </c>
      <c r="R145" s="24">
        <f t="shared" si="61"/>
        <v>533767.84000000008</v>
      </c>
      <c r="S145" s="31">
        <f t="shared" si="54"/>
        <v>1924347.0966</v>
      </c>
      <c r="T145" s="24"/>
      <c r="U145" s="24"/>
      <c r="V145" s="33"/>
    </row>
    <row r="146" spans="1:22" s="4" customFormat="1" ht="30.75" customHeight="1">
      <c r="A146" s="26"/>
      <c r="B146" s="28" t="s">
        <v>173</v>
      </c>
      <c r="C146" s="26" t="s">
        <v>174</v>
      </c>
      <c r="D146" s="26" t="s">
        <v>175</v>
      </c>
      <c r="E146" s="34" t="s">
        <v>19</v>
      </c>
      <c r="F146" s="35">
        <v>293.63</v>
      </c>
      <c r="G146" s="35">
        <v>293.63</v>
      </c>
      <c r="H146" s="35">
        <v>70.69</v>
      </c>
      <c r="I146" s="35">
        <v>74.44</v>
      </c>
      <c r="J146" s="36">
        <v>468.90999999999997</v>
      </c>
      <c r="K146" s="36">
        <v>489.51</v>
      </c>
      <c r="L146" s="36">
        <v>598.75</v>
      </c>
      <c r="M146" s="36">
        <v>598.75</v>
      </c>
      <c r="N146" s="30">
        <f t="shared" si="53"/>
        <v>2155.92</v>
      </c>
      <c r="O146" s="24">
        <f t="shared" si="55"/>
        <v>104538.79539999999</v>
      </c>
      <c r="P146" s="24">
        <f t="shared" si="56"/>
        <v>109131.3594</v>
      </c>
      <c r="Q146" s="24">
        <f t="shared" si="56"/>
        <v>131240.01250000001</v>
      </c>
      <c r="R146" s="24">
        <f t="shared" si="57"/>
        <v>131240.01250000001</v>
      </c>
      <c r="S146" s="31">
        <f t="shared" si="54"/>
        <v>476150.17979999998</v>
      </c>
      <c r="T146" s="24"/>
      <c r="U146" s="32"/>
      <c r="V146" s="33"/>
    </row>
    <row r="147" spans="1:22" s="4" customFormat="1" ht="30.75" customHeight="1">
      <c r="A147" s="26"/>
      <c r="B147" s="28" t="s">
        <v>173</v>
      </c>
      <c r="C147" s="26" t="s">
        <v>174</v>
      </c>
      <c r="D147" s="26" t="s">
        <v>176</v>
      </c>
      <c r="E147" s="34" t="s">
        <v>19</v>
      </c>
      <c r="F147" s="35">
        <v>274.62</v>
      </c>
      <c r="G147" s="35">
        <v>274.62</v>
      </c>
      <c r="H147" s="35">
        <v>34.590000000000003</v>
      </c>
      <c r="I147" s="35">
        <v>36.42</v>
      </c>
      <c r="J147" s="36">
        <v>268.98</v>
      </c>
      <c r="K147" s="36">
        <v>304.096</v>
      </c>
      <c r="L147" s="36">
        <v>382.5</v>
      </c>
      <c r="M147" s="36">
        <v>382.5</v>
      </c>
      <c r="N147" s="30">
        <f t="shared" si="53"/>
        <v>1338.076</v>
      </c>
      <c r="O147" s="24">
        <f t="shared" si="55"/>
        <v>64563.269400000005</v>
      </c>
      <c r="P147" s="24">
        <f t="shared" si="56"/>
        <v>72992.162880000003</v>
      </c>
      <c r="Q147" s="24">
        <f t="shared" si="56"/>
        <v>91111.5</v>
      </c>
      <c r="R147" s="24">
        <f t="shared" si="57"/>
        <v>91111.5</v>
      </c>
      <c r="S147" s="31">
        <f t="shared" si="54"/>
        <v>319778.43228000001</v>
      </c>
      <c r="T147" s="24"/>
      <c r="U147" s="32"/>
      <c r="V147" s="33"/>
    </row>
    <row r="148" spans="1:22" s="4" customFormat="1" ht="30.75" customHeight="1">
      <c r="A148" s="26"/>
      <c r="B148" s="28" t="s">
        <v>173</v>
      </c>
      <c r="C148" s="26" t="s">
        <v>174</v>
      </c>
      <c r="D148" s="26" t="s">
        <v>177</v>
      </c>
      <c r="E148" s="34" t="s">
        <v>19</v>
      </c>
      <c r="F148" s="35">
        <v>208.57</v>
      </c>
      <c r="G148" s="35">
        <v>208.57</v>
      </c>
      <c r="H148" s="35">
        <v>70.69</v>
      </c>
      <c r="I148" s="35">
        <v>74.44</v>
      </c>
      <c r="J148" s="36">
        <v>1862.0930000000003</v>
      </c>
      <c r="K148" s="36">
        <v>1804.761</v>
      </c>
      <c r="L148" s="36">
        <v>2321.75</v>
      </c>
      <c r="M148" s="36">
        <v>2321.75</v>
      </c>
      <c r="N148" s="30">
        <f t="shared" si="53"/>
        <v>8310.3539999999994</v>
      </c>
      <c r="O148" s="24">
        <f t="shared" si="55"/>
        <v>256745.38284000003</v>
      </c>
      <c r="P148" s="24">
        <f t="shared" si="56"/>
        <v>248840.44667999999</v>
      </c>
      <c r="Q148" s="24">
        <f t="shared" si="56"/>
        <v>311416.32750000001</v>
      </c>
      <c r="R148" s="24">
        <f t="shared" si="57"/>
        <v>311416.32750000001</v>
      </c>
      <c r="S148" s="31">
        <f t="shared" si="54"/>
        <v>1128418.4845199999</v>
      </c>
      <c r="T148" s="24"/>
      <c r="U148" s="32"/>
      <c r="V148" s="33"/>
    </row>
    <row r="149" spans="1:22" s="5" customFormat="1" ht="30.75" customHeight="1">
      <c r="A149" s="26" t="s">
        <v>178</v>
      </c>
      <c r="B149" s="28" t="s">
        <v>179</v>
      </c>
      <c r="C149" s="28" t="s">
        <v>179</v>
      </c>
      <c r="D149" s="26"/>
      <c r="E149" s="34"/>
      <c r="F149" s="29"/>
      <c r="G149" s="29"/>
      <c r="H149" s="29"/>
      <c r="I149" s="29"/>
      <c r="J149" s="37">
        <f>SUM(J150:J151)</f>
        <v>1646</v>
      </c>
      <c r="K149" s="37">
        <f>SUM(K150:K151)</f>
        <v>1632</v>
      </c>
      <c r="L149" s="37">
        <f>SUM(L150:L151)</f>
        <v>1672</v>
      </c>
      <c r="M149" s="37">
        <f>SUM(M150:M151)</f>
        <v>1605</v>
      </c>
      <c r="N149" s="30">
        <f t="shared" si="53"/>
        <v>6555</v>
      </c>
      <c r="O149" s="24">
        <f>SUM(O150:O151)</f>
        <v>607345.86</v>
      </c>
      <c r="P149" s="24">
        <f t="shared" ref="P149:R149" si="62">SUM(P150:P151)</f>
        <v>604092.72</v>
      </c>
      <c r="Q149" s="24">
        <f t="shared" si="62"/>
        <v>666913</v>
      </c>
      <c r="R149" s="24">
        <f t="shared" si="62"/>
        <v>640462.80000000005</v>
      </c>
      <c r="S149" s="31">
        <f t="shared" si="54"/>
        <v>2518814.38</v>
      </c>
      <c r="T149" s="24"/>
      <c r="U149" s="24"/>
      <c r="V149" s="33"/>
    </row>
    <row r="150" spans="1:22" s="4" customFormat="1" ht="30.75" customHeight="1">
      <c r="A150" s="26"/>
      <c r="B150" s="28" t="s">
        <v>179</v>
      </c>
      <c r="C150" s="26" t="s">
        <v>17</v>
      </c>
      <c r="D150" s="26" t="s">
        <v>180</v>
      </c>
      <c r="E150" s="34" t="s">
        <v>19</v>
      </c>
      <c r="F150" s="35">
        <v>486.77</v>
      </c>
      <c r="G150" s="35">
        <v>525.71</v>
      </c>
      <c r="H150" s="35">
        <v>31.63</v>
      </c>
      <c r="I150" s="35">
        <v>33.31</v>
      </c>
      <c r="J150" s="36">
        <v>873</v>
      </c>
      <c r="K150" s="36">
        <v>876</v>
      </c>
      <c r="L150" s="36">
        <v>883</v>
      </c>
      <c r="M150" s="36">
        <v>849</v>
      </c>
      <c r="N150" s="30">
        <f t="shared" si="53"/>
        <v>3481</v>
      </c>
      <c r="O150" s="24">
        <f t="shared" si="55"/>
        <v>397337.22</v>
      </c>
      <c r="P150" s="24">
        <f t="shared" si="56"/>
        <v>398702.64</v>
      </c>
      <c r="Q150" s="24">
        <f t="shared" si="56"/>
        <v>434789.2</v>
      </c>
      <c r="R150" s="24">
        <f t="shared" si="57"/>
        <v>418047.60000000003</v>
      </c>
      <c r="S150" s="31">
        <f t="shared" si="54"/>
        <v>1648876.6600000001</v>
      </c>
      <c r="T150" s="24"/>
      <c r="U150" s="32"/>
      <c r="V150" s="33"/>
    </row>
    <row r="151" spans="1:22" s="4" customFormat="1" ht="30.75" customHeight="1">
      <c r="A151" s="26"/>
      <c r="B151" s="28" t="s">
        <v>179</v>
      </c>
      <c r="C151" s="26" t="s">
        <v>17</v>
      </c>
      <c r="D151" s="26" t="s">
        <v>180</v>
      </c>
      <c r="E151" s="34" t="s">
        <v>20</v>
      </c>
      <c r="F151" s="35">
        <v>300.88</v>
      </c>
      <c r="G151" s="35">
        <v>324.95</v>
      </c>
      <c r="H151" s="35">
        <v>29.2</v>
      </c>
      <c r="I151" s="35">
        <v>30.75</v>
      </c>
      <c r="J151" s="36">
        <v>773</v>
      </c>
      <c r="K151" s="36">
        <v>756</v>
      </c>
      <c r="L151" s="36">
        <v>789</v>
      </c>
      <c r="M151" s="36">
        <v>756</v>
      </c>
      <c r="N151" s="30">
        <f t="shared" si="53"/>
        <v>3074</v>
      </c>
      <c r="O151" s="24">
        <f t="shared" si="55"/>
        <v>210008.64</v>
      </c>
      <c r="P151" s="24">
        <f t="shared" si="56"/>
        <v>205390.08000000002</v>
      </c>
      <c r="Q151" s="24">
        <f t="shared" si="56"/>
        <v>232123.8</v>
      </c>
      <c r="R151" s="24">
        <f t="shared" si="57"/>
        <v>222415.19999999998</v>
      </c>
      <c r="S151" s="31">
        <f t="shared" si="54"/>
        <v>869937.72</v>
      </c>
      <c r="T151" s="24"/>
      <c r="U151" s="32"/>
      <c r="V151" s="33"/>
    </row>
    <row r="152" spans="1:22" s="5" customFormat="1" ht="30.75" customHeight="1">
      <c r="A152" s="26" t="s">
        <v>181</v>
      </c>
      <c r="B152" s="28" t="s">
        <v>182</v>
      </c>
      <c r="C152" s="28" t="s">
        <v>182</v>
      </c>
      <c r="D152" s="26"/>
      <c r="E152" s="34"/>
      <c r="F152" s="29"/>
      <c r="G152" s="29"/>
      <c r="H152" s="29"/>
      <c r="I152" s="29"/>
      <c r="J152" s="37">
        <f>SUM(J153:J155)</f>
        <v>33948.340000000004</v>
      </c>
      <c r="K152" s="37">
        <f t="shared" ref="K152:M152" si="63">SUM(K153:K155)</f>
        <v>29297.281000000003</v>
      </c>
      <c r="L152" s="37">
        <f t="shared" si="63"/>
        <v>32161.25</v>
      </c>
      <c r="M152" s="37">
        <f t="shared" si="63"/>
        <v>32161.25</v>
      </c>
      <c r="N152" s="30">
        <f t="shared" si="53"/>
        <v>127568.12100000001</v>
      </c>
      <c r="O152" s="24">
        <f>SUM(O153:O155)</f>
        <v>4036184.4674999998</v>
      </c>
      <c r="P152" s="24">
        <f t="shared" ref="P152:R152" si="64">SUM(P153:P155)</f>
        <v>3464556.0806999998</v>
      </c>
      <c r="Q152" s="24">
        <f t="shared" si="64"/>
        <v>3724336.3049999997</v>
      </c>
      <c r="R152" s="24">
        <f t="shared" si="64"/>
        <v>3724336.3049999997</v>
      </c>
      <c r="S152" s="31">
        <f t="shared" si="54"/>
        <v>14949413.158199999</v>
      </c>
      <c r="T152" s="24"/>
      <c r="U152" s="32"/>
      <c r="V152" s="33"/>
    </row>
    <row r="153" spans="1:22" s="4" customFormat="1" ht="60" customHeight="1">
      <c r="A153" s="26"/>
      <c r="B153" s="28" t="s">
        <v>182</v>
      </c>
      <c r="C153" s="26" t="s">
        <v>17</v>
      </c>
      <c r="D153" s="26" t="s">
        <v>183</v>
      </c>
      <c r="E153" s="34" t="s">
        <v>19</v>
      </c>
      <c r="F153" s="35">
        <v>98.95</v>
      </c>
      <c r="G153" s="35">
        <v>98.95</v>
      </c>
      <c r="H153" s="35">
        <v>37.96</v>
      </c>
      <c r="I153" s="35">
        <v>39.97</v>
      </c>
      <c r="J153" s="36">
        <v>2182.3380000000002</v>
      </c>
      <c r="K153" s="36">
        <v>2151.11</v>
      </c>
      <c r="L153" s="36">
        <v>2205.25</v>
      </c>
      <c r="M153" s="36">
        <v>2205.25</v>
      </c>
      <c r="N153" s="30">
        <f t="shared" si="53"/>
        <v>8743.9480000000003</v>
      </c>
      <c r="O153" s="24">
        <f t="shared" si="55"/>
        <v>133100.79462000003</v>
      </c>
      <c r="P153" s="24">
        <f t="shared" si="56"/>
        <v>131196.19890000002</v>
      </c>
      <c r="Q153" s="24">
        <f t="shared" si="56"/>
        <v>130065.645</v>
      </c>
      <c r="R153" s="24">
        <f t="shared" si="57"/>
        <v>130065.645</v>
      </c>
      <c r="S153" s="31">
        <f t="shared" si="54"/>
        <v>524428.28352000006</v>
      </c>
      <c r="T153" s="24"/>
      <c r="U153" s="32"/>
      <c r="V153" s="33"/>
    </row>
    <row r="154" spans="1:22" s="4" customFormat="1" ht="30.75" customHeight="1">
      <c r="A154" s="26"/>
      <c r="B154" s="28" t="s">
        <v>182</v>
      </c>
      <c r="C154" s="26" t="s">
        <v>17</v>
      </c>
      <c r="D154" s="26" t="s">
        <v>184</v>
      </c>
      <c r="E154" s="34" t="s">
        <v>19</v>
      </c>
      <c r="F154" s="35">
        <v>188.38</v>
      </c>
      <c r="G154" s="35">
        <v>188.38</v>
      </c>
      <c r="H154" s="35">
        <v>37.96</v>
      </c>
      <c r="I154" s="35">
        <v>39.97</v>
      </c>
      <c r="J154" s="36">
        <v>16396.168000000001</v>
      </c>
      <c r="K154" s="36">
        <v>13974.987999999999</v>
      </c>
      <c r="L154" s="36">
        <v>14978</v>
      </c>
      <c r="M154" s="36">
        <v>14978</v>
      </c>
      <c r="N154" s="30">
        <f t="shared" si="53"/>
        <v>60327.156000000003</v>
      </c>
      <c r="O154" s="24">
        <f t="shared" si="55"/>
        <v>2466311.5905599999</v>
      </c>
      <c r="P154" s="24">
        <f t="shared" si="56"/>
        <v>2102117.6949599995</v>
      </c>
      <c r="Q154" s="24">
        <f t="shared" si="56"/>
        <v>2222884.98</v>
      </c>
      <c r="R154" s="24">
        <f t="shared" si="57"/>
        <v>2222884.98</v>
      </c>
      <c r="S154" s="31">
        <f t="shared" si="54"/>
        <v>9014199.2455199994</v>
      </c>
      <c r="T154" s="24"/>
      <c r="U154" s="32"/>
      <c r="V154" s="33"/>
    </row>
    <row r="155" spans="1:22" s="4" customFormat="1" ht="30.75" customHeight="1">
      <c r="A155" s="26"/>
      <c r="B155" s="28" t="s">
        <v>182</v>
      </c>
      <c r="C155" s="26" t="s">
        <v>17</v>
      </c>
      <c r="D155" s="26" t="s">
        <v>184</v>
      </c>
      <c r="E155" s="34" t="s">
        <v>20</v>
      </c>
      <c r="F155" s="35">
        <v>129.75</v>
      </c>
      <c r="G155" s="35">
        <v>129.75</v>
      </c>
      <c r="H155" s="35">
        <v>36.270000000000003</v>
      </c>
      <c r="I155" s="35">
        <v>38.19</v>
      </c>
      <c r="J155" s="36">
        <v>15369.834000000003</v>
      </c>
      <c r="K155" s="36">
        <v>13171.183000000001</v>
      </c>
      <c r="L155" s="36">
        <v>14978</v>
      </c>
      <c r="M155" s="36">
        <v>14978</v>
      </c>
      <c r="N155" s="30">
        <f t="shared" si="53"/>
        <v>58497.017000000007</v>
      </c>
      <c r="O155" s="24">
        <f t="shared" si="55"/>
        <v>1436772.08232</v>
      </c>
      <c r="P155" s="24">
        <f t="shared" si="56"/>
        <v>1231242.1868399999</v>
      </c>
      <c r="Q155" s="24">
        <f t="shared" si="56"/>
        <v>1371385.68</v>
      </c>
      <c r="R155" s="24">
        <f t="shared" si="57"/>
        <v>1371385.68</v>
      </c>
      <c r="S155" s="31">
        <f t="shared" si="54"/>
        <v>5410785.6291599991</v>
      </c>
      <c r="T155" s="24"/>
      <c r="U155" s="32"/>
      <c r="V155" s="33"/>
    </row>
    <row r="156" spans="1:22" s="5" customFormat="1" ht="30.75" customHeight="1">
      <c r="A156" s="26" t="s">
        <v>185</v>
      </c>
      <c r="B156" s="28" t="s">
        <v>186</v>
      </c>
      <c r="C156" s="28" t="s">
        <v>186</v>
      </c>
      <c r="D156" s="26"/>
      <c r="E156" s="34"/>
      <c r="F156" s="29"/>
      <c r="G156" s="29"/>
      <c r="H156" s="29"/>
      <c r="I156" s="29"/>
      <c r="J156" s="37">
        <f>SUM(J157:J158)</f>
        <v>50776.565000000002</v>
      </c>
      <c r="K156" s="37">
        <f t="shared" ref="K156:M156" si="65">SUM(K157:K158)</f>
        <v>51768.355000000003</v>
      </c>
      <c r="L156" s="37">
        <f t="shared" si="65"/>
        <v>55392.5</v>
      </c>
      <c r="M156" s="37">
        <f t="shared" si="65"/>
        <v>55392.5</v>
      </c>
      <c r="N156" s="30">
        <f t="shared" si="53"/>
        <v>213329.92000000001</v>
      </c>
      <c r="O156" s="24">
        <f>SUM(O157:O158)</f>
        <v>3173855.4384500002</v>
      </c>
      <c r="P156" s="24">
        <f t="shared" ref="P156:R156" si="66">SUM(P157:P158)</f>
        <v>3284845.2866500006</v>
      </c>
      <c r="Q156" s="24">
        <f t="shared" si="66"/>
        <v>3395087.2450000001</v>
      </c>
      <c r="R156" s="24">
        <f t="shared" si="66"/>
        <v>3395087.2450000001</v>
      </c>
      <c r="S156" s="31">
        <f t="shared" si="54"/>
        <v>13248875.215100002</v>
      </c>
      <c r="T156" s="24"/>
      <c r="U156" s="32"/>
      <c r="V156" s="33"/>
    </row>
    <row r="157" spans="1:22" s="4" customFormat="1" ht="30.75" customHeight="1">
      <c r="A157" s="26"/>
      <c r="B157" s="28" t="s">
        <v>186</v>
      </c>
      <c r="C157" s="26" t="s">
        <v>82</v>
      </c>
      <c r="D157" s="26" t="s">
        <v>187</v>
      </c>
      <c r="E157" s="34" t="s">
        <v>19</v>
      </c>
      <c r="F157" s="35">
        <v>122.23</v>
      </c>
      <c r="G157" s="35">
        <v>122.23</v>
      </c>
      <c r="H157" s="35">
        <v>38.68</v>
      </c>
      <c r="I157" s="35">
        <v>40.729999999999997</v>
      </c>
      <c r="J157" s="36">
        <v>28352.082999999999</v>
      </c>
      <c r="K157" s="36">
        <v>29934.131000000001</v>
      </c>
      <c r="L157" s="36">
        <v>32100.75</v>
      </c>
      <c r="M157" s="36">
        <v>32100.75</v>
      </c>
      <c r="N157" s="30">
        <f t="shared" si="53"/>
        <v>122487.71400000001</v>
      </c>
      <c r="O157" s="24">
        <f t="shared" si="55"/>
        <v>2368816.5346500003</v>
      </c>
      <c r="P157" s="24">
        <f t="shared" si="56"/>
        <v>2500996.6450500004</v>
      </c>
      <c r="Q157" s="24">
        <f t="shared" si="56"/>
        <v>2616211.125</v>
      </c>
      <c r="R157" s="24">
        <f t="shared" si="57"/>
        <v>2616211.125</v>
      </c>
      <c r="S157" s="31">
        <f t="shared" si="54"/>
        <v>10102235.4297</v>
      </c>
      <c r="T157" s="24"/>
      <c r="U157" s="32"/>
      <c r="V157" s="33"/>
    </row>
    <row r="158" spans="1:22" s="4" customFormat="1" ht="30.75" customHeight="1">
      <c r="A158" s="26"/>
      <c r="B158" s="28" t="s">
        <v>186</v>
      </c>
      <c r="C158" s="26" t="s">
        <v>82</v>
      </c>
      <c r="D158" s="26" t="s">
        <v>187</v>
      </c>
      <c r="E158" s="34" t="s">
        <v>20</v>
      </c>
      <c r="F158" s="35">
        <v>82.25</v>
      </c>
      <c r="G158" s="35">
        <v>82.25</v>
      </c>
      <c r="H158" s="35">
        <v>46.35</v>
      </c>
      <c r="I158" s="35">
        <v>48.81</v>
      </c>
      <c r="J158" s="36">
        <v>22424.482</v>
      </c>
      <c r="K158" s="36">
        <v>21834.224000000002</v>
      </c>
      <c r="L158" s="36">
        <v>23291.75</v>
      </c>
      <c r="M158" s="36">
        <v>23291.75</v>
      </c>
      <c r="N158" s="30">
        <f t="shared" si="53"/>
        <v>90842.206000000006</v>
      </c>
      <c r="O158" s="24">
        <f t="shared" si="55"/>
        <v>805038.90379999997</v>
      </c>
      <c r="P158" s="24">
        <f t="shared" si="56"/>
        <v>783848.64160000009</v>
      </c>
      <c r="Q158" s="24">
        <f t="shared" si="56"/>
        <v>778876.12</v>
      </c>
      <c r="R158" s="24">
        <f t="shared" si="57"/>
        <v>778876.12</v>
      </c>
      <c r="S158" s="31">
        <f t="shared" si="54"/>
        <v>3146639.7854000004</v>
      </c>
      <c r="T158" s="24"/>
      <c r="U158" s="32"/>
      <c r="V158" s="33"/>
    </row>
    <row r="159" spans="1:22" s="5" customFormat="1" ht="30.75" customHeight="1">
      <c r="A159" s="26" t="s">
        <v>188</v>
      </c>
      <c r="B159" s="28" t="s">
        <v>189</v>
      </c>
      <c r="C159" s="28" t="s">
        <v>189</v>
      </c>
      <c r="D159" s="26"/>
      <c r="E159" s="34"/>
      <c r="F159" s="29"/>
      <c r="G159" s="29"/>
      <c r="H159" s="29"/>
      <c r="I159" s="29"/>
      <c r="J159" s="37">
        <f>J160</f>
        <v>1381.5</v>
      </c>
      <c r="K159" s="37">
        <f t="shared" ref="K159:R159" si="67">K160</f>
        <v>1381.5</v>
      </c>
      <c r="L159" s="37">
        <f t="shared" si="67"/>
        <v>1381.5</v>
      </c>
      <c r="M159" s="37">
        <f t="shared" si="67"/>
        <v>1381.5</v>
      </c>
      <c r="N159" s="30">
        <f t="shared" si="53"/>
        <v>5526</v>
      </c>
      <c r="O159" s="24">
        <f t="shared" si="67"/>
        <v>217613.88</v>
      </c>
      <c r="P159" s="24">
        <f t="shared" si="67"/>
        <v>217613.88</v>
      </c>
      <c r="Q159" s="24">
        <f t="shared" si="67"/>
        <v>214091.05500000005</v>
      </c>
      <c r="R159" s="24">
        <f t="shared" si="67"/>
        <v>214091.05500000005</v>
      </c>
      <c r="S159" s="31">
        <f t="shared" si="54"/>
        <v>863409.87000000011</v>
      </c>
      <c r="T159" s="31"/>
      <c r="U159" s="30"/>
      <c r="V159" s="33"/>
    </row>
    <row r="160" spans="1:22" s="4" customFormat="1" ht="30.75" customHeight="1">
      <c r="A160" s="26"/>
      <c r="B160" s="28" t="s">
        <v>189</v>
      </c>
      <c r="C160" s="26" t="s">
        <v>174</v>
      </c>
      <c r="D160" s="26" t="s">
        <v>190</v>
      </c>
      <c r="E160" s="34" t="s">
        <v>20</v>
      </c>
      <c r="F160" s="35">
        <v>205.61</v>
      </c>
      <c r="G160" s="35">
        <v>205.61</v>
      </c>
      <c r="H160" s="35">
        <v>48.09</v>
      </c>
      <c r="I160" s="35">
        <v>50.64</v>
      </c>
      <c r="J160" s="36">
        <v>1381.5</v>
      </c>
      <c r="K160" s="36">
        <v>1381.5</v>
      </c>
      <c r="L160" s="36">
        <v>1381.5</v>
      </c>
      <c r="M160" s="36">
        <v>1381.5</v>
      </c>
      <c r="N160" s="30">
        <f t="shared" si="53"/>
        <v>5526</v>
      </c>
      <c r="O160" s="24">
        <f t="shared" si="55"/>
        <v>217613.88</v>
      </c>
      <c r="P160" s="24">
        <f t="shared" si="56"/>
        <v>217613.88</v>
      </c>
      <c r="Q160" s="24">
        <f t="shared" si="56"/>
        <v>214091.05500000005</v>
      </c>
      <c r="R160" s="24">
        <f t="shared" si="57"/>
        <v>214091.05500000005</v>
      </c>
      <c r="S160" s="31">
        <f t="shared" si="54"/>
        <v>863409.87000000011</v>
      </c>
      <c r="T160" s="24"/>
      <c r="U160" s="32"/>
      <c r="V160" s="33"/>
    </row>
    <row r="161" spans="1:22" s="5" customFormat="1" ht="30.75" customHeight="1">
      <c r="A161" s="26" t="s">
        <v>191</v>
      </c>
      <c r="B161" s="28" t="s">
        <v>192</v>
      </c>
      <c r="C161" s="28" t="s">
        <v>192</v>
      </c>
      <c r="D161" s="26"/>
      <c r="E161" s="34"/>
      <c r="F161" s="29"/>
      <c r="G161" s="29"/>
      <c r="H161" s="29"/>
      <c r="I161" s="29"/>
      <c r="J161" s="37">
        <f>SUM(J162:J165)</f>
        <v>33972.550000000003</v>
      </c>
      <c r="K161" s="37">
        <f>SUM(K162:K165)</f>
        <v>34332.200999999994</v>
      </c>
      <c r="L161" s="37">
        <f t="shared" ref="L161:O161" si="68">SUM(L162:L165)</f>
        <v>34019</v>
      </c>
      <c r="M161" s="37">
        <f t="shared" si="68"/>
        <v>34019</v>
      </c>
      <c r="N161" s="30">
        <f t="shared" si="53"/>
        <v>136342.75099999999</v>
      </c>
      <c r="O161" s="24">
        <f t="shared" si="68"/>
        <v>2355995.0051000006</v>
      </c>
      <c r="P161" s="24">
        <f>SUM(P162:P165)</f>
        <v>2380598.5438100002</v>
      </c>
      <c r="Q161" s="24">
        <f t="shared" ref="Q161:R161" si="69">SUM(Q162:Q165)</f>
        <v>2297212.7399999998</v>
      </c>
      <c r="R161" s="24">
        <f t="shared" si="69"/>
        <v>2297212.7399999998</v>
      </c>
      <c r="S161" s="31">
        <f t="shared" si="54"/>
        <v>9331019.0289100017</v>
      </c>
      <c r="T161" s="31"/>
      <c r="U161" s="30"/>
      <c r="V161" s="33"/>
    </row>
    <row r="162" spans="1:22" s="4" customFormat="1" ht="59.25" customHeight="1">
      <c r="A162" s="26"/>
      <c r="B162" s="28" t="s">
        <v>192</v>
      </c>
      <c r="C162" s="26" t="s">
        <v>166</v>
      </c>
      <c r="D162" s="26" t="s">
        <v>193</v>
      </c>
      <c r="E162" s="34" t="s">
        <v>123</v>
      </c>
      <c r="F162" s="35">
        <v>62.05</v>
      </c>
      <c r="G162" s="35">
        <v>62.05</v>
      </c>
      <c r="H162" s="35">
        <v>26.65</v>
      </c>
      <c r="I162" s="35">
        <v>28.06</v>
      </c>
      <c r="J162" s="36">
        <v>2509.9949999999999</v>
      </c>
      <c r="K162" s="36">
        <v>2428.1</v>
      </c>
      <c r="L162" s="36">
        <v>2602.5</v>
      </c>
      <c r="M162" s="36">
        <v>2602.5</v>
      </c>
      <c r="N162" s="30">
        <f t="shared" si="53"/>
        <v>10143.094999999999</v>
      </c>
      <c r="O162" s="24">
        <f t="shared" si="55"/>
        <v>88853.822999999989</v>
      </c>
      <c r="P162" s="24">
        <f t="shared" si="56"/>
        <v>85954.739999999991</v>
      </c>
      <c r="Q162" s="24">
        <f t="shared" si="56"/>
        <v>88458.974999999991</v>
      </c>
      <c r="R162" s="24">
        <f t="shared" si="57"/>
        <v>88458.974999999991</v>
      </c>
      <c r="S162" s="31">
        <f t="shared" si="54"/>
        <v>351726.51299999992</v>
      </c>
      <c r="T162" s="24"/>
      <c r="U162" s="32"/>
      <c r="V162" s="33"/>
    </row>
    <row r="163" spans="1:22" s="4" customFormat="1" ht="30.75" customHeight="1">
      <c r="A163" s="26"/>
      <c r="B163" s="28" t="s">
        <v>192</v>
      </c>
      <c r="C163" s="26" t="s">
        <v>166</v>
      </c>
      <c r="D163" s="26" t="s">
        <v>193</v>
      </c>
      <c r="E163" s="34" t="s">
        <v>19</v>
      </c>
      <c r="F163" s="35">
        <v>62.05</v>
      </c>
      <c r="G163" s="35">
        <v>62.05</v>
      </c>
      <c r="H163" s="35">
        <v>26.65</v>
      </c>
      <c r="I163" s="35">
        <v>28.06</v>
      </c>
      <c r="J163" s="36">
        <v>15141.774000000001</v>
      </c>
      <c r="K163" s="36">
        <v>15409.587</v>
      </c>
      <c r="L163" s="36">
        <v>15070.25</v>
      </c>
      <c r="M163" s="36">
        <v>15070.25</v>
      </c>
      <c r="N163" s="30">
        <f t="shared" si="53"/>
        <v>60691.861000000004</v>
      </c>
      <c r="O163" s="24">
        <f t="shared" si="55"/>
        <v>536018.79960000003</v>
      </c>
      <c r="P163" s="24">
        <f t="shared" si="56"/>
        <v>545499.3798</v>
      </c>
      <c r="Q163" s="24">
        <f t="shared" si="56"/>
        <v>512237.79749999993</v>
      </c>
      <c r="R163" s="24">
        <f t="shared" si="57"/>
        <v>512237.79749999993</v>
      </c>
      <c r="S163" s="31">
        <f t="shared" si="54"/>
        <v>2105993.7744</v>
      </c>
      <c r="T163" s="24"/>
      <c r="U163" s="32"/>
      <c r="V163" s="33"/>
    </row>
    <row r="164" spans="1:22" s="4" customFormat="1" ht="55.5" customHeight="1">
      <c r="A164" s="26"/>
      <c r="B164" s="28" t="s">
        <v>192</v>
      </c>
      <c r="C164" s="26" t="s">
        <v>166</v>
      </c>
      <c r="D164" s="26" t="s">
        <v>194</v>
      </c>
      <c r="E164" s="34" t="s">
        <v>20</v>
      </c>
      <c r="F164" s="35">
        <v>146.62</v>
      </c>
      <c r="G164" s="35">
        <v>146.62</v>
      </c>
      <c r="H164" s="35">
        <v>39.979999999999997</v>
      </c>
      <c r="I164" s="35">
        <v>42.1</v>
      </c>
      <c r="J164" s="36">
        <v>15612.679</v>
      </c>
      <c r="K164" s="36">
        <v>15748.079</v>
      </c>
      <c r="L164" s="36">
        <v>15481.5</v>
      </c>
      <c r="M164" s="36">
        <v>15481.5</v>
      </c>
      <c r="N164" s="30">
        <f t="shared" si="53"/>
        <v>62323.758000000002</v>
      </c>
      <c r="O164" s="24">
        <f t="shared" si="55"/>
        <v>1664936.0885600003</v>
      </c>
      <c r="P164" s="24">
        <f t="shared" si="56"/>
        <v>1679375.1445600002</v>
      </c>
      <c r="Q164" s="24">
        <f t="shared" si="56"/>
        <v>1618126.3800000001</v>
      </c>
      <c r="R164" s="24">
        <f t="shared" si="57"/>
        <v>1618126.3800000001</v>
      </c>
      <c r="S164" s="31">
        <f t="shared" si="54"/>
        <v>6580563.9931200007</v>
      </c>
      <c r="T164" s="24"/>
      <c r="U164" s="32"/>
      <c r="V164" s="33"/>
    </row>
    <row r="165" spans="1:22" s="4" customFormat="1" ht="58.5" customHeight="1">
      <c r="A165" s="26"/>
      <c r="B165" s="28" t="s">
        <v>192</v>
      </c>
      <c r="C165" s="26" t="s">
        <v>166</v>
      </c>
      <c r="D165" s="26" t="s">
        <v>195</v>
      </c>
      <c r="E165" s="34" t="s">
        <v>20</v>
      </c>
      <c r="F165" s="35">
        <v>146.62</v>
      </c>
      <c r="G165" s="35">
        <v>146.62</v>
      </c>
      <c r="H165" s="35">
        <v>53.15</v>
      </c>
      <c r="I165" s="35">
        <v>55.97</v>
      </c>
      <c r="J165" s="36">
        <v>708.10200000000009</v>
      </c>
      <c r="K165" s="36">
        <v>746.43499999999995</v>
      </c>
      <c r="L165" s="36">
        <v>864.75</v>
      </c>
      <c r="M165" s="36">
        <v>864.75</v>
      </c>
      <c r="N165" s="30">
        <f t="shared" si="53"/>
        <v>3184.0370000000003</v>
      </c>
      <c r="O165" s="24">
        <f t="shared" si="55"/>
        <v>66186.293940000003</v>
      </c>
      <c r="P165" s="24">
        <f t="shared" si="56"/>
        <v>69769.279449999987</v>
      </c>
      <c r="Q165" s="24">
        <f t="shared" si="56"/>
        <v>78389.587500000009</v>
      </c>
      <c r="R165" s="24">
        <f t="shared" si="57"/>
        <v>78389.587500000009</v>
      </c>
      <c r="S165" s="31">
        <f t="shared" si="54"/>
        <v>292734.74839000002</v>
      </c>
      <c r="T165" s="24"/>
      <c r="U165" s="32"/>
      <c r="V165" s="33"/>
    </row>
    <row r="166" spans="1:22" s="5" customFormat="1" ht="30.75" customHeight="1">
      <c r="A166" s="26" t="s">
        <v>196</v>
      </c>
      <c r="B166" s="28" t="s">
        <v>197</v>
      </c>
      <c r="C166" s="28" t="s">
        <v>197</v>
      </c>
      <c r="D166" s="26"/>
      <c r="E166" s="34"/>
      <c r="F166" s="29"/>
      <c r="G166" s="29"/>
      <c r="H166" s="29"/>
      <c r="I166" s="29"/>
      <c r="J166" s="37">
        <f>SUM(J167:J168)</f>
        <v>10447.126</v>
      </c>
      <c r="K166" s="37">
        <f t="shared" ref="K166:M166" si="70">SUM(K167:K168)</f>
        <v>9884.7819999999992</v>
      </c>
      <c r="L166" s="37">
        <f t="shared" si="70"/>
        <v>12903</v>
      </c>
      <c r="M166" s="37">
        <f t="shared" si="70"/>
        <v>11721</v>
      </c>
      <c r="N166" s="30">
        <f t="shared" si="53"/>
        <v>44955.907999999996</v>
      </c>
      <c r="O166" s="24">
        <f t="shared" ref="O166:R166" si="71">SUM(O167:O168)</f>
        <v>434456.59024000005</v>
      </c>
      <c r="P166" s="24">
        <f t="shared" si="71"/>
        <v>391513.22016999999</v>
      </c>
      <c r="Q166" s="24">
        <f t="shared" si="71"/>
        <v>503403.20999999996</v>
      </c>
      <c r="R166" s="24">
        <f t="shared" si="71"/>
        <v>455436.71999999986</v>
      </c>
      <c r="S166" s="31">
        <f t="shared" si="54"/>
        <v>1784809.7404099996</v>
      </c>
      <c r="T166" s="31"/>
      <c r="U166" s="30"/>
      <c r="V166" s="33"/>
    </row>
    <row r="167" spans="1:22" s="4" customFormat="1" ht="30.75" customHeight="1">
      <c r="A167" s="26"/>
      <c r="B167" s="28" t="s">
        <v>197</v>
      </c>
      <c r="C167" s="26" t="s">
        <v>199</v>
      </c>
      <c r="D167" s="26" t="s">
        <v>356</v>
      </c>
      <c r="E167" s="34" t="s">
        <v>19</v>
      </c>
      <c r="F167" s="35">
        <v>70.88</v>
      </c>
      <c r="G167" s="35">
        <v>70.88</v>
      </c>
      <c r="H167" s="35">
        <v>44.86</v>
      </c>
      <c r="I167" s="35">
        <v>47.24</v>
      </c>
      <c r="J167" s="36">
        <v>7051.3780000000006</v>
      </c>
      <c r="K167" s="36">
        <v>7080.2049999999999</v>
      </c>
      <c r="L167" s="36">
        <v>8752</v>
      </c>
      <c r="M167" s="36">
        <v>7989</v>
      </c>
      <c r="N167" s="30">
        <f t="shared" si="53"/>
        <v>30872.582999999999</v>
      </c>
      <c r="O167" s="24">
        <f t="shared" si="55"/>
        <v>183476.85556</v>
      </c>
      <c r="P167" s="24">
        <f t="shared" si="56"/>
        <v>184226.93409999998</v>
      </c>
      <c r="Q167" s="24">
        <f t="shared" si="56"/>
        <v>206897.27999999994</v>
      </c>
      <c r="R167" s="24">
        <f t="shared" si="57"/>
        <v>188859.95999999993</v>
      </c>
      <c r="S167" s="31">
        <f t="shared" si="54"/>
        <v>763461.02965999988</v>
      </c>
      <c r="T167" s="24"/>
      <c r="U167" s="32"/>
      <c r="V167" s="33"/>
    </row>
    <row r="168" spans="1:22" s="4" customFormat="1" ht="30.75" customHeight="1">
      <c r="A168" s="26"/>
      <c r="B168" s="28" t="s">
        <v>197</v>
      </c>
      <c r="C168" s="26" t="s">
        <v>199</v>
      </c>
      <c r="D168" s="26" t="s">
        <v>356</v>
      </c>
      <c r="E168" s="34" t="s">
        <v>20</v>
      </c>
      <c r="F168" s="35">
        <v>120.74</v>
      </c>
      <c r="G168" s="35">
        <v>120.74</v>
      </c>
      <c r="H168" s="35">
        <v>46.83</v>
      </c>
      <c r="I168" s="35">
        <v>49.31</v>
      </c>
      <c r="J168" s="36">
        <v>3395.7480000000005</v>
      </c>
      <c r="K168" s="36">
        <v>2804.5770000000002</v>
      </c>
      <c r="L168" s="36">
        <v>4151</v>
      </c>
      <c r="M168" s="36">
        <v>3732</v>
      </c>
      <c r="N168" s="30">
        <f t="shared" si="53"/>
        <v>14083.325000000001</v>
      </c>
      <c r="O168" s="24">
        <f t="shared" si="55"/>
        <v>250979.73468000002</v>
      </c>
      <c r="P168" s="24">
        <f t="shared" si="56"/>
        <v>207286.28607</v>
      </c>
      <c r="Q168" s="24">
        <f t="shared" si="56"/>
        <v>296505.93</v>
      </c>
      <c r="R168" s="24">
        <f t="shared" si="57"/>
        <v>266576.75999999995</v>
      </c>
      <c r="S168" s="31">
        <f t="shared" si="54"/>
        <v>1021348.7107500001</v>
      </c>
      <c r="T168" s="24"/>
      <c r="U168" s="32"/>
      <c r="V168" s="33"/>
    </row>
    <row r="169" spans="1:22" s="5" customFormat="1" ht="30.75" customHeight="1">
      <c r="A169" s="26" t="s">
        <v>200</v>
      </c>
      <c r="B169" s="28" t="s">
        <v>201</v>
      </c>
      <c r="C169" s="28" t="s">
        <v>201</v>
      </c>
      <c r="D169" s="26"/>
      <c r="E169" s="34"/>
      <c r="F169" s="29"/>
      <c r="G169" s="29"/>
      <c r="H169" s="29"/>
      <c r="I169" s="29"/>
      <c r="J169" s="37">
        <f>J170</f>
        <v>23713.739999999998</v>
      </c>
      <c r="K169" s="37">
        <f t="shared" ref="K169:R169" si="72">K170</f>
        <v>23141.965</v>
      </c>
      <c r="L169" s="37">
        <f t="shared" si="72"/>
        <v>20996.445</v>
      </c>
      <c r="M169" s="37">
        <f t="shared" si="72"/>
        <v>20996.445</v>
      </c>
      <c r="N169" s="30">
        <f t="shared" si="53"/>
        <v>88848.595000000001</v>
      </c>
      <c r="O169" s="24">
        <f t="shared" si="72"/>
        <v>7531720.9613999994</v>
      </c>
      <c r="P169" s="24">
        <f t="shared" si="72"/>
        <v>7350119.5036500003</v>
      </c>
      <c r="Q169" s="24">
        <f t="shared" si="72"/>
        <v>6625008.2908500005</v>
      </c>
      <c r="R169" s="24">
        <f t="shared" si="72"/>
        <v>6625008.2908500005</v>
      </c>
      <c r="S169" s="31">
        <f t="shared" si="54"/>
        <v>28131857.046750002</v>
      </c>
      <c r="T169" s="31"/>
      <c r="U169" s="30"/>
      <c r="V169" s="33"/>
    </row>
    <row r="170" spans="1:22" s="4" customFormat="1" ht="30.75" customHeight="1">
      <c r="A170" s="26"/>
      <c r="B170" s="28" t="s">
        <v>201</v>
      </c>
      <c r="C170" s="26" t="s">
        <v>17</v>
      </c>
      <c r="D170" s="26" t="s">
        <v>138</v>
      </c>
      <c r="E170" s="34" t="s">
        <v>19</v>
      </c>
      <c r="F170" s="35">
        <v>356.93</v>
      </c>
      <c r="G170" s="35">
        <v>356.93</v>
      </c>
      <c r="H170" s="35">
        <v>39.32</v>
      </c>
      <c r="I170" s="35">
        <v>41.4</v>
      </c>
      <c r="J170" s="36">
        <v>23713.739999999998</v>
      </c>
      <c r="K170" s="36">
        <v>23141.965</v>
      </c>
      <c r="L170" s="36">
        <v>20996.445</v>
      </c>
      <c r="M170" s="36">
        <v>20996.445</v>
      </c>
      <c r="N170" s="30">
        <f t="shared" si="53"/>
        <v>88848.595000000001</v>
      </c>
      <c r="O170" s="24">
        <f t="shared" si="55"/>
        <v>7531720.9613999994</v>
      </c>
      <c r="P170" s="24">
        <f t="shared" si="56"/>
        <v>7350119.5036500003</v>
      </c>
      <c r="Q170" s="24">
        <f t="shared" si="56"/>
        <v>6625008.2908500005</v>
      </c>
      <c r="R170" s="24">
        <f t="shared" si="57"/>
        <v>6625008.2908500005</v>
      </c>
      <c r="S170" s="31">
        <f t="shared" si="54"/>
        <v>28131857.046750002</v>
      </c>
      <c r="T170" s="24"/>
      <c r="U170" s="32"/>
      <c r="V170" s="33"/>
    </row>
    <row r="171" spans="1:22" s="5" customFormat="1" ht="30.75" customHeight="1">
      <c r="A171" s="26" t="s">
        <v>202</v>
      </c>
      <c r="B171" s="28" t="s">
        <v>203</v>
      </c>
      <c r="C171" s="28" t="s">
        <v>203</v>
      </c>
      <c r="D171" s="26"/>
      <c r="E171" s="34"/>
      <c r="F171" s="29"/>
      <c r="G171" s="29"/>
      <c r="H171" s="29"/>
      <c r="I171" s="29"/>
      <c r="J171" s="37">
        <f>SUM(J172:J174)</f>
        <v>32894.956000000006</v>
      </c>
      <c r="K171" s="37">
        <f t="shared" ref="K171:L171" si="73">SUM(K172:K174)</f>
        <v>32922.657000000007</v>
      </c>
      <c r="L171" s="37">
        <f t="shared" si="73"/>
        <v>32157</v>
      </c>
      <c r="M171" s="37">
        <f>SUM(M172:M174)</f>
        <v>32161</v>
      </c>
      <c r="N171" s="30">
        <f t="shared" si="53"/>
        <v>130135.61300000001</v>
      </c>
      <c r="O171" s="24">
        <f>SUM(O172:O174)</f>
        <v>2165976.40808</v>
      </c>
      <c r="P171" s="24">
        <f t="shared" ref="P171:R171" si="74">SUM(P172:P174)</f>
        <v>2167227.0268000001</v>
      </c>
      <c r="Q171" s="24">
        <f t="shared" si="74"/>
        <v>2058707.3000000003</v>
      </c>
      <c r="R171" s="24">
        <f t="shared" si="74"/>
        <v>2058899.34</v>
      </c>
      <c r="S171" s="31">
        <f t="shared" si="54"/>
        <v>8450810.0748800002</v>
      </c>
      <c r="T171" s="31"/>
      <c r="U171" s="30"/>
      <c r="V171" s="33"/>
    </row>
    <row r="172" spans="1:22" s="4" customFormat="1" ht="30.75" customHeight="1">
      <c r="A172" s="26"/>
      <c r="B172" s="28" t="s">
        <v>203</v>
      </c>
      <c r="C172" s="26" t="s">
        <v>56</v>
      </c>
      <c r="D172" s="26" t="s">
        <v>204</v>
      </c>
      <c r="E172" s="34" t="s">
        <v>19</v>
      </c>
      <c r="F172" s="35">
        <v>111.67</v>
      </c>
      <c r="G172" s="35">
        <v>111.67</v>
      </c>
      <c r="H172" s="35">
        <v>44.07</v>
      </c>
      <c r="I172" s="35">
        <v>46.41</v>
      </c>
      <c r="J172" s="36">
        <v>18561.794000000002</v>
      </c>
      <c r="K172" s="36">
        <v>18637.192000000003</v>
      </c>
      <c r="L172" s="36">
        <v>16678</v>
      </c>
      <c r="M172" s="36">
        <v>16679</v>
      </c>
      <c r="N172" s="30">
        <f t="shared" si="53"/>
        <v>70555.986000000004</v>
      </c>
      <c r="O172" s="24">
        <f t="shared" si="55"/>
        <v>1254777.2744</v>
      </c>
      <c r="P172" s="24">
        <f t="shared" si="56"/>
        <v>1259874.1792000001</v>
      </c>
      <c r="Q172" s="24">
        <f t="shared" si="56"/>
        <v>1088406.28</v>
      </c>
      <c r="R172" s="24">
        <f t="shared" si="57"/>
        <v>1088471.54</v>
      </c>
      <c r="S172" s="31">
        <f t="shared" si="54"/>
        <v>4691529.2736</v>
      </c>
      <c r="T172" s="24"/>
      <c r="U172" s="32"/>
      <c r="V172" s="33"/>
    </row>
    <row r="173" spans="1:22" s="4" customFormat="1" ht="30.75" customHeight="1">
      <c r="A173" s="26"/>
      <c r="B173" s="28" t="s">
        <v>203</v>
      </c>
      <c r="C173" s="26" t="s">
        <v>56</v>
      </c>
      <c r="D173" s="26" t="s">
        <v>205</v>
      </c>
      <c r="E173" s="34" t="s">
        <v>19</v>
      </c>
      <c r="F173" s="35">
        <v>120.03</v>
      </c>
      <c r="G173" s="35">
        <v>120.03</v>
      </c>
      <c r="H173" s="35">
        <v>39.39</v>
      </c>
      <c r="I173" s="35">
        <v>41.48</v>
      </c>
      <c r="J173" s="36">
        <v>7566.1620000000003</v>
      </c>
      <c r="K173" s="36">
        <v>7518.4650000000001</v>
      </c>
      <c r="L173" s="36">
        <v>8712</v>
      </c>
      <c r="M173" s="36">
        <v>8712</v>
      </c>
      <c r="N173" s="30">
        <f t="shared" si="53"/>
        <v>32508.627</v>
      </c>
      <c r="O173" s="24">
        <f t="shared" si="55"/>
        <v>610135.30368000001</v>
      </c>
      <c r="P173" s="24">
        <f t="shared" si="56"/>
        <v>606289.01760000002</v>
      </c>
      <c r="Q173" s="24">
        <f t="shared" si="56"/>
        <v>684327.60000000009</v>
      </c>
      <c r="R173" s="24">
        <f t="shared" si="57"/>
        <v>684327.60000000009</v>
      </c>
      <c r="S173" s="31">
        <f t="shared" si="54"/>
        <v>2585079.52128</v>
      </c>
      <c r="T173" s="24"/>
      <c r="U173" s="32"/>
      <c r="V173" s="33"/>
    </row>
    <row r="174" spans="1:22" s="4" customFormat="1" ht="30.75" customHeight="1">
      <c r="A174" s="26"/>
      <c r="B174" s="28" t="s">
        <v>203</v>
      </c>
      <c r="C174" s="26" t="s">
        <v>56</v>
      </c>
      <c r="D174" s="26" t="s">
        <v>129</v>
      </c>
      <c r="E174" s="34" t="s">
        <v>20</v>
      </c>
      <c r="F174" s="35">
        <v>86.51</v>
      </c>
      <c r="G174" s="35">
        <v>86.51</v>
      </c>
      <c r="H174" s="35">
        <v>42.02</v>
      </c>
      <c r="I174" s="35">
        <v>44.25</v>
      </c>
      <c r="J174" s="36">
        <v>6767</v>
      </c>
      <c r="K174" s="36">
        <v>6767</v>
      </c>
      <c r="L174" s="36">
        <v>6767</v>
      </c>
      <c r="M174" s="36">
        <v>6770</v>
      </c>
      <c r="N174" s="30">
        <f t="shared" si="53"/>
        <v>27071</v>
      </c>
      <c r="O174" s="24">
        <f t="shared" si="55"/>
        <v>301063.83</v>
      </c>
      <c r="P174" s="24">
        <f t="shared" si="56"/>
        <v>301063.83</v>
      </c>
      <c r="Q174" s="24">
        <f t="shared" si="56"/>
        <v>285973.42000000004</v>
      </c>
      <c r="R174" s="24">
        <f t="shared" si="57"/>
        <v>286100.2</v>
      </c>
      <c r="S174" s="31">
        <f t="shared" si="54"/>
        <v>1174201.28</v>
      </c>
      <c r="T174" s="24"/>
      <c r="U174" s="32"/>
      <c r="V174" s="33"/>
    </row>
    <row r="175" spans="1:22" s="5" customFormat="1" ht="30.75" customHeight="1">
      <c r="A175" s="26" t="s">
        <v>206</v>
      </c>
      <c r="B175" s="28" t="s">
        <v>207</v>
      </c>
      <c r="C175" s="28" t="s">
        <v>207</v>
      </c>
      <c r="D175" s="26"/>
      <c r="E175" s="34"/>
      <c r="F175" s="29"/>
      <c r="G175" s="29"/>
      <c r="H175" s="29"/>
      <c r="I175" s="29"/>
      <c r="J175" s="37">
        <f>SUM(J176:J181)</f>
        <v>146391.89000000001</v>
      </c>
      <c r="K175" s="37">
        <f t="shared" ref="K175:R175" si="75">SUM(K176:K181)</f>
        <v>141555.34999999998</v>
      </c>
      <c r="L175" s="37">
        <f t="shared" si="75"/>
        <v>147215.75</v>
      </c>
      <c r="M175" s="37">
        <f t="shared" si="75"/>
        <v>147215.75</v>
      </c>
      <c r="N175" s="30">
        <f t="shared" si="53"/>
        <v>582378.74</v>
      </c>
      <c r="O175" s="24">
        <f t="shared" si="75"/>
        <v>7288079.8827000009</v>
      </c>
      <c r="P175" s="24">
        <f t="shared" si="75"/>
        <v>7200188.4647000004</v>
      </c>
      <c r="Q175" s="24">
        <f t="shared" si="75"/>
        <v>7313755.0875000004</v>
      </c>
      <c r="R175" s="24">
        <f t="shared" si="75"/>
        <v>7313755.0875000004</v>
      </c>
      <c r="S175" s="31">
        <f t="shared" si="54"/>
        <v>29115778.522399999</v>
      </c>
      <c r="T175" s="31"/>
      <c r="U175" s="30"/>
      <c r="V175" s="33"/>
    </row>
    <row r="176" spans="1:22" s="4" customFormat="1" ht="30.75" customHeight="1">
      <c r="A176" s="26"/>
      <c r="B176" s="28" t="s">
        <v>207</v>
      </c>
      <c r="C176" s="26" t="s">
        <v>174</v>
      </c>
      <c r="D176" s="26" t="s">
        <v>208</v>
      </c>
      <c r="E176" s="34" t="s">
        <v>19</v>
      </c>
      <c r="F176" s="35">
        <v>95.92</v>
      </c>
      <c r="G176" s="35">
        <v>95.92</v>
      </c>
      <c r="H176" s="35">
        <v>28.42</v>
      </c>
      <c r="I176" s="35">
        <v>29.93</v>
      </c>
      <c r="J176" s="36">
        <v>5341.95</v>
      </c>
      <c r="K176" s="36">
        <v>6197.9500000000007</v>
      </c>
      <c r="L176" s="36">
        <v>6939.75</v>
      </c>
      <c r="M176" s="36">
        <v>6939.75</v>
      </c>
      <c r="N176" s="30">
        <f t="shared" si="53"/>
        <v>25419.4</v>
      </c>
      <c r="O176" s="24">
        <f t="shared" si="55"/>
        <v>360581.625</v>
      </c>
      <c r="P176" s="24">
        <f t="shared" si="56"/>
        <v>418361.62500000006</v>
      </c>
      <c r="Q176" s="24">
        <f t="shared" si="56"/>
        <v>457954.10250000004</v>
      </c>
      <c r="R176" s="24">
        <f t="shared" si="57"/>
        <v>457954.10250000004</v>
      </c>
      <c r="S176" s="31">
        <f t="shared" si="54"/>
        <v>1694851.4550000001</v>
      </c>
      <c r="T176" s="24"/>
      <c r="U176" s="32"/>
      <c r="V176" s="33"/>
    </row>
    <row r="177" spans="1:22" s="4" customFormat="1" ht="30.75" customHeight="1">
      <c r="A177" s="26"/>
      <c r="B177" s="28" t="s">
        <v>207</v>
      </c>
      <c r="C177" s="26" t="s">
        <v>174</v>
      </c>
      <c r="D177" s="26" t="s">
        <v>208</v>
      </c>
      <c r="E177" s="34" t="s">
        <v>20</v>
      </c>
      <c r="F177" s="35">
        <v>199.2</v>
      </c>
      <c r="G177" s="35">
        <v>199.2</v>
      </c>
      <c r="H177" s="35">
        <v>40.08</v>
      </c>
      <c r="I177" s="35">
        <v>42.2</v>
      </c>
      <c r="J177" s="36">
        <v>4245.91</v>
      </c>
      <c r="K177" s="36">
        <v>5288.2000000000007</v>
      </c>
      <c r="L177" s="36">
        <v>6494</v>
      </c>
      <c r="M177" s="36">
        <v>6494</v>
      </c>
      <c r="N177" s="30">
        <f t="shared" si="53"/>
        <v>22522.11</v>
      </c>
      <c r="O177" s="24">
        <f t="shared" si="55"/>
        <v>675609.19920000003</v>
      </c>
      <c r="P177" s="24">
        <f t="shared" si="56"/>
        <v>841458.38400000019</v>
      </c>
      <c r="Q177" s="24">
        <f t="shared" si="56"/>
        <v>1019558</v>
      </c>
      <c r="R177" s="24">
        <f t="shared" si="57"/>
        <v>1019558</v>
      </c>
      <c r="S177" s="31">
        <f t="shared" si="54"/>
        <v>3556183.5832000002</v>
      </c>
      <c r="T177" s="24"/>
      <c r="U177" s="32"/>
      <c r="V177" s="33"/>
    </row>
    <row r="178" spans="1:22" s="4" customFormat="1" ht="55.5" customHeight="1">
      <c r="A178" s="26"/>
      <c r="B178" s="28" t="s">
        <v>207</v>
      </c>
      <c r="C178" s="26" t="s">
        <v>198</v>
      </c>
      <c r="D178" s="26" t="s">
        <v>209</v>
      </c>
      <c r="E178" s="34" t="s">
        <v>123</v>
      </c>
      <c r="F178" s="35">
        <v>68.72</v>
      </c>
      <c r="G178" s="35">
        <v>68.72</v>
      </c>
      <c r="H178" s="35">
        <v>41.81</v>
      </c>
      <c r="I178" s="35">
        <v>44.02</v>
      </c>
      <c r="J178" s="36">
        <v>20049.75</v>
      </c>
      <c r="K178" s="36">
        <v>19422.07</v>
      </c>
      <c r="L178" s="36">
        <v>19677.25</v>
      </c>
      <c r="M178" s="36">
        <v>19677.25</v>
      </c>
      <c r="N178" s="30">
        <f t="shared" si="53"/>
        <v>78826.320000000007</v>
      </c>
      <c r="O178" s="24">
        <f t="shared" si="55"/>
        <v>539538.77249999996</v>
      </c>
      <c r="P178" s="24">
        <f t="shared" si="56"/>
        <v>522647.90369999991</v>
      </c>
      <c r="Q178" s="24">
        <f t="shared" si="56"/>
        <v>486028.0749999999</v>
      </c>
      <c r="R178" s="24">
        <f t="shared" si="57"/>
        <v>486028.0749999999</v>
      </c>
      <c r="S178" s="31">
        <f t="shared" si="54"/>
        <v>2034242.8261999998</v>
      </c>
      <c r="T178" s="24"/>
      <c r="U178" s="32"/>
      <c r="V178" s="33"/>
    </row>
    <row r="179" spans="1:22" s="4" customFormat="1" ht="30.75" customHeight="1">
      <c r="A179" s="26"/>
      <c r="B179" s="28" t="s">
        <v>207</v>
      </c>
      <c r="C179" s="26" t="s">
        <v>198</v>
      </c>
      <c r="D179" s="26" t="s">
        <v>210</v>
      </c>
      <c r="E179" s="34" t="s">
        <v>19</v>
      </c>
      <c r="F179" s="35">
        <v>102.06</v>
      </c>
      <c r="G179" s="35">
        <v>102.06</v>
      </c>
      <c r="H179" s="35">
        <v>34.76</v>
      </c>
      <c r="I179" s="35">
        <v>36.6</v>
      </c>
      <c r="J179" s="36">
        <v>1039.56</v>
      </c>
      <c r="K179" s="36">
        <v>1210.0700000000002</v>
      </c>
      <c r="L179" s="36">
        <v>1364.25</v>
      </c>
      <c r="M179" s="36">
        <v>1364.25</v>
      </c>
      <c r="N179" s="30">
        <f t="shared" si="53"/>
        <v>4978.13</v>
      </c>
      <c r="O179" s="24">
        <f t="shared" si="55"/>
        <v>69962.388000000006</v>
      </c>
      <c r="P179" s="24">
        <f t="shared" si="56"/>
        <v>81437.711000000025</v>
      </c>
      <c r="Q179" s="24">
        <f t="shared" si="56"/>
        <v>89303.805000000008</v>
      </c>
      <c r="R179" s="24">
        <f t="shared" si="57"/>
        <v>89303.805000000008</v>
      </c>
      <c r="S179" s="31">
        <f t="shared" si="54"/>
        <v>330007.70900000003</v>
      </c>
      <c r="T179" s="24"/>
      <c r="U179" s="32"/>
      <c r="V179" s="33"/>
    </row>
    <row r="180" spans="1:22" s="4" customFormat="1" ht="30.75" customHeight="1">
      <c r="A180" s="26"/>
      <c r="B180" s="28" t="s">
        <v>207</v>
      </c>
      <c r="C180" s="26" t="s">
        <v>198</v>
      </c>
      <c r="D180" s="26" t="s">
        <v>209</v>
      </c>
      <c r="E180" s="34" t="s">
        <v>19</v>
      </c>
      <c r="F180" s="35">
        <v>90.56</v>
      </c>
      <c r="G180" s="35">
        <v>90.56</v>
      </c>
      <c r="H180" s="35">
        <v>41.81</v>
      </c>
      <c r="I180" s="35">
        <v>44.03</v>
      </c>
      <c r="J180" s="36">
        <v>50949.82</v>
      </c>
      <c r="K180" s="36">
        <v>48128.759999999995</v>
      </c>
      <c r="L180" s="36">
        <v>49842</v>
      </c>
      <c r="M180" s="36">
        <v>49842</v>
      </c>
      <c r="N180" s="30">
        <f t="shared" si="53"/>
        <v>198762.58</v>
      </c>
      <c r="O180" s="24">
        <f t="shared" si="55"/>
        <v>2483803.7250000001</v>
      </c>
      <c r="P180" s="24">
        <f t="shared" si="56"/>
        <v>2346277.0499999998</v>
      </c>
      <c r="Q180" s="24">
        <f t="shared" si="56"/>
        <v>2319148.2600000002</v>
      </c>
      <c r="R180" s="24">
        <f t="shared" si="57"/>
        <v>2319148.2600000002</v>
      </c>
      <c r="S180" s="31">
        <f t="shared" si="54"/>
        <v>9468377.2949999999</v>
      </c>
      <c r="T180" s="24"/>
      <c r="U180" s="32"/>
      <c r="V180" s="33"/>
    </row>
    <row r="181" spans="1:22" s="4" customFormat="1" ht="30.75" customHeight="1">
      <c r="A181" s="26"/>
      <c r="B181" s="28" t="s">
        <v>207</v>
      </c>
      <c r="C181" s="26" t="s">
        <v>198</v>
      </c>
      <c r="D181" s="26" t="s">
        <v>209</v>
      </c>
      <c r="E181" s="34" t="s">
        <v>20</v>
      </c>
      <c r="F181" s="35">
        <v>86.43</v>
      </c>
      <c r="G181" s="35">
        <v>86.43</v>
      </c>
      <c r="H181" s="35">
        <v>37.659999999999997</v>
      </c>
      <c r="I181" s="35">
        <v>39.659999999999997</v>
      </c>
      <c r="J181" s="36">
        <v>64764.899999999994</v>
      </c>
      <c r="K181" s="36">
        <v>61308.3</v>
      </c>
      <c r="L181" s="36">
        <v>62898.5</v>
      </c>
      <c r="M181" s="36">
        <v>62898.5</v>
      </c>
      <c r="N181" s="30">
        <f t="shared" si="53"/>
        <v>251870.2</v>
      </c>
      <c r="O181" s="24">
        <f t="shared" si="55"/>
        <v>3158584.1730000004</v>
      </c>
      <c r="P181" s="24">
        <f t="shared" si="56"/>
        <v>2990005.7910000007</v>
      </c>
      <c r="Q181" s="24">
        <f t="shared" si="56"/>
        <v>2941762.8450000007</v>
      </c>
      <c r="R181" s="24">
        <f t="shared" si="57"/>
        <v>2941762.8450000007</v>
      </c>
      <c r="S181" s="31">
        <f t="shared" si="54"/>
        <v>12032115.654000003</v>
      </c>
      <c r="T181" s="24"/>
      <c r="U181" s="32"/>
      <c r="V181" s="33"/>
    </row>
    <row r="182" spans="1:22" s="5" customFormat="1" ht="30.75" customHeight="1">
      <c r="A182" s="26" t="s">
        <v>211</v>
      </c>
      <c r="B182" s="28" t="s">
        <v>212</v>
      </c>
      <c r="C182" s="28" t="s">
        <v>212</v>
      </c>
      <c r="D182" s="26"/>
      <c r="E182" s="34"/>
      <c r="F182" s="29"/>
      <c r="G182" s="29"/>
      <c r="H182" s="29"/>
      <c r="I182" s="29"/>
      <c r="J182" s="37">
        <f>SUM(J183:J184)</f>
        <v>12727.161</v>
      </c>
      <c r="K182" s="37">
        <f t="shared" ref="K182:M182" si="76">SUM(K183:K184)</f>
        <v>13047.378000000001</v>
      </c>
      <c r="L182" s="37">
        <f t="shared" si="76"/>
        <v>12492</v>
      </c>
      <c r="M182" s="37">
        <f t="shared" si="76"/>
        <v>12492</v>
      </c>
      <c r="N182" s="30">
        <f t="shared" si="53"/>
        <v>50758.539000000004</v>
      </c>
      <c r="O182" s="24">
        <f>SUM(O183:O184)</f>
        <v>894908.43554999982</v>
      </c>
      <c r="P182" s="24">
        <f t="shared" ref="P182:R182" si="77">SUM(P183:P184)</f>
        <v>913512.85289999982</v>
      </c>
      <c r="Q182" s="24">
        <f t="shared" si="77"/>
        <v>793677.61999999988</v>
      </c>
      <c r="R182" s="24">
        <f t="shared" si="77"/>
        <v>793677.61999999988</v>
      </c>
      <c r="S182" s="31">
        <f t="shared" si="54"/>
        <v>3395776.5284499992</v>
      </c>
      <c r="T182" s="24"/>
      <c r="U182" s="32"/>
      <c r="V182" s="33"/>
    </row>
    <row r="183" spans="1:22" s="4" customFormat="1" ht="30.75" customHeight="1">
      <c r="A183" s="26"/>
      <c r="B183" s="28" t="s">
        <v>212</v>
      </c>
      <c r="C183" s="26" t="s">
        <v>213</v>
      </c>
      <c r="D183" s="26" t="s">
        <v>214</v>
      </c>
      <c r="E183" s="34" t="s">
        <v>19</v>
      </c>
      <c r="F183" s="35">
        <v>121.99</v>
      </c>
      <c r="G183" s="35">
        <v>121.99</v>
      </c>
      <c r="H183" s="35">
        <v>85.04</v>
      </c>
      <c r="I183" s="35">
        <v>89.55</v>
      </c>
      <c r="J183" s="36">
        <v>9756.6129999999994</v>
      </c>
      <c r="K183" s="36">
        <v>10029.454</v>
      </c>
      <c r="L183" s="36">
        <v>9683.75</v>
      </c>
      <c r="M183" s="36">
        <v>9683.75</v>
      </c>
      <c r="N183" s="30">
        <f t="shared" si="53"/>
        <v>39153.566999999995</v>
      </c>
      <c r="O183" s="24">
        <f t="shared" si="55"/>
        <v>360506.85034999985</v>
      </c>
      <c r="P183" s="24">
        <f t="shared" si="56"/>
        <v>370588.32529999985</v>
      </c>
      <c r="Q183" s="24">
        <f t="shared" si="56"/>
        <v>314140.84999999998</v>
      </c>
      <c r="R183" s="24">
        <f t="shared" si="57"/>
        <v>314140.84999999998</v>
      </c>
      <c r="S183" s="31">
        <f t="shared" si="54"/>
        <v>1359376.8756499996</v>
      </c>
      <c r="T183" s="24"/>
      <c r="U183" s="32"/>
      <c r="V183" s="33"/>
    </row>
    <row r="184" spans="1:22" s="4" customFormat="1" ht="30.75" customHeight="1">
      <c r="A184" s="26"/>
      <c r="B184" s="28" t="s">
        <v>212</v>
      </c>
      <c r="C184" s="26" t="s">
        <v>213</v>
      </c>
      <c r="D184" s="26" t="s">
        <v>214</v>
      </c>
      <c r="E184" s="34" t="s">
        <v>20</v>
      </c>
      <c r="F184" s="35">
        <v>352.27</v>
      </c>
      <c r="G184" s="35">
        <v>352.27</v>
      </c>
      <c r="H184" s="35">
        <v>172.37</v>
      </c>
      <c r="I184" s="35">
        <v>181.51</v>
      </c>
      <c r="J184" s="36">
        <v>2970.5480000000002</v>
      </c>
      <c r="K184" s="36">
        <v>3017.924</v>
      </c>
      <c r="L184" s="36">
        <v>2808.25</v>
      </c>
      <c r="M184" s="36">
        <v>2808.25</v>
      </c>
      <c r="N184" s="30">
        <f t="shared" si="53"/>
        <v>11604.972</v>
      </c>
      <c r="O184" s="24">
        <f t="shared" si="55"/>
        <v>534401.58519999997</v>
      </c>
      <c r="P184" s="24">
        <f t="shared" si="56"/>
        <v>542924.52759999991</v>
      </c>
      <c r="Q184" s="24">
        <f t="shared" si="56"/>
        <v>479536.76999999996</v>
      </c>
      <c r="R184" s="24">
        <f t="shared" si="57"/>
        <v>479536.76999999996</v>
      </c>
      <c r="S184" s="31">
        <f t="shared" si="54"/>
        <v>2036399.6527999998</v>
      </c>
      <c r="T184" s="24"/>
      <c r="U184" s="32"/>
      <c r="V184" s="33"/>
    </row>
    <row r="185" spans="1:22" s="5" customFormat="1" ht="30.75" customHeight="1">
      <c r="A185" s="26" t="s">
        <v>215</v>
      </c>
      <c r="B185" s="28" t="s">
        <v>216</v>
      </c>
      <c r="C185" s="28" t="s">
        <v>216</v>
      </c>
      <c r="D185" s="26"/>
      <c r="E185" s="34"/>
      <c r="F185" s="29"/>
      <c r="G185" s="29"/>
      <c r="H185" s="29"/>
      <c r="I185" s="29"/>
      <c r="J185" s="37">
        <f>J186</f>
        <v>4568.1459999999997</v>
      </c>
      <c r="K185" s="37">
        <f t="shared" ref="K185:R185" si="78">K186</f>
        <v>4940.7186666666666</v>
      </c>
      <c r="L185" s="37">
        <f t="shared" si="78"/>
        <v>5800</v>
      </c>
      <c r="M185" s="37">
        <f t="shared" si="78"/>
        <v>4600</v>
      </c>
      <c r="N185" s="30">
        <f t="shared" si="53"/>
        <v>19908.864666666668</v>
      </c>
      <c r="O185" s="24">
        <f t="shared" si="78"/>
        <v>123614.03076000001</v>
      </c>
      <c r="P185" s="24">
        <f t="shared" si="78"/>
        <v>133695.84712000002</v>
      </c>
      <c r="Q185" s="24">
        <f t="shared" si="78"/>
        <v>144477.99999999997</v>
      </c>
      <c r="R185" s="24">
        <f t="shared" si="78"/>
        <v>114585.99999999999</v>
      </c>
      <c r="S185" s="31">
        <f t="shared" si="54"/>
        <v>516373.87788000004</v>
      </c>
      <c r="T185" s="24"/>
      <c r="U185" s="32"/>
      <c r="V185" s="33"/>
    </row>
    <row r="186" spans="1:22" s="4" customFormat="1" ht="30.75" customHeight="1">
      <c r="A186" s="26"/>
      <c r="B186" s="28" t="s">
        <v>216</v>
      </c>
      <c r="C186" s="26" t="s">
        <v>198</v>
      </c>
      <c r="D186" s="26" t="s">
        <v>217</v>
      </c>
      <c r="E186" s="34" t="s">
        <v>19</v>
      </c>
      <c r="F186" s="35">
        <v>67.61</v>
      </c>
      <c r="G186" s="35">
        <v>67.61</v>
      </c>
      <c r="H186" s="35">
        <v>40.549999999999997</v>
      </c>
      <c r="I186" s="35">
        <v>42.7</v>
      </c>
      <c r="J186" s="36">
        <v>4568.1459999999997</v>
      </c>
      <c r="K186" s="36">
        <f>3205.052+5207/3</f>
        <v>4940.7186666666666</v>
      </c>
      <c r="L186" s="36">
        <v>5800</v>
      </c>
      <c r="M186" s="36">
        <v>4600</v>
      </c>
      <c r="N186" s="30">
        <f t="shared" si="53"/>
        <v>19908.864666666668</v>
      </c>
      <c r="O186" s="24">
        <f t="shared" si="55"/>
        <v>123614.03076000001</v>
      </c>
      <c r="P186" s="24">
        <f t="shared" si="56"/>
        <v>133695.84712000002</v>
      </c>
      <c r="Q186" s="24">
        <f t="shared" si="56"/>
        <v>144477.99999999997</v>
      </c>
      <c r="R186" s="24">
        <f t="shared" si="57"/>
        <v>114585.99999999999</v>
      </c>
      <c r="S186" s="31">
        <f t="shared" si="54"/>
        <v>516373.87788000004</v>
      </c>
      <c r="T186" s="24"/>
      <c r="U186" s="32"/>
      <c r="V186" s="33"/>
    </row>
    <row r="187" spans="1:22" s="5" customFormat="1" ht="30.75" customHeight="1">
      <c r="A187" s="26" t="s">
        <v>218</v>
      </c>
      <c r="B187" s="28" t="s">
        <v>219</v>
      </c>
      <c r="C187" s="28" t="s">
        <v>219</v>
      </c>
      <c r="D187" s="26"/>
      <c r="E187" s="34"/>
      <c r="F187" s="29"/>
      <c r="G187" s="29"/>
      <c r="H187" s="29"/>
      <c r="I187" s="29"/>
      <c r="J187" s="37">
        <f>SUM(J188:J189)</f>
        <v>121170.696</v>
      </c>
      <c r="K187" s="37">
        <f t="shared" ref="K187:M187" si="79">SUM(K188:K189)</f>
        <v>116337.96033333334</v>
      </c>
      <c r="L187" s="37">
        <f t="shared" si="79"/>
        <v>114632.5</v>
      </c>
      <c r="M187" s="37">
        <f t="shared" si="79"/>
        <v>114632.5</v>
      </c>
      <c r="N187" s="30">
        <f t="shared" si="53"/>
        <v>466773.65633333335</v>
      </c>
      <c r="O187" s="24">
        <f t="shared" ref="O187:R187" si="80">SUM(O188:O189)</f>
        <v>2591097.4595400002</v>
      </c>
      <c r="P187" s="24">
        <f t="shared" si="80"/>
        <v>2480215.9312733333</v>
      </c>
      <c r="Q187" s="24">
        <f t="shared" si="80"/>
        <v>2217884.4150000005</v>
      </c>
      <c r="R187" s="24">
        <f t="shared" si="80"/>
        <v>2217884.4150000005</v>
      </c>
      <c r="S187" s="31">
        <f t="shared" si="54"/>
        <v>9507082.2208133359</v>
      </c>
      <c r="T187" s="24"/>
      <c r="U187" s="32"/>
      <c r="V187" s="33"/>
    </row>
    <row r="188" spans="1:22" s="4" customFormat="1" ht="30.75" customHeight="1">
      <c r="A188" s="26"/>
      <c r="B188" s="28" t="s">
        <v>219</v>
      </c>
      <c r="C188" s="26" t="s">
        <v>56</v>
      </c>
      <c r="D188" s="26" t="s">
        <v>220</v>
      </c>
      <c r="E188" s="34" t="s">
        <v>19</v>
      </c>
      <c r="F188" s="35">
        <v>47.83</v>
      </c>
      <c r="G188" s="35">
        <v>47.83</v>
      </c>
      <c r="H188" s="35">
        <v>39.39</v>
      </c>
      <c r="I188" s="35">
        <v>41.48</v>
      </c>
      <c r="J188" s="36">
        <v>60870.166000000005</v>
      </c>
      <c r="K188" s="36">
        <f>39256.121+58428.5/3</f>
        <v>58732.287666666671</v>
      </c>
      <c r="L188" s="36">
        <v>58428.5</v>
      </c>
      <c r="M188" s="36">
        <v>58428.5</v>
      </c>
      <c r="N188" s="30">
        <f t="shared" si="53"/>
        <v>236459.45366666667</v>
      </c>
      <c r="O188" s="24">
        <f t="shared" si="55"/>
        <v>513744.2010399999</v>
      </c>
      <c r="P188" s="24">
        <f t="shared" si="56"/>
        <v>495700.50790666655</v>
      </c>
      <c r="Q188" s="24">
        <f t="shared" si="56"/>
        <v>371020.97500000009</v>
      </c>
      <c r="R188" s="24">
        <f t="shared" si="57"/>
        <v>371020.97500000009</v>
      </c>
      <c r="S188" s="31">
        <f t="shared" si="54"/>
        <v>1751486.6589466666</v>
      </c>
      <c r="T188" s="24"/>
      <c r="U188" s="32"/>
      <c r="V188" s="33"/>
    </row>
    <row r="189" spans="1:22" s="4" customFormat="1" ht="30.75" customHeight="1">
      <c r="A189" s="26"/>
      <c r="B189" s="28" t="s">
        <v>219</v>
      </c>
      <c r="C189" s="26" t="s">
        <v>56</v>
      </c>
      <c r="D189" s="26" t="s">
        <v>220</v>
      </c>
      <c r="E189" s="34" t="s">
        <v>20</v>
      </c>
      <c r="F189" s="35">
        <v>64.540000000000006</v>
      </c>
      <c r="G189" s="35">
        <v>64.540000000000006</v>
      </c>
      <c r="H189" s="35">
        <v>30.09</v>
      </c>
      <c r="I189" s="35">
        <v>31.68</v>
      </c>
      <c r="J189" s="36">
        <v>60300.53</v>
      </c>
      <c r="K189" s="36">
        <f>38871.006+56204/3</f>
        <v>57605.672666666665</v>
      </c>
      <c r="L189" s="36">
        <v>56204</v>
      </c>
      <c r="M189" s="36">
        <v>56204</v>
      </c>
      <c r="N189" s="30">
        <f t="shared" si="53"/>
        <v>230314.20266666665</v>
      </c>
      <c r="O189" s="24">
        <f t="shared" si="55"/>
        <v>2077353.2585000002</v>
      </c>
      <c r="P189" s="24">
        <f t="shared" si="56"/>
        <v>1984515.4233666668</v>
      </c>
      <c r="Q189" s="24">
        <f t="shared" si="56"/>
        <v>1846863.4400000004</v>
      </c>
      <c r="R189" s="24">
        <f t="shared" si="57"/>
        <v>1846863.4400000004</v>
      </c>
      <c r="S189" s="31">
        <f t="shared" si="54"/>
        <v>7755595.5618666681</v>
      </c>
      <c r="T189" s="24"/>
      <c r="U189" s="32"/>
      <c r="V189" s="33"/>
    </row>
    <row r="190" spans="1:22" s="5" customFormat="1" ht="30.75" customHeight="1">
      <c r="A190" s="26" t="s">
        <v>221</v>
      </c>
      <c r="B190" s="28" t="s">
        <v>222</v>
      </c>
      <c r="C190" s="28" t="s">
        <v>222</v>
      </c>
      <c r="D190" s="26"/>
      <c r="E190" s="34"/>
      <c r="F190" s="29"/>
      <c r="G190" s="29"/>
      <c r="H190" s="29"/>
      <c r="I190" s="29"/>
      <c r="J190" s="37">
        <f>SUM(J191:J192)</f>
        <v>6684.451</v>
      </c>
      <c r="K190" s="37">
        <f t="shared" ref="K190:M190" si="81">SUM(K191:K192)</f>
        <v>5636.9249999999993</v>
      </c>
      <c r="L190" s="37">
        <f t="shared" si="81"/>
        <v>7158.25</v>
      </c>
      <c r="M190" s="37">
        <f t="shared" si="81"/>
        <v>7158.25</v>
      </c>
      <c r="N190" s="30">
        <f t="shared" si="53"/>
        <v>26637.876</v>
      </c>
      <c r="O190" s="24">
        <f t="shared" ref="O190:R190" si="82">SUM(O191:O192)</f>
        <v>2189957.5885399999</v>
      </c>
      <c r="P190" s="24">
        <f t="shared" si="82"/>
        <v>1776645.5860799998</v>
      </c>
      <c r="Q190" s="24">
        <f t="shared" si="82"/>
        <v>2430259.4350000001</v>
      </c>
      <c r="R190" s="24">
        <f t="shared" si="82"/>
        <v>2430259.4350000001</v>
      </c>
      <c r="S190" s="31">
        <f t="shared" si="54"/>
        <v>8827122.0446199998</v>
      </c>
      <c r="T190" s="24"/>
      <c r="U190" s="32"/>
      <c r="V190" s="33"/>
    </row>
    <row r="191" spans="1:22" s="4" customFormat="1" ht="30.75" customHeight="1">
      <c r="A191" s="26"/>
      <c r="B191" s="28" t="s">
        <v>222</v>
      </c>
      <c r="C191" s="26" t="s">
        <v>17</v>
      </c>
      <c r="D191" s="26" t="s">
        <v>223</v>
      </c>
      <c r="E191" s="34" t="s">
        <v>19</v>
      </c>
      <c r="F191" s="35">
        <v>519.39</v>
      </c>
      <c r="G191" s="35">
        <v>519.39</v>
      </c>
      <c r="H191" s="35">
        <v>35.229999999999997</v>
      </c>
      <c r="I191" s="35">
        <v>37.1</v>
      </c>
      <c r="J191" s="36">
        <v>3223.1489999999999</v>
      </c>
      <c r="K191" s="36">
        <v>2486.0929999999998</v>
      </c>
      <c r="L191" s="36">
        <v>3773.5</v>
      </c>
      <c r="M191" s="36">
        <v>3773.5</v>
      </c>
      <c r="N191" s="30">
        <f t="shared" si="53"/>
        <v>13256.242</v>
      </c>
      <c r="O191" s="24">
        <f t="shared" si="55"/>
        <v>1560519.8198399998</v>
      </c>
      <c r="P191" s="24">
        <f t="shared" si="56"/>
        <v>1203666.7868799998</v>
      </c>
      <c r="Q191" s="24">
        <f t="shared" si="56"/>
        <v>1819921.3149999999</v>
      </c>
      <c r="R191" s="24">
        <f t="shared" si="57"/>
        <v>1819921.3149999999</v>
      </c>
      <c r="S191" s="31">
        <f t="shared" si="54"/>
        <v>6404029.2367199995</v>
      </c>
      <c r="T191" s="24"/>
      <c r="U191" s="32"/>
      <c r="V191" s="33"/>
    </row>
    <row r="192" spans="1:22" s="4" customFormat="1" ht="30.75" customHeight="1">
      <c r="A192" s="26"/>
      <c r="B192" s="28" t="s">
        <v>222</v>
      </c>
      <c r="C192" s="26" t="s">
        <v>17</v>
      </c>
      <c r="D192" s="26" t="s">
        <v>223</v>
      </c>
      <c r="E192" s="34" t="s">
        <v>20</v>
      </c>
      <c r="F192" s="35">
        <v>210.7</v>
      </c>
      <c r="G192" s="35">
        <v>210.7</v>
      </c>
      <c r="H192" s="35">
        <v>28.85</v>
      </c>
      <c r="I192" s="35">
        <v>30.38</v>
      </c>
      <c r="J192" s="36">
        <v>3461.3020000000001</v>
      </c>
      <c r="K192" s="36">
        <v>3150.8319999999999</v>
      </c>
      <c r="L192" s="36">
        <v>3384.75</v>
      </c>
      <c r="M192" s="36">
        <v>3384.75</v>
      </c>
      <c r="N192" s="30">
        <f t="shared" si="53"/>
        <v>13381.634</v>
      </c>
      <c r="O192" s="24">
        <f t="shared" si="55"/>
        <v>629437.76870000002</v>
      </c>
      <c r="P192" s="24">
        <f t="shared" si="56"/>
        <v>572978.79920000001</v>
      </c>
      <c r="Q192" s="24">
        <f t="shared" si="56"/>
        <v>610338.12</v>
      </c>
      <c r="R192" s="24">
        <f t="shared" si="57"/>
        <v>610338.12</v>
      </c>
      <c r="S192" s="31">
        <f t="shared" si="54"/>
        <v>2423092.8079000004</v>
      </c>
      <c r="T192" s="24"/>
      <c r="U192" s="32"/>
      <c r="V192" s="33"/>
    </row>
    <row r="193" spans="1:22" s="5" customFormat="1" ht="30.75" customHeight="1">
      <c r="A193" s="26" t="s">
        <v>224</v>
      </c>
      <c r="B193" s="28" t="s">
        <v>225</v>
      </c>
      <c r="C193" s="28" t="s">
        <v>225</v>
      </c>
      <c r="D193" s="26"/>
      <c r="E193" s="34"/>
      <c r="F193" s="29"/>
      <c r="G193" s="29"/>
      <c r="H193" s="29"/>
      <c r="I193" s="29"/>
      <c r="J193" s="37">
        <f>J194</f>
        <v>6445.2240000000002</v>
      </c>
      <c r="K193" s="37">
        <f t="shared" ref="K193:R193" si="83">K194</f>
        <v>5702.2789999999995</v>
      </c>
      <c r="L193" s="37">
        <f t="shared" si="83"/>
        <v>6684</v>
      </c>
      <c r="M193" s="37">
        <f t="shared" si="83"/>
        <v>5977</v>
      </c>
      <c r="N193" s="30">
        <f t="shared" si="53"/>
        <v>24808.503000000001</v>
      </c>
      <c r="O193" s="24">
        <f t="shared" si="83"/>
        <v>322583.46119999996</v>
      </c>
      <c r="P193" s="24">
        <f t="shared" si="83"/>
        <v>285399.06394999998</v>
      </c>
      <c r="Q193" s="24">
        <f t="shared" si="83"/>
        <v>324441.35999999993</v>
      </c>
      <c r="R193" s="24">
        <f t="shared" si="83"/>
        <v>290123.57999999996</v>
      </c>
      <c r="S193" s="31">
        <f t="shared" si="54"/>
        <v>1222547.4651499996</v>
      </c>
      <c r="T193" s="24"/>
      <c r="U193" s="32"/>
      <c r="V193" s="33"/>
    </row>
    <row r="194" spans="1:22" s="4" customFormat="1" ht="30.75" customHeight="1">
      <c r="A194" s="26"/>
      <c r="B194" s="28" t="s">
        <v>225</v>
      </c>
      <c r="C194" s="26" t="s">
        <v>32</v>
      </c>
      <c r="D194" s="26" t="s">
        <v>226</v>
      </c>
      <c r="E194" s="34" t="s">
        <v>19</v>
      </c>
      <c r="F194" s="35">
        <v>78.55</v>
      </c>
      <c r="G194" s="35">
        <v>78.55</v>
      </c>
      <c r="H194" s="35">
        <v>28.5</v>
      </c>
      <c r="I194" s="35">
        <v>30.01</v>
      </c>
      <c r="J194" s="36">
        <v>6445.2240000000002</v>
      </c>
      <c r="K194" s="36">
        <v>5702.2789999999995</v>
      </c>
      <c r="L194" s="36">
        <v>6684</v>
      </c>
      <c r="M194" s="36">
        <v>5977</v>
      </c>
      <c r="N194" s="30">
        <f t="shared" si="53"/>
        <v>24808.503000000001</v>
      </c>
      <c r="O194" s="24">
        <f t="shared" si="55"/>
        <v>322583.46119999996</v>
      </c>
      <c r="P194" s="24">
        <f t="shared" si="56"/>
        <v>285399.06394999998</v>
      </c>
      <c r="Q194" s="24">
        <f t="shared" si="56"/>
        <v>324441.35999999993</v>
      </c>
      <c r="R194" s="24">
        <f t="shared" si="57"/>
        <v>290123.57999999996</v>
      </c>
      <c r="S194" s="31">
        <f t="shared" si="54"/>
        <v>1222547.4651499996</v>
      </c>
      <c r="T194" s="24"/>
      <c r="U194" s="32"/>
      <c r="V194" s="33"/>
    </row>
    <row r="195" spans="1:22" s="5" customFormat="1" ht="30.75" customHeight="1">
      <c r="A195" s="26">
        <v>2911007420</v>
      </c>
      <c r="B195" s="28" t="s">
        <v>227</v>
      </c>
      <c r="C195" s="28" t="s">
        <v>227</v>
      </c>
      <c r="D195" s="26"/>
      <c r="E195" s="34"/>
      <c r="F195" s="29"/>
      <c r="G195" s="29"/>
      <c r="H195" s="29"/>
      <c r="I195" s="29"/>
      <c r="J195" s="37">
        <f>J196</f>
        <v>12757.886999999999</v>
      </c>
      <c r="K195" s="37">
        <f t="shared" ref="K195:R195" si="84">K196</f>
        <v>12427.671333333332</v>
      </c>
      <c r="L195" s="37">
        <f t="shared" si="84"/>
        <v>12364.75</v>
      </c>
      <c r="M195" s="37">
        <f t="shared" si="84"/>
        <v>12364.75</v>
      </c>
      <c r="N195" s="30">
        <f t="shared" si="53"/>
        <v>49915.058333333334</v>
      </c>
      <c r="O195" s="24">
        <f t="shared" si="84"/>
        <v>1441386.0732599997</v>
      </c>
      <c r="P195" s="24">
        <f t="shared" si="84"/>
        <v>1404078.3072399998</v>
      </c>
      <c r="Q195" s="24">
        <f t="shared" si="84"/>
        <v>1361977.2125000001</v>
      </c>
      <c r="R195" s="24">
        <f t="shared" si="84"/>
        <v>1361977.2125000001</v>
      </c>
      <c r="S195" s="31">
        <f t="shared" si="54"/>
        <v>5569418.8054999998</v>
      </c>
      <c r="T195" s="24"/>
      <c r="U195" s="30"/>
      <c r="V195" s="33"/>
    </row>
    <row r="196" spans="1:22" s="4" customFormat="1" ht="30.75" customHeight="1">
      <c r="A196" s="26"/>
      <c r="B196" s="28" t="s">
        <v>227</v>
      </c>
      <c r="C196" s="26" t="s">
        <v>105</v>
      </c>
      <c r="D196" s="26" t="s">
        <v>228</v>
      </c>
      <c r="E196" s="34" t="s">
        <v>20</v>
      </c>
      <c r="F196" s="35">
        <v>166.41</v>
      </c>
      <c r="G196" s="35">
        <v>166.41</v>
      </c>
      <c r="H196" s="35">
        <v>53.43</v>
      </c>
      <c r="I196" s="35">
        <v>56.26</v>
      </c>
      <c r="J196" s="36">
        <v>12757.886999999999</v>
      </c>
      <c r="K196" s="36">
        <v>12427.671333333332</v>
      </c>
      <c r="L196" s="36">
        <v>12364.75</v>
      </c>
      <c r="M196" s="36">
        <v>12364.75</v>
      </c>
      <c r="N196" s="30">
        <f t="shared" si="53"/>
        <v>49915.058333333334</v>
      </c>
      <c r="O196" s="24">
        <f t="shared" si="55"/>
        <v>1441386.0732599997</v>
      </c>
      <c r="P196" s="24">
        <f t="shared" si="56"/>
        <v>1404078.3072399998</v>
      </c>
      <c r="Q196" s="24">
        <f t="shared" si="56"/>
        <v>1361977.2125000001</v>
      </c>
      <c r="R196" s="24">
        <f t="shared" si="57"/>
        <v>1361977.2125000001</v>
      </c>
      <c r="S196" s="31">
        <f t="shared" si="54"/>
        <v>5569418.8054999998</v>
      </c>
      <c r="T196" s="24"/>
      <c r="U196" s="32"/>
      <c r="V196" s="33"/>
    </row>
    <row r="197" spans="1:22" s="5" customFormat="1" ht="30.75" customHeight="1">
      <c r="A197" s="26">
        <v>2911005590</v>
      </c>
      <c r="B197" s="28" t="s">
        <v>229</v>
      </c>
      <c r="C197" s="28" t="s">
        <v>229</v>
      </c>
      <c r="D197" s="26"/>
      <c r="E197" s="34"/>
      <c r="F197" s="29"/>
      <c r="G197" s="29"/>
      <c r="H197" s="29"/>
      <c r="I197" s="29"/>
      <c r="J197" s="37">
        <f>J198</f>
        <v>24270.606</v>
      </c>
      <c r="K197" s="37">
        <f t="shared" ref="K197:R197" si="85">K198</f>
        <v>24098.928</v>
      </c>
      <c r="L197" s="37">
        <f t="shared" si="85"/>
        <v>23916</v>
      </c>
      <c r="M197" s="37">
        <f t="shared" si="85"/>
        <v>23916</v>
      </c>
      <c r="N197" s="30">
        <f t="shared" si="53"/>
        <v>96201.534</v>
      </c>
      <c r="O197" s="24">
        <f t="shared" si="85"/>
        <v>841219.20395999996</v>
      </c>
      <c r="P197" s="24">
        <f t="shared" si="85"/>
        <v>835268.84447999997</v>
      </c>
      <c r="Q197" s="24">
        <f t="shared" si="85"/>
        <v>744026.76</v>
      </c>
      <c r="R197" s="24">
        <f t="shared" si="85"/>
        <v>744026.76</v>
      </c>
      <c r="S197" s="31">
        <f t="shared" si="54"/>
        <v>3164541.5684399996</v>
      </c>
      <c r="T197" s="31"/>
      <c r="U197" s="30"/>
      <c r="V197" s="33"/>
    </row>
    <row r="198" spans="1:22" s="4" customFormat="1" ht="30.75" customHeight="1">
      <c r="A198" s="26"/>
      <c r="B198" s="28" t="s">
        <v>229</v>
      </c>
      <c r="C198" s="26" t="s">
        <v>105</v>
      </c>
      <c r="D198" s="26" t="s">
        <v>230</v>
      </c>
      <c r="E198" s="34" t="s">
        <v>19</v>
      </c>
      <c r="F198" s="35">
        <v>101.63</v>
      </c>
      <c r="G198" s="35">
        <v>101.63</v>
      </c>
      <c r="H198" s="35">
        <v>66.97</v>
      </c>
      <c r="I198" s="35">
        <v>70.52</v>
      </c>
      <c r="J198" s="36">
        <v>24270.606</v>
      </c>
      <c r="K198" s="36">
        <v>24098.928</v>
      </c>
      <c r="L198" s="36">
        <v>23916</v>
      </c>
      <c r="M198" s="36">
        <v>23916</v>
      </c>
      <c r="N198" s="30">
        <f t="shared" si="53"/>
        <v>96201.534</v>
      </c>
      <c r="O198" s="24">
        <f t="shared" si="55"/>
        <v>841219.20395999996</v>
      </c>
      <c r="P198" s="24">
        <f t="shared" si="56"/>
        <v>835268.84447999997</v>
      </c>
      <c r="Q198" s="24">
        <f t="shared" si="56"/>
        <v>744026.76</v>
      </c>
      <c r="R198" s="24">
        <f t="shared" si="57"/>
        <v>744026.76</v>
      </c>
      <c r="S198" s="31">
        <f t="shared" si="54"/>
        <v>3164541.5684399996</v>
      </c>
      <c r="T198" s="24"/>
      <c r="U198" s="32"/>
      <c r="V198" s="33"/>
    </row>
    <row r="199" spans="1:22" s="7" customFormat="1" ht="30.75" customHeight="1">
      <c r="A199" s="26" t="s">
        <v>231</v>
      </c>
      <c r="B199" s="28" t="s">
        <v>232</v>
      </c>
      <c r="C199" s="28" t="s">
        <v>232</v>
      </c>
      <c r="D199" s="26"/>
      <c r="E199" s="34"/>
      <c r="F199" s="29"/>
      <c r="G199" s="29"/>
      <c r="H199" s="29"/>
      <c r="I199" s="29"/>
      <c r="J199" s="37">
        <f>SUM(J200:J201)</f>
        <v>72978.386999999988</v>
      </c>
      <c r="K199" s="37">
        <f>SUM(K200:K201)</f>
        <v>61635.25</v>
      </c>
      <c r="L199" s="37">
        <f t="shared" ref="L199:M199" si="86">SUM(L200:L201)</f>
        <v>54021.09</v>
      </c>
      <c r="M199" s="37">
        <f t="shared" si="86"/>
        <v>81168.850000000006</v>
      </c>
      <c r="N199" s="30">
        <f t="shared" ref="N199:N260" si="87">J199+K199+L199+M199</f>
        <v>269803.57699999999</v>
      </c>
      <c r="O199" s="24">
        <f t="shared" ref="O199:R199" si="88">SUM(O200:O201)</f>
        <v>294967.2191100003</v>
      </c>
      <c r="P199" s="24">
        <f t="shared" si="88"/>
        <v>266269.08250000031</v>
      </c>
      <c r="Q199" s="24">
        <f t="shared" si="88"/>
        <v>57824.550000000301</v>
      </c>
      <c r="R199" s="24">
        <f t="shared" si="88"/>
        <v>57824.550000000301</v>
      </c>
      <c r="S199" s="31">
        <f t="shared" ref="S199:S260" si="89">O199+P199+Q199+R199</f>
        <v>676885.40161000122</v>
      </c>
      <c r="T199" s="38"/>
      <c r="U199" s="39"/>
      <c r="V199" s="40"/>
    </row>
    <row r="200" spans="1:22" s="4" customFormat="1" ht="30.75" customHeight="1">
      <c r="A200" s="26"/>
      <c r="B200" s="28" t="s">
        <v>232</v>
      </c>
      <c r="C200" s="26" t="s">
        <v>43</v>
      </c>
      <c r="D200" s="26" t="s">
        <v>122</v>
      </c>
      <c r="E200" s="34" t="s">
        <v>19</v>
      </c>
      <c r="F200" s="35">
        <v>59.47</v>
      </c>
      <c r="G200" s="35">
        <v>59.96</v>
      </c>
      <c r="H200" s="35">
        <v>56.94</v>
      </c>
      <c r="I200" s="35">
        <v>59.96</v>
      </c>
      <c r="J200" s="36">
        <v>39745.886999999995</v>
      </c>
      <c r="K200" s="36">
        <v>28402.75</v>
      </c>
      <c r="L200" s="36">
        <v>20788.59</v>
      </c>
      <c r="M200" s="36">
        <v>47936.35</v>
      </c>
      <c r="N200" s="30">
        <f t="shared" si="87"/>
        <v>136873.57699999999</v>
      </c>
      <c r="O200" s="24">
        <f t="shared" si="55"/>
        <v>100557.09411000003</v>
      </c>
      <c r="P200" s="24">
        <f t="shared" si="56"/>
        <v>71858.957500000033</v>
      </c>
      <c r="Q200" s="24">
        <f t="shared" ref="Q200" si="90">(G200-I200)*L200</f>
        <v>0</v>
      </c>
      <c r="R200" s="24">
        <f t="shared" ref="R200" si="91">(G200-I200)*M200</f>
        <v>0</v>
      </c>
      <c r="S200" s="31">
        <f t="shared" si="89"/>
        <v>172416.05161000008</v>
      </c>
      <c r="T200" s="24"/>
      <c r="U200" s="32"/>
      <c r="V200" s="33"/>
    </row>
    <row r="201" spans="1:22" s="4" customFormat="1" ht="30.75" customHeight="1">
      <c r="A201" s="26"/>
      <c r="B201" s="28" t="s">
        <v>232</v>
      </c>
      <c r="C201" s="26" t="s">
        <v>43</v>
      </c>
      <c r="D201" s="26" t="s">
        <v>122</v>
      </c>
      <c r="E201" s="34" t="s">
        <v>20</v>
      </c>
      <c r="F201" s="35">
        <v>83.48</v>
      </c>
      <c r="G201" s="35">
        <v>83.48</v>
      </c>
      <c r="H201" s="35">
        <v>77.63</v>
      </c>
      <c r="I201" s="35">
        <v>81.739999999999995</v>
      </c>
      <c r="J201" s="36">
        <f>132930/4</f>
        <v>33232.5</v>
      </c>
      <c r="K201" s="36">
        <f>J201</f>
        <v>33232.5</v>
      </c>
      <c r="L201" s="36">
        <f t="shared" ref="L201:M201" si="92">K201</f>
        <v>33232.5</v>
      </c>
      <c r="M201" s="36">
        <f t="shared" si="92"/>
        <v>33232.5</v>
      </c>
      <c r="N201" s="30">
        <f t="shared" si="87"/>
        <v>132930</v>
      </c>
      <c r="O201" s="24">
        <f t="shared" ref="O201" si="93">(F201-H201)*J201</f>
        <v>194410.12500000029</v>
      </c>
      <c r="P201" s="24">
        <f t="shared" ref="P201:Q201" si="94">(F201-H201)*K201</f>
        <v>194410.12500000029</v>
      </c>
      <c r="Q201" s="24">
        <f t="shared" si="94"/>
        <v>57824.550000000301</v>
      </c>
      <c r="R201" s="24">
        <f t="shared" ref="R201" si="95">(G201-I201)*M201</f>
        <v>57824.550000000301</v>
      </c>
      <c r="S201" s="31">
        <f t="shared" si="89"/>
        <v>504469.35000000114</v>
      </c>
      <c r="T201" s="24"/>
      <c r="U201" s="32"/>
      <c r="V201" s="33"/>
    </row>
    <row r="202" spans="1:22" s="5" customFormat="1" ht="30.75" customHeight="1">
      <c r="A202" s="26" t="s">
        <v>233</v>
      </c>
      <c r="B202" s="28" t="s">
        <v>234</v>
      </c>
      <c r="C202" s="28" t="s">
        <v>234</v>
      </c>
      <c r="D202" s="26"/>
      <c r="E202" s="34"/>
      <c r="F202" s="29"/>
      <c r="G202" s="29"/>
      <c r="H202" s="29"/>
      <c r="I202" s="29"/>
      <c r="J202" s="37">
        <f>SUM(J203:J205)</f>
        <v>6179.4809999999998</v>
      </c>
      <c r="K202" s="37">
        <f t="shared" ref="K202:M202" si="96">SUM(K203:K205)</f>
        <v>6316.5659999999998</v>
      </c>
      <c r="L202" s="37">
        <f t="shared" si="96"/>
        <v>5557</v>
      </c>
      <c r="M202" s="37">
        <f t="shared" si="96"/>
        <v>5558</v>
      </c>
      <c r="N202" s="30">
        <f t="shared" si="87"/>
        <v>23611.046999999999</v>
      </c>
      <c r="O202" s="24">
        <f>SUM(O203:O205)</f>
        <v>812875.15321999998</v>
      </c>
      <c r="P202" s="24">
        <f t="shared" ref="P202:R202" si="97">SUM(P203:P205)</f>
        <v>833707.97833000007</v>
      </c>
      <c r="Q202" s="24">
        <f t="shared" si="97"/>
        <v>700308.09</v>
      </c>
      <c r="R202" s="24">
        <f t="shared" si="97"/>
        <v>700436.96</v>
      </c>
      <c r="S202" s="31">
        <f t="shared" si="89"/>
        <v>3047328.1815499999</v>
      </c>
      <c r="T202" s="31"/>
      <c r="U202" s="30"/>
      <c r="V202" s="33"/>
    </row>
    <row r="203" spans="1:22" s="4" customFormat="1" ht="57" customHeight="1">
      <c r="A203" s="26"/>
      <c r="B203" s="28" t="s">
        <v>234</v>
      </c>
      <c r="C203" s="26" t="s">
        <v>140</v>
      </c>
      <c r="D203" s="26" t="s">
        <v>235</v>
      </c>
      <c r="E203" s="34" t="s">
        <v>123</v>
      </c>
      <c r="F203" s="35">
        <v>215.77</v>
      </c>
      <c r="G203" s="35">
        <v>215.77</v>
      </c>
      <c r="H203" s="35">
        <v>75.790000000000006</v>
      </c>
      <c r="I203" s="35">
        <v>79.81</v>
      </c>
      <c r="J203" s="36">
        <v>3651.9939999999997</v>
      </c>
      <c r="K203" s="36">
        <v>3708.92</v>
      </c>
      <c r="L203" s="36">
        <v>3310</v>
      </c>
      <c r="M203" s="36">
        <v>3310</v>
      </c>
      <c r="N203" s="30">
        <f t="shared" si="87"/>
        <v>13980.914000000001</v>
      </c>
      <c r="O203" s="24">
        <f t="shared" ref="O203:O264" si="98">(F203-H203)*J203</f>
        <v>511206.12012000004</v>
      </c>
      <c r="P203" s="24">
        <f t="shared" ref="P203:Q263" si="99">(F203-H203)*K203</f>
        <v>519174.62160000007</v>
      </c>
      <c r="Q203" s="24">
        <f t="shared" si="99"/>
        <v>450027.60000000003</v>
      </c>
      <c r="R203" s="24">
        <f t="shared" ref="R203:R264" si="100">(G203-I203)*M203</f>
        <v>450027.60000000003</v>
      </c>
      <c r="S203" s="31">
        <f t="shared" si="89"/>
        <v>1930435.9417200002</v>
      </c>
      <c r="T203" s="24"/>
      <c r="U203" s="32"/>
      <c r="V203" s="33"/>
    </row>
    <row r="204" spans="1:22" s="4" customFormat="1" ht="57" customHeight="1">
      <c r="A204" s="26"/>
      <c r="B204" s="28" t="s">
        <v>234</v>
      </c>
      <c r="C204" s="26" t="s">
        <v>140</v>
      </c>
      <c r="D204" s="26" t="s">
        <v>236</v>
      </c>
      <c r="E204" s="34" t="s">
        <v>123</v>
      </c>
      <c r="F204" s="35">
        <v>215.77</v>
      </c>
      <c r="G204" s="35">
        <v>215.77</v>
      </c>
      <c r="H204" s="35">
        <v>82.53</v>
      </c>
      <c r="I204" s="35">
        <v>86.9</v>
      </c>
      <c r="J204" s="36">
        <v>1550.2289999999998</v>
      </c>
      <c r="K204" s="36">
        <v>1691.2049999999999</v>
      </c>
      <c r="L204" s="36">
        <v>1167</v>
      </c>
      <c r="M204" s="36">
        <v>1168</v>
      </c>
      <c r="N204" s="30">
        <f t="shared" si="87"/>
        <v>5576.4339999999993</v>
      </c>
      <c r="O204" s="24">
        <f t="shared" si="98"/>
        <v>206552.51196</v>
      </c>
      <c r="P204" s="24">
        <f t="shared" si="99"/>
        <v>225336.15420000002</v>
      </c>
      <c r="Q204" s="24">
        <f t="shared" si="99"/>
        <v>150391.29</v>
      </c>
      <c r="R204" s="24">
        <f t="shared" si="100"/>
        <v>150520.16</v>
      </c>
      <c r="S204" s="31">
        <f t="shared" si="89"/>
        <v>732800.11616000009</v>
      </c>
      <c r="T204" s="24"/>
      <c r="U204" s="32"/>
      <c r="V204" s="33"/>
    </row>
    <row r="205" spans="1:22" s="4" customFormat="1" ht="57" customHeight="1">
      <c r="A205" s="26"/>
      <c r="B205" s="28" t="s">
        <v>234</v>
      </c>
      <c r="C205" s="26" t="s">
        <v>140</v>
      </c>
      <c r="D205" s="26" t="s">
        <v>237</v>
      </c>
      <c r="E205" s="34" t="s">
        <v>123</v>
      </c>
      <c r="F205" s="35">
        <v>188.57</v>
      </c>
      <c r="G205" s="35">
        <v>188.57</v>
      </c>
      <c r="H205" s="35">
        <v>91.24</v>
      </c>
      <c r="I205" s="35">
        <v>96.08</v>
      </c>
      <c r="J205" s="36">
        <v>977.25800000000004</v>
      </c>
      <c r="K205" s="36">
        <v>916.44100000000003</v>
      </c>
      <c r="L205" s="36">
        <v>1080</v>
      </c>
      <c r="M205" s="36">
        <v>1080</v>
      </c>
      <c r="N205" s="30">
        <f t="shared" si="87"/>
        <v>4053.6990000000001</v>
      </c>
      <c r="O205" s="24">
        <f t="shared" si="98"/>
        <v>95116.521139999997</v>
      </c>
      <c r="P205" s="24">
        <f t="shared" si="99"/>
        <v>89197.202529999995</v>
      </c>
      <c r="Q205" s="24">
        <f t="shared" si="99"/>
        <v>99889.2</v>
      </c>
      <c r="R205" s="24">
        <f t="shared" si="100"/>
        <v>99889.2</v>
      </c>
      <c r="S205" s="31">
        <f t="shared" si="89"/>
        <v>384092.12367</v>
      </c>
      <c r="T205" s="24"/>
      <c r="U205" s="32"/>
      <c r="V205" s="33"/>
    </row>
    <row r="206" spans="1:22" s="5" customFormat="1" ht="30.75" customHeight="1">
      <c r="A206" s="26" t="s">
        <v>238</v>
      </c>
      <c r="B206" s="28" t="s">
        <v>239</v>
      </c>
      <c r="C206" s="28" t="s">
        <v>239</v>
      </c>
      <c r="D206" s="26"/>
      <c r="E206" s="34"/>
      <c r="F206" s="29"/>
      <c r="G206" s="29"/>
      <c r="H206" s="29"/>
      <c r="I206" s="29"/>
      <c r="J206" s="37">
        <f>J207</f>
        <v>668.98900000000003</v>
      </c>
      <c r="K206" s="37">
        <f t="shared" ref="K206:R206" si="101">K207</f>
        <v>681.11400000000003</v>
      </c>
      <c r="L206" s="37">
        <f t="shared" si="101"/>
        <v>718.25</v>
      </c>
      <c r="M206" s="37">
        <f t="shared" si="101"/>
        <v>718.25</v>
      </c>
      <c r="N206" s="30">
        <f t="shared" si="87"/>
        <v>2786.6030000000001</v>
      </c>
      <c r="O206" s="24">
        <f t="shared" si="101"/>
        <v>25327.923539999992</v>
      </c>
      <c r="P206" s="24">
        <f t="shared" si="101"/>
        <v>25786.97603999999</v>
      </c>
      <c r="Q206" s="24">
        <f t="shared" si="101"/>
        <v>23695.067499999997</v>
      </c>
      <c r="R206" s="24">
        <f t="shared" si="101"/>
        <v>23695.067499999997</v>
      </c>
      <c r="S206" s="31">
        <f t="shared" si="89"/>
        <v>98505.034579999978</v>
      </c>
      <c r="T206" s="31"/>
      <c r="U206" s="30"/>
      <c r="V206" s="33"/>
    </row>
    <row r="207" spans="1:22" s="4" customFormat="1" ht="30.75" customHeight="1">
      <c r="A207" s="26"/>
      <c r="B207" s="28" t="s">
        <v>239</v>
      </c>
      <c r="C207" s="26" t="s">
        <v>43</v>
      </c>
      <c r="D207" s="26" t="s">
        <v>44</v>
      </c>
      <c r="E207" s="34" t="s">
        <v>20</v>
      </c>
      <c r="F207" s="35">
        <v>129.69999999999999</v>
      </c>
      <c r="G207" s="35">
        <v>129.69999999999999</v>
      </c>
      <c r="H207" s="35">
        <v>91.84</v>
      </c>
      <c r="I207" s="35">
        <v>96.71</v>
      </c>
      <c r="J207" s="36">
        <v>668.98900000000003</v>
      </c>
      <c r="K207" s="36">
        <v>681.11400000000003</v>
      </c>
      <c r="L207" s="36">
        <v>718.25</v>
      </c>
      <c r="M207" s="36">
        <v>718.25</v>
      </c>
      <c r="N207" s="30">
        <f t="shared" si="87"/>
        <v>2786.6030000000001</v>
      </c>
      <c r="O207" s="24">
        <f t="shared" si="98"/>
        <v>25327.923539999992</v>
      </c>
      <c r="P207" s="24">
        <f t="shared" si="99"/>
        <v>25786.97603999999</v>
      </c>
      <c r="Q207" s="24">
        <f t="shared" si="99"/>
        <v>23695.067499999997</v>
      </c>
      <c r="R207" s="24">
        <f t="shared" si="100"/>
        <v>23695.067499999997</v>
      </c>
      <c r="S207" s="31">
        <f t="shared" si="89"/>
        <v>98505.034579999978</v>
      </c>
      <c r="T207" s="24"/>
      <c r="U207" s="32"/>
      <c r="V207" s="33"/>
    </row>
    <row r="208" spans="1:22" s="5" customFormat="1" ht="30.75" customHeight="1">
      <c r="A208" s="26" t="s">
        <v>240</v>
      </c>
      <c r="B208" s="28" t="s">
        <v>241</v>
      </c>
      <c r="C208" s="28" t="s">
        <v>241</v>
      </c>
      <c r="D208" s="26"/>
      <c r="E208" s="34"/>
      <c r="F208" s="29"/>
      <c r="G208" s="29"/>
      <c r="H208" s="29"/>
      <c r="I208" s="29"/>
      <c r="J208" s="37">
        <f>SUM(J209:J210)</f>
        <v>22463.43</v>
      </c>
      <c r="K208" s="37">
        <f t="shared" ref="K208:M208" si="102">SUM(K209:K210)</f>
        <v>23481.879999999997</v>
      </c>
      <c r="L208" s="37">
        <f t="shared" si="102"/>
        <v>24468.5</v>
      </c>
      <c r="M208" s="37">
        <f t="shared" si="102"/>
        <v>24468.5</v>
      </c>
      <c r="N208" s="30">
        <f t="shared" si="87"/>
        <v>94882.31</v>
      </c>
      <c r="O208" s="24">
        <f t="shared" ref="O208:R208" si="103">SUM(O209:O210)</f>
        <v>1262534.1000000001</v>
      </c>
      <c r="P208" s="24">
        <f t="shared" si="103"/>
        <v>1334904.7792</v>
      </c>
      <c r="Q208" s="24">
        <f t="shared" si="103"/>
        <v>1491512.9775</v>
      </c>
      <c r="R208" s="24">
        <f t="shared" si="103"/>
        <v>1491512.9775</v>
      </c>
      <c r="S208" s="31">
        <f t="shared" si="89"/>
        <v>5580464.8342000004</v>
      </c>
      <c r="T208" s="31"/>
      <c r="U208" s="30"/>
      <c r="V208" s="33"/>
    </row>
    <row r="209" spans="1:22" s="4" customFormat="1" ht="55.5" customHeight="1">
      <c r="A209" s="26"/>
      <c r="B209" s="28" t="s">
        <v>241</v>
      </c>
      <c r="C209" s="26" t="s">
        <v>17</v>
      </c>
      <c r="D209" s="26" t="s">
        <v>242</v>
      </c>
      <c r="E209" s="34" t="s">
        <v>19</v>
      </c>
      <c r="F209" s="35">
        <v>128</v>
      </c>
      <c r="G209" s="35">
        <v>128</v>
      </c>
      <c r="H209" s="35">
        <v>29.14</v>
      </c>
      <c r="I209" s="35">
        <v>30.68</v>
      </c>
      <c r="J209" s="36">
        <v>8318.16</v>
      </c>
      <c r="K209" s="36">
        <v>8918.64</v>
      </c>
      <c r="L209" s="36">
        <v>11269.25</v>
      </c>
      <c r="M209" s="36">
        <v>11269.25</v>
      </c>
      <c r="N209" s="30">
        <f t="shared" si="87"/>
        <v>39775.300000000003</v>
      </c>
      <c r="O209" s="24">
        <f t="shared" si="98"/>
        <v>822333.29759999993</v>
      </c>
      <c r="P209" s="24">
        <f t="shared" si="99"/>
        <v>881696.7503999999</v>
      </c>
      <c r="Q209" s="24">
        <f t="shared" si="99"/>
        <v>1096723.4099999999</v>
      </c>
      <c r="R209" s="24">
        <f t="shared" si="100"/>
        <v>1096723.4099999999</v>
      </c>
      <c r="S209" s="31">
        <f t="shared" si="89"/>
        <v>3897476.8679999998</v>
      </c>
      <c r="T209" s="24"/>
      <c r="U209" s="32"/>
      <c r="V209" s="33"/>
    </row>
    <row r="210" spans="1:22" s="4" customFormat="1" ht="61.5" customHeight="1">
      <c r="A210" s="26"/>
      <c r="B210" s="28" t="s">
        <v>241</v>
      </c>
      <c r="C210" s="26" t="s">
        <v>17</v>
      </c>
      <c r="D210" s="26" t="s">
        <v>243</v>
      </c>
      <c r="E210" s="34" t="s">
        <v>20</v>
      </c>
      <c r="F210" s="35">
        <v>54.02</v>
      </c>
      <c r="G210" s="35">
        <v>54.02</v>
      </c>
      <c r="H210" s="35">
        <v>22.9</v>
      </c>
      <c r="I210" s="35">
        <v>24.11</v>
      </c>
      <c r="J210" s="36">
        <v>14145.27</v>
      </c>
      <c r="K210" s="36">
        <v>14563.24</v>
      </c>
      <c r="L210" s="36">
        <v>13199.25</v>
      </c>
      <c r="M210" s="36">
        <v>13199.25</v>
      </c>
      <c r="N210" s="30">
        <f t="shared" si="87"/>
        <v>55107.01</v>
      </c>
      <c r="O210" s="24">
        <f t="shared" si="98"/>
        <v>440200.8024000001</v>
      </c>
      <c r="P210" s="24">
        <f t="shared" si="99"/>
        <v>453208.02880000009</v>
      </c>
      <c r="Q210" s="24">
        <f t="shared" si="99"/>
        <v>394789.56750000006</v>
      </c>
      <c r="R210" s="24">
        <f t="shared" si="100"/>
        <v>394789.56750000006</v>
      </c>
      <c r="S210" s="31">
        <f t="shared" si="89"/>
        <v>1682987.9662000004</v>
      </c>
      <c r="T210" s="24"/>
      <c r="U210" s="32"/>
      <c r="V210" s="33"/>
    </row>
    <row r="211" spans="1:22" s="5" customFormat="1" ht="30.75" customHeight="1">
      <c r="A211" s="26" t="s">
        <v>244</v>
      </c>
      <c r="B211" s="28" t="s">
        <v>245</v>
      </c>
      <c r="C211" s="28" t="s">
        <v>245</v>
      </c>
      <c r="D211" s="26"/>
      <c r="E211" s="34"/>
      <c r="F211" s="29"/>
      <c r="G211" s="29"/>
      <c r="H211" s="29"/>
      <c r="I211" s="29"/>
      <c r="J211" s="37">
        <f>SUM(J212:J214)</f>
        <v>25974.173999999999</v>
      </c>
      <c r="K211" s="37">
        <f t="shared" ref="K211:M211" si="104">SUM(K212:K214)</f>
        <v>25803.729000000003</v>
      </c>
      <c r="L211" s="37">
        <f t="shared" si="104"/>
        <v>26543</v>
      </c>
      <c r="M211" s="37">
        <f t="shared" si="104"/>
        <v>26547</v>
      </c>
      <c r="N211" s="30">
        <f t="shared" si="87"/>
        <v>104867.90300000001</v>
      </c>
      <c r="O211" s="24">
        <f>SUM(O212:O214)</f>
        <v>2696086.2939300002</v>
      </c>
      <c r="P211" s="24">
        <f t="shared" ref="P211:R211" si="105">SUM(P212:P214)</f>
        <v>2713999.84968</v>
      </c>
      <c r="Q211" s="24">
        <f t="shared" si="105"/>
        <v>2775962.63</v>
      </c>
      <c r="R211" s="24">
        <f t="shared" si="105"/>
        <v>2776320.49</v>
      </c>
      <c r="S211" s="31">
        <f t="shared" si="89"/>
        <v>10962369.263610002</v>
      </c>
      <c r="T211" s="31"/>
      <c r="U211" s="30"/>
      <c r="V211" s="33"/>
    </row>
    <row r="212" spans="1:22" s="4" customFormat="1" ht="30.75" customHeight="1">
      <c r="A212" s="26"/>
      <c r="B212" s="28" t="s">
        <v>245</v>
      </c>
      <c r="C212" s="26" t="s">
        <v>246</v>
      </c>
      <c r="D212" s="26" t="s">
        <v>247</v>
      </c>
      <c r="E212" s="34" t="s">
        <v>19</v>
      </c>
      <c r="F212" s="35">
        <v>182.61</v>
      </c>
      <c r="G212" s="35">
        <v>182.61</v>
      </c>
      <c r="H212" s="35">
        <v>45.87</v>
      </c>
      <c r="I212" s="35">
        <v>48.3</v>
      </c>
      <c r="J212" s="36">
        <v>9521.3389999999999</v>
      </c>
      <c r="K212" s="36">
        <v>9787.6110000000008</v>
      </c>
      <c r="L212" s="36">
        <v>9915</v>
      </c>
      <c r="M212" s="36">
        <v>9917</v>
      </c>
      <c r="N212" s="30">
        <f t="shared" si="87"/>
        <v>39140.949999999997</v>
      </c>
      <c r="O212" s="24">
        <f t="shared" si="98"/>
        <v>1301947.8948600001</v>
      </c>
      <c r="P212" s="24">
        <f t="shared" si="99"/>
        <v>1338357.9281400002</v>
      </c>
      <c r="Q212" s="24">
        <f t="shared" si="99"/>
        <v>1331683.6499999999</v>
      </c>
      <c r="R212" s="24">
        <f t="shared" si="100"/>
        <v>1331952.27</v>
      </c>
      <c r="S212" s="31">
        <f t="shared" si="89"/>
        <v>5303941.7430000007</v>
      </c>
      <c r="T212" s="24"/>
      <c r="U212" s="32"/>
      <c r="V212" s="33"/>
    </row>
    <row r="213" spans="1:22" s="4" customFormat="1" ht="30.75" customHeight="1">
      <c r="A213" s="26"/>
      <c r="B213" s="28" t="s">
        <v>245</v>
      </c>
      <c r="C213" s="26" t="s">
        <v>246</v>
      </c>
      <c r="D213" s="26" t="s">
        <v>248</v>
      </c>
      <c r="E213" s="34" t="s">
        <v>19</v>
      </c>
      <c r="F213" s="35">
        <v>92.92</v>
      </c>
      <c r="G213" s="35">
        <v>92.92</v>
      </c>
      <c r="H213" s="35">
        <v>45.87</v>
      </c>
      <c r="I213" s="35">
        <v>48.3</v>
      </c>
      <c r="J213" s="36">
        <v>10210.059000000001</v>
      </c>
      <c r="K213" s="36">
        <v>9752.6910000000007</v>
      </c>
      <c r="L213" s="36">
        <v>9515</v>
      </c>
      <c r="M213" s="36">
        <v>9517</v>
      </c>
      <c r="N213" s="30">
        <f t="shared" si="87"/>
        <v>38994.75</v>
      </c>
      <c r="O213" s="24">
        <f t="shared" si="98"/>
        <v>480383.2759500001</v>
      </c>
      <c r="P213" s="24">
        <f t="shared" si="99"/>
        <v>458864.11155000009</v>
      </c>
      <c r="Q213" s="24">
        <f t="shared" si="99"/>
        <v>424559.30000000005</v>
      </c>
      <c r="R213" s="24">
        <f t="shared" si="100"/>
        <v>424648.54000000004</v>
      </c>
      <c r="S213" s="31">
        <f t="shared" si="89"/>
        <v>1788455.2275000003</v>
      </c>
      <c r="T213" s="24"/>
      <c r="U213" s="32"/>
      <c r="V213" s="33"/>
    </row>
    <row r="214" spans="1:22" s="4" customFormat="1" ht="30.75" customHeight="1">
      <c r="A214" s="26"/>
      <c r="B214" s="28" t="s">
        <v>245</v>
      </c>
      <c r="C214" s="26" t="s">
        <v>246</v>
      </c>
      <c r="D214" s="26" t="s">
        <v>247</v>
      </c>
      <c r="E214" s="34" t="s">
        <v>20</v>
      </c>
      <c r="F214" s="35">
        <v>203.11</v>
      </c>
      <c r="G214" s="35">
        <v>203.11</v>
      </c>
      <c r="H214" s="35">
        <v>56.74</v>
      </c>
      <c r="I214" s="35">
        <v>59.75</v>
      </c>
      <c r="J214" s="36">
        <v>6242.7759999999998</v>
      </c>
      <c r="K214" s="36">
        <v>6263.4269999999997</v>
      </c>
      <c r="L214" s="36">
        <v>7113</v>
      </c>
      <c r="M214" s="36">
        <v>7113</v>
      </c>
      <c r="N214" s="30">
        <f t="shared" si="87"/>
        <v>26732.203000000001</v>
      </c>
      <c r="O214" s="24">
        <f t="shared" si="98"/>
        <v>913755.12312</v>
      </c>
      <c r="P214" s="24">
        <f t="shared" si="99"/>
        <v>916777.80998999998</v>
      </c>
      <c r="Q214" s="24">
        <f t="shared" si="99"/>
        <v>1019719.6800000001</v>
      </c>
      <c r="R214" s="24">
        <f t="shared" si="100"/>
        <v>1019719.6800000001</v>
      </c>
      <c r="S214" s="31">
        <f t="shared" si="89"/>
        <v>3869972.2931100004</v>
      </c>
      <c r="T214" s="24"/>
      <c r="U214" s="32"/>
      <c r="V214" s="33"/>
    </row>
    <row r="215" spans="1:22" s="5" customFormat="1" ht="30.75" customHeight="1">
      <c r="A215" s="26" t="s">
        <v>249</v>
      </c>
      <c r="B215" s="28" t="s">
        <v>250</v>
      </c>
      <c r="C215" s="28" t="s">
        <v>250</v>
      </c>
      <c r="D215" s="26"/>
      <c r="E215" s="34"/>
      <c r="F215" s="29"/>
      <c r="G215" s="29"/>
      <c r="H215" s="29"/>
      <c r="I215" s="29"/>
      <c r="J215" s="37">
        <f>SUM(J216:J219)</f>
        <v>36524.587999999996</v>
      </c>
      <c r="K215" s="37">
        <f t="shared" ref="K215:R215" si="106">SUM(K216:K219)</f>
        <v>35435.375</v>
      </c>
      <c r="L215" s="37">
        <f t="shared" si="106"/>
        <v>40425</v>
      </c>
      <c r="M215" s="37">
        <f t="shared" si="106"/>
        <v>40425</v>
      </c>
      <c r="N215" s="30">
        <f t="shared" si="87"/>
        <v>152809.96299999999</v>
      </c>
      <c r="O215" s="24">
        <f t="shared" si="106"/>
        <v>1018537.0390099999</v>
      </c>
      <c r="P215" s="24">
        <f t="shared" si="106"/>
        <v>998831.21967999986</v>
      </c>
      <c r="Q215" s="24">
        <f t="shared" si="106"/>
        <v>932890.12000000034</v>
      </c>
      <c r="R215" s="24">
        <f t="shared" si="106"/>
        <v>932890.12000000034</v>
      </c>
      <c r="S215" s="31">
        <f t="shared" si="89"/>
        <v>3883148.4986900007</v>
      </c>
      <c r="T215" s="24"/>
      <c r="U215" s="32"/>
      <c r="V215" s="33"/>
    </row>
    <row r="216" spans="1:22" s="4" customFormat="1" ht="30.75" customHeight="1">
      <c r="A216" s="26"/>
      <c r="B216" s="28" t="s">
        <v>250</v>
      </c>
      <c r="C216" s="26" t="s">
        <v>213</v>
      </c>
      <c r="D216" s="26" t="s">
        <v>251</v>
      </c>
      <c r="E216" s="34" t="s">
        <v>19</v>
      </c>
      <c r="F216" s="35">
        <v>75.510000000000005</v>
      </c>
      <c r="G216" s="35">
        <v>75.510000000000005</v>
      </c>
      <c r="H216" s="35">
        <v>57.93</v>
      </c>
      <c r="I216" s="35">
        <v>61</v>
      </c>
      <c r="J216" s="36">
        <v>12381.141</v>
      </c>
      <c r="K216" s="36">
        <v>11987.508999999998</v>
      </c>
      <c r="L216" s="36">
        <v>16092</v>
      </c>
      <c r="M216" s="36">
        <v>16092</v>
      </c>
      <c r="N216" s="30">
        <f t="shared" si="87"/>
        <v>56552.649999999994</v>
      </c>
      <c r="O216" s="24">
        <f t="shared" si="98"/>
        <v>217660.45878000007</v>
      </c>
      <c r="P216" s="24">
        <f t="shared" si="99"/>
        <v>210740.40822000004</v>
      </c>
      <c r="Q216" s="24">
        <f t="shared" si="99"/>
        <v>233494.92000000007</v>
      </c>
      <c r="R216" s="24">
        <f t="shared" si="100"/>
        <v>233494.92000000007</v>
      </c>
      <c r="S216" s="31">
        <f t="shared" si="89"/>
        <v>895390.70700000017</v>
      </c>
      <c r="T216" s="24"/>
      <c r="U216" s="32"/>
      <c r="V216" s="33"/>
    </row>
    <row r="217" spans="1:22" s="4" customFormat="1" ht="30.75" customHeight="1">
      <c r="A217" s="26"/>
      <c r="B217" s="28" t="s">
        <v>250</v>
      </c>
      <c r="C217" s="26" t="s">
        <v>213</v>
      </c>
      <c r="D217" s="26" t="s">
        <v>252</v>
      </c>
      <c r="E217" s="34" t="s">
        <v>19</v>
      </c>
      <c r="F217" s="35">
        <v>112.29</v>
      </c>
      <c r="G217" s="35">
        <v>112.29</v>
      </c>
      <c r="H217" s="35">
        <v>85.04</v>
      </c>
      <c r="I217" s="35">
        <v>89.55</v>
      </c>
      <c r="J217" s="36">
        <v>3369.723</v>
      </c>
      <c r="K217" s="36">
        <v>3443.13</v>
      </c>
      <c r="L217" s="36">
        <v>3592</v>
      </c>
      <c r="M217" s="36">
        <v>3592</v>
      </c>
      <c r="N217" s="30">
        <f t="shared" si="87"/>
        <v>13996.852999999999</v>
      </c>
      <c r="O217" s="24">
        <f t="shared" si="98"/>
        <v>91824.951749999993</v>
      </c>
      <c r="P217" s="24">
        <f t="shared" si="99"/>
        <v>93825.292499999996</v>
      </c>
      <c r="Q217" s="24">
        <f t="shared" si="99"/>
        <v>81682.080000000031</v>
      </c>
      <c r="R217" s="24">
        <f t="shared" si="100"/>
        <v>81682.080000000031</v>
      </c>
      <c r="S217" s="31">
        <f t="shared" si="89"/>
        <v>349014.40425000002</v>
      </c>
      <c r="T217" s="24"/>
      <c r="U217" s="32"/>
      <c r="V217" s="33"/>
    </row>
    <row r="218" spans="1:22" s="4" customFormat="1" ht="30.75" customHeight="1">
      <c r="A218" s="26"/>
      <c r="B218" s="28" t="s">
        <v>250</v>
      </c>
      <c r="C218" s="26" t="s">
        <v>213</v>
      </c>
      <c r="D218" s="26" t="s">
        <v>251</v>
      </c>
      <c r="E218" s="34" t="s">
        <v>20</v>
      </c>
      <c r="F218" s="35">
        <v>106.87</v>
      </c>
      <c r="G218" s="35">
        <v>106.87</v>
      </c>
      <c r="H218" s="35">
        <v>80.790000000000006</v>
      </c>
      <c r="I218" s="35">
        <v>85.07</v>
      </c>
      <c r="J218" s="36">
        <v>17648.295999999998</v>
      </c>
      <c r="K218" s="36">
        <v>16780.857</v>
      </c>
      <c r="L218" s="36">
        <v>17347</v>
      </c>
      <c r="M218" s="36">
        <v>17347</v>
      </c>
      <c r="N218" s="30">
        <f t="shared" si="87"/>
        <v>69123.152999999991</v>
      </c>
      <c r="O218" s="24">
        <f t="shared" si="98"/>
        <v>460267.55967999995</v>
      </c>
      <c r="P218" s="24">
        <f t="shared" si="99"/>
        <v>437644.75055999996</v>
      </c>
      <c r="Q218" s="24">
        <f t="shared" si="99"/>
        <v>378164.60000000021</v>
      </c>
      <c r="R218" s="24">
        <f t="shared" si="100"/>
        <v>378164.60000000021</v>
      </c>
      <c r="S218" s="31">
        <f t="shared" si="89"/>
        <v>1654241.5102400002</v>
      </c>
      <c r="T218" s="24"/>
      <c r="U218" s="32"/>
      <c r="V218" s="33"/>
    </row>
    <row r="219" spans="1:22" s="4" customFormat="1" ht="30.75" customHeight="1">
      <c r="A219" s="26"/>
      <c r="B219" s="28" t="s">
        <v>250</v>
      </c>
      <c r="C219" s="26" t="s">
        <v>213</v>
      </c>
      <c r="D219" s="26" t="s">
        <v>252</v>
      </c>
      <c r="E219" s="34" t="s">
        <v>20</v>
      </c>
      <c r="F219" s="35">
        <v>249.75</v>
      </c>
      <c r="G219" s="35">
        <v>249.75</v>
      </c>
      <c r="H219" s="35">
        <v>170.15</v>
      </c>
      <c r="I219" s="35">
        <v>179.17</v>
      </c>
      <c r="J219" s="36">
        <v>3125.4280000000003</v>
      </c>
      <c r="K219" s="36">
        <v>3223.8789999999999</v>
      </c>
      <c r="L219" s="36">
        <v>3394</v>
      </c>
      <c r="M219" s="36">
        <v>3394</v>
      </c>
      <c r="N219" s="30">
        <f t="shared" si="87"/>
        <v>13137.307000000001</v>
      </c>
      <c r="O219" s="24">
        <f t="shared" si="98"/>
        <v>248784.06880000001</v>
      </c>
      <c r="P219" s="24">
        <f t="shared" si="99"/>
        <v>256620.76839999997</v>
      </c>
      <c r="Q219" s="24">
        <f t="shared" si="99"/>
        <v>239548.52000000005</v>
      </c>
      <c r="R219" s="24">
        <f t="shared" si="100"/>
        <v>239548.52000000005</v>
      </c>
      <c r="S219" s="31">
        <f t="shared" si="89"/>
        <v>984501.87719999999</v>
      </c>
      <c r="T219" s="24"/>
      <c r="U219" s="32"/>
      <c r="V219" s="33"/>
    </row>
    <row r="220" spans="1:22" s="5" customFormat="1" ht="30.75" customHeight="1">
      <c r="A220" s="26" t="s">
        <v>253</v>
      </c>
      <c r="B220" s="28" t="s">
        <v>254</v>
      </c>
      <c r="C220" s="28" t="s">
        <v>254</v>
      </c>
      <c r="D220" s="26"/>
      <c r="E220" s="34"/>
      <c r="F220" s="29"/>
      <c r="G220" s="29"/>
      <c r="H220" s="29"/>
      <c r="I220" s="29"/>
      <c r="J220" s="37">
        <f>SUM(J221:J224)</f>
        <v>16061</v>
      </c>
      <c r="K220" s="37">
        <f>SUM(K221:K224)</f>
        <v>15594</v>
      </c>
      <c r="L220" s="37">
        <f>SUM(L221:L224)</f>
        <v>15526.5</v>
      </c>
      <c r="M220" s="37">
        <f>SUM(M221:M224)</f>
        <v>15526.5</v>
      </c>
      <c r="N220" s="30">
        <f t="shared" si="87"/>
        <v>62708</v>
      </c>
      <c r="O220" s="24">
        <f>SUM(O221:O224)</f>
        <v>1919013.5899999999</v>
      </c>
      <c r="P220" s="24">
        <f>SUM(P221:P224)</f>
        <v>1865163.95</v>
      </c>
      <c r="Q220" s="24">
        <f>SUM(Q221:Q224)</f>
        <v>1825805.9224999999</v>
      </c>
      <c r="R220" s="24">
        <f>SUM(R221:R224)</f>
        <v>1825805.9224999999</v>
      </c>
      <c r="S220" s="31">
        <f t="shared" si="89"/>
        <v>7435789.3849999998</v>
      </c>
      <c r="T220" s="31"/>
      <c r="U220" s="30"/>
      <c r="V220" s="33"/>
    </row>
    <row r="221" spans="1:22" s="4" customFormat="1" ht="30.75" customHeight="1">
      <c r="A221" s="26"/>
      <c r="B221" s="28" t="s">
        <v>254</v>
      </c>
      <c r="C221" s="26" t="s">
        <v>17</v>
      </c>
      <c r="D221" s="26" t="s">
        <v>255</v>
      </c>
      <c r="E221" s="34" t="s">
        <v>19</v>
      </c>
      <c r="F221" s="35">
        <v>185.8</v>
      </c>
      <c r="G221" s="35">
        <v>185.8</v>
      </c>
      <c r="H221" s="35">
        <v>42.18</v>
      </c>
      <c r="I221" s="35">
        <v>44.42</v>
      </c>
      <c r="J221" s="36">
        <v>4919</v>
      </c>
      <c r="K221" s="36">
        <v>4771</v>
      </c>
      <c r="L221" s="36">
        <v>4651</v>
      </c>
      <c r="M221" s="36">
        <v>4651</v>
      </c>
      <c r="N221" s="30">
        <f t="shared" si="87"/>
        <v>18992</v>
      </c>
      <c r="O221" s="24">
        <f t="shared" si="98"/>
        <v>706466.78</v>
      </c>
      <c r="P221" s="24">
        <f t="shared" si="99"/>
        <v>685211.02</v>
      </c>
      <c r="Q221" s="24">
        <f t="shared" si="99"/>
        <v>657558.38</v>
      </c>
      <c r="R221" s="24">
        <f t="shared" si="100"/>
        <v>657558.38</v>
      </c>
      <c r="S221" s="31">
        <f t="shared" si="89"/>
        <v>2706794.56</v>
      </c>
      <c r="T221" s="24"/>
      <c r="U221" s="32"/>
      <c r="V221" s="33"/>
    </row>
    <row r="222" spans="1:22" s="4" customFormat="1" ht="30.75" customHeight="1">
      <c r="A222" s="26"/>
      <c r="B222" s="28" t="s">
        <v>254</v>
      </c>
      <c r="C222" s="26" t="s">
        <v>17</v>
      </c>
      <c r="D222" s="26" t="s">
        <v>256</v>
      </c>
      <c r="E222" s="34" t="s">
        <v>19</v>
      </c>
      <c r="F222" s="35">
        <v>113.07</v>
      </c>
      <c r="G222" s="35">
        <v>113.07</v>
      </c>
      <c r="H222" s="35">
        <v>31.63</v>
      </c>
      <c r="I222" s="35">
        <v>33.31</v>
      </c>
      <c r="J222" s="36">
        <v>3489</v>
      </c>
      <c r="K222" s="36">
        <v>3348</v>
      </c>
      <c r="L222" s="36">
        <v>3341.25</v>
      </c>
      <c r="M222" s="36">
        <v>3341.25</v>
      </c>
      <c r="N222" s="30">
        <f t="shared" si="87"/>
        <v>13519.5</v>
      </c>
      <c r="O222" s="24">
        <f t="shared" si="98"/>
        <v>284144.15999999997</v>
      </c>
      <c r="P222" s="24">
        <f t="shared" si="99"/>
        <v>272661.12</v>
      </c>
      <c r="Q222" s="24">
        <f t="shared" si="99"/>
        <v>266498.09999999998</v>
      </c>
      <c r="R222" s="24">
        <f t="shared" si="100"/>
        <v>266498.09999999998</v>
      </c>
      <c r="S222" s="31">
        <f t="shared" si="89"/>
        <v>1089801.48</v>
      </c>
      <c r="T222" s="24"/>
      <c r="U222" s="32"/>
      <c r="V222" s="33"/>
    </row>
    <row r="223" spans="1:22" s="4" customFormat="1" ht="30.75" customHeight="1">
      <c r="A223" s="26"/>
      <c r="B223" s="28" t="s">
        <v>254</v>
      </c>
      <c r="C223" s="26" t="s">
        <v>17</v>
      </c>
      <c r="D223" s="26" t="s">
        <v>255</v>
      </c>
      <c r="E223" s="34" t="s">
        <v>20</v>
      </c>
      <c r="F223" s="35">
        <v>179.56</v>
      </c>
      <c r="G223" s="35">
        <v>179.56</v>
      </c>
      <c r="H223" s="35">
        <v>38.270000000000003</v>
      </c>
      <c r="I223" s="35">
        <v>40.299999999999997</v>
      </c>
      <c r="J223" s="36">
        <v>4511</v>
      </c>
      <c r="K223" s="36">
        <v>4416</v>
      </c>
      <c r="L223" s="36">
        <v>4493</v>
      </c>
      <c r="M223" s="36">
        <v>4493</v>
      </c>
      <c r="N223" s="30">
        <f t="shared" si="87"/>
        <v>17913</v>
      </c>
      <c r="O223" s="24">
        <f t="shared" si="98"/>
        <v>637359.18999999994</v>
      </c>
      <c r="P223" s="24">
        <f t="shared" si="99"/>
        <v>623936.64</v>
      </c>
      <c r="Q223" s="24">
        <f t="shared" si="99"/>
        <v>625695.17999999993</v>
      </c>
      <c r="R223" s="24">
        <f t="shared" si="100"/>
        <v>625695.17999999993</v>
      </c>
      <c r="S223" s="31">
        <f t="shared" si="89"/>
        <v>2512686.19</v>
      </c>
      <c r="T223" s="24"/>
      <c r="U223" s="32"/>
      <c r="V223" s="33"/>
    </row>
    <row r="224" spans="1:22" s="4" customFormat="1" ht="30.75" customHeight="1">
      <c r="A224" s="26"/>
      <c r="B224" s="28" t="s">
        <v>254</v>
      </c>
      <c r="C224" s="26" t="s">
        <v>17</v>
      </c>
      <c r="D224" s="26" t="s">
        <v>256</v>
      </c>
      <c r="E224" s="34" t="s">
        <v>20</v>
      </c>
      <c r="F224" s="35">
        <v>127.8</v>
      </c>
      <c r="G224" s="35">
        <v>127.8</v>
      </c>
      <c r="H224" s="35">
        <v>35.17</v>
      </c>
      <c r="I224" s="35">
        <v>37.03</v>
      </c>
      <c r="J224" s="36">
        <v>3142</v>
      </c>
      <c r="K224" s="36">
        <v>3059</v>
      </c>
      <c r="L224" s="36">
        <v>3041.25</v>
      </c>
      <c r="M224" s="36">
        <v>3041.25</v>
      </c>
      <c r="N224" s="30">
        <f t="shared" si="87"/>
        <v>12283.5</v>
      </c>
      <c r="O224" s="24">
        <f t="shared" si="98"/>
        <v>291043.45999999996</v>
      </c>
      <c r="P224" s="24">
        <f t="shared" si="99"/>
        <v>283355.17</v>
      </c>
      <c r="Q224" s="24">
        <f t="shared" si="99"/>
        <v>276054.26250000001</v>
      </c>
      <c r="R224" s="24">
        <f t="shared" si="100"/>
        <v>276054.26250000001</v>
      </c>
      <c r="S224" s="31">
        <f t="shared" si="89"/>
        <v>1126507.1549999998</v>
      </c>
      <c r="T224" s="24"/>
      <c r="U224" s="32"/>
      <c r="V224" s="33"/>
    </row>
    <row r="225" spans="1:22" s="5" customFormat="1" ht="30.75" customHeight="1">
      <c r="A225" s="26" t="s">
        <v>257</v>
      </c>
      <c r="B225" s="28" t="s">
        <v>258</v>
      </c>
      <c r="C225" s="28" t="s">
        <v>258</v>
      </c>
      <c r="D225" s="26"/>
      <c r="E225" s="34"/>
      <c r="F225" s="29"/>
      <c r="G225" s="29"/>
      <c r="H225" s="29"/>
      <c r="I225" s="29"/>
      <c r="J225" s="37">
        <f>J226</f>
        <v>91354.21100000001</v>
      </c>
      <c r="K225" s="37">
        <f t="shared" ref="K225:R225" si="107">K226</f>
        <v>89993.942999999999</v>
      </c>
      <c r="L225" s="37">
        <f>L226</f>
        <v>96144.5</v>
      </c>
      <c r="M225" s="37">
        <f t="shared" si="107"/>
        <v>96144.5</v>
      </c>
      <c r="N225" s="30">
        <f t="shared" si="87"/>
        <v>373637.15399999998</v>
      </c>
      <c r="O225" s="24">
        <f t="shared" si="107"/>
        <v>3529013.1709300005</v>
      </c>
      <c r="P225" s="24">
        <f t="shared" si="107"/>
        <v>3476466.0180900004</v>
      </c>
      <c r="Q225" s="24">
        <f t="shared" si="107"/>
        <v>3405438.19</v>
      </c>
      <c r="R225" s="24">
        <f t="shared" si="107"/>
        <v>3405438.19</v>
      </c>
      <c r="S225" s="31">
        <f t="shared" si="89"/>
        <v>13816355.569019999</v>
      </c>
      <c r="T225" s="31"/>
      <c r="U225" s="30"/>
      <c r="V225" s="33"/>
    </row>
    <row r="226" spans="1:22" s="4" customFormat="1" ht="30.75" customHeight="1">
      <c r="A226" s="26"/>
      <c r="B226" s="28" t="s">
        <v>258</v>
      </c>
      <c r="C226" s="26" t="s">
        <v>97</v>
      </c>
      <c r="D226" s="26" t="s">
        <v>126</v>
      </c>
      <c r="E226" s="34" t="s">
        <v>19</v>
      </c>
      <c r="F226" s="35">
        <v>99.11</v>
      </c>
      <c r="G226" s="35">
        <v>99.11</v>
      </c>
      <c r="H226" s="35">
        <v>60.48</v>
      </c>
      <c r="I226" s="35">
        <v>63.69</v>
      </c>
      <c r="J226" s="36">
        <v>91354.21100000001</v>
      </c>
      <c r="K226" s="36">
        <v>89993.942999999999</v>
      </c>
      <c r="L226" s="36">
        <v>96144.5</v>
      </c>
      <c r="M226" s="36">
        <v>96144.5</v>
      </c>
      <c r="N226" s="30">
        <f t="shared" si="87"/>
        <v>373637.15399999998</v>
      </c>
      <c r="O226" s="24">
        <f t="shared" si="98"/>
        <v>3529013.1709300005</v>
      </c>
      <c r="P226" s="24">
        <f t="shared" si="99"/>
        <v>3476466.0180900004</v>
      </c>
      <c r="Q226" s="24">
        <f t="shared" si="99"/>
        <v>3405438.19</v>
      </c>
      <c r="R226" s="24">
        <f t="shared" si="100"/>
        <v>3405438.19</v>
      </c>
      <c r="S226" s="31">
        <f t="shared" si="89"/>
        <v>13816355.569019999</v>
      </c>
      <c r="T226" s="24"/>
      <c r="U226" s="32"/>
      <c r="V226" s="33"/>
    </row>
    <row r="227" spans="1:22" s="5" customFormat="1" ht="30.75" customHeight="1">
      <c r="A227" s="26" t="s">
        <v>259</v>
      </c>
      <c r="B227" s="28" t="s">
        <v>260</v>
      </c>
      <c r="C227" s="28" t="s">
        <v>260</v>
      </c>
      <c r="D227" s="26"/>
      <c r="E227" s="34"/>
      <c r="F227" s="29"/>
      <c r="G227" s="29"/>
      <c r="H227" s="29"/>
      <c r="I227" s="29"/>
      <c r="J227" s="37">
        <f>J228</f>
        <v>103132.18700000001</v>
      </c>
      <c r="K227" s="37">
        <f t="shared" ref="K227:R227" si="108">K228</f>
        <v>95130.852999999915</v>
      </c>
      <c r="L227" s="37">
        <f t="shared" si="108"/>
        <v>99632.25</v>
      </c>
      <c r="M227" s="37">
        <f t="shared" si="108"/>
        <v>99632.25</v>
      </c>
      <c r="N227" s="30">
        <f t="shared" si="87"/>
        <v>397527.53999999992</v>
      </c>
      <c r="O227" s="24">
        <f t="shared" si="108"/>
        <v>3132124.519189999</v>
      </c>
      <c r="P227" s="24">
        <f t="shared" si="108"/>
        <v>2889124.0056099966</v>
      </c>
      <c r="Q227" s="24">
        <f t="shared" si="108"/>
        <v>2736897.9074999993</v>
      </c>
      <c r="R227" s="24">
        <f t="shared" si="108"/>
        <v>2736897.9074999993</v>
      </c>
      <c r="S227" s="31">
        <f t="shared" si="89"/>
        <v>11495044.339799993</v>
      </c>
      <c r="T227" s="31"/>
      <c r="U227" s="30"/>
      <c r="V227" s="33"/>
    </row>
    <row r="228" spans="1:22" s="4" customFormat="1" ht="30.75" customHeight="1">
      <c r="A228" s="26"/>
      <c r="B228" s="28" t="s">
        <v>260</v>
      </c>
      <c r="C228" s="26" t="s">
        <v>97</v>
      </c>
      <c r="D228" s="26" t="s">
        <v>126</v>
      </c>
      <c r="E228" s="34" t="s">
        <v>20</v>
      </c>
      <c r="F228" s="35">
        <v>85.07</v>
      </c>
      <c r="G228" s="35">
        <v>85.07</v>
      </c>
      <c r="H228" s="35">
        <v>54.7</v>
      </c>
      <c r="I228" s="35">
        <v>57.6</v>
      </c>
      <c r="J228" s="36">
        <v>103132.18700000001</v>
      </c>
      <c r="K228" s="36">
        <v>95130.852999999915</v>
      </c>
      <c r="L228" s="36">
        <v>99632.25</v>
      </c>
      <c r="M228" s="36">
        <v>99632.25</v>
      </c>
      <c r="N228" s="30">
        <f t="shared" si="87"/>
        <v>397527.53999999992</v>
      </c>
      <c r="O228" s="24">
        <f t="shared" si="98"/>
        <v>3132124.519189999</v>
      </c>
      <c r="P228" s="24">
        <f t="shared" si="99"/>
        <v>2889124.0056099966</v>
      </c>
      <c r="Q228" s="24">
        <f t="shared" si="99"/>
        <v>2736897.9074999993</v>
      </c>
      <c r="R228" s="24">
        <f t="shared" si="100"/>
        <v>2736897.9074999993</v>
      </c>
      <c r="S228" s="31">
        <f t="shared" si="89"/>
        <v>11495044.339799993</v>
      </c>
      <c r="T228" s="24"/>
      <c r="U228" s="32"/>
      <c r="V228" s="33"/>
    </row>
    <row r="229" spans="1:22" s="5" customFormat="1" ht="30.75" customHeight="1">
      <c r="A229" s="26" t="s">
        <v>261</v>
      </c>
      <c r="B229" s="28" t="s">
        <v>262</v>
      </c>
      <c r="C229" s="28" t="s">
        <v>262</v>
      </c>
      <c r="D229" s="26"/>
      <c r="E229" s="34"/>
      <c r="F229" s="29"/>
      <c r="G229" s="29"/>
      <c r="H229" s="29"/>
      <c r="I229" s="29"/>
      <c r="J229" s="37">
        <f>SUM(J230:J231)</f>
        <v>76651.744000000006</v>
      </c>
      <c r="K229" s="37">
        <f t="shared" ref="K229:M229" si="109">SUM(K230:K231)</f>
        <v>77314.955000000002</v>
      </c>
      <c r="L229" s="37">
        <f t="shared" si="109"/>
        <v>83689</v>
      </c>
      <c r="M229" s="37">
        <f t="shared" si="109"/>
        <v>100527</v>
      </c>
      <c r="N229" s="30">
        <f t="shared" si="87"/>
        <v>338182.69900000002</v>
      </c>
      <c r="O229" s="24">
        <f>SUM(O230:O231)</f>
        <v>1649071.6374599999</v>
      </c>
      <c r="P229" s="24">
        <f t="shared" ref="P229:R229" si="110">SUM(P230:P231)</f>
        <v>1658509.0952999999</v>
      </c>
      <c r="Q229" s="24">
        <f t="shared" si="110"/>
        <v>1560417.3900000001</v>
      </c>
      <c r="R229" s="24">
        <f t="shared" si="110"/>
        <v>1879726.1700000002</v>
      </c>
      <c r="S229" s="31">
        <f t="shared" si="89"/>
        <v>6747724.2927599996</v>
      </c>
      <c r="T229" s="31"/>
      <c r="U229" s="30"/>
      <c r="V229" s="33"/>
    </row>
    <row r="230" spans="1:22" s="4" customFormat="1" ht="46.5" customHeight="1">
      <c r="A230" s="26"/>
      <c r="B230" s="28" t="s">
        <v>262</v>
      </c>
      <c r="C230" s="26" t="s">
        <v>30</v>
      </c>
      <c r="D230" s="26" t="s">
        <v>263</v>
      </c>
      <c r="E230" s="34" t="s">
        <v>123</v>
      </c>
      <c r="F230" s="35">
        <v>58.71</v>
      </c>
      <c r="G230" s="35">
        <v>58.71</v>
      </c>
      <c r="H230" s="35">
        <v>40.270000000000003</v>
      </c>
      <c r="I230" s="35">
        <v>42.4</v>
      </c>
      <c r="J230" s="36">
        <v>50760.153000000006</v>
      </c>
      <c r="K230" s="36">
        <v>51730.194000000003</v>
      </c>
      <c r="L230" s="36">
        <v>62211</v>
      </c>
      <c r="M230" s="36">
        <v>74139</v>
      </c>
      <c r="N230" s="30">
        <f t="shared" si="87"/>
        <v>238840.34700000001</v>
      </c>
      <c r="O230" s="24">
        <f t="shared" si="98"/>
        <v>936017.22132000001</v>
      </c>
      <c r="P230" s="24">
        <f t="shared" si="99"/>
        <v>953904.77735999995</v>
      </c>
      <c r="Q230" s="24">
        <f t="shared" si="99"/>
        <v>1014661.4100000001</v>
      </c>
      <c r="R230" s="24">
        <f t="shared" si="100"/>
        <v>1209207.0900000001</v>
      </c>
      <c r="S230" s="31">
        <f t="shared" si="89"/>
        <v>4113790.4986800002</v>
      </c>
      <c r="T230" s="24"/>
      <c r="U230" s="32"/>
      <c r="V230" s="33"/>
    </row>
    <row r="231" spans="1:22" s="4" customFormat="1" ht="46.5" customHeight="1">
      <c r="A231" s="26"/>
      <c r="B231" s="28" t="s">
        <v>262</v>
      </c>
      <c r="C231" s="26" t="s">
        <v>30</v>
      </c>
      <c r="D231" s="26" t="s">
        <v>264</v>
      </c>
      <c r="E231" s="34" t="s">
        <v>123</v>
      </c>
      <c r="F231" s="35">
        <v>67.81</v>
      </c>
      <c r="G231" s="35">
        <v>67.81</v>
      </c>
      <c r="H231" s="35">
        <v>40.270000000000003</v>
      </c>
      <c r="I231" s="35">
        <v>42.4</v>
      </c>
      <c r="J231" s="36">
        <v>25891.591</v>
      </c>
      <c r="K231" s="36">
        <v>25584.760999999999</v>
      </c>
      <c r="L231" s="36">
        <v>21478</v>
      </c>
      <c r="M231" s="36">
        <v>26388</v>
      </c>
      <c r="N231" s="30">
        <f t="shared" si="87"/>
        <v>99342.351999999999</v>
      </c>
      <c r="O231" s="24">
        <f t="shared" si="98"/>
        <v>713054.41613999999</v>
      </c>
      <c r="P231" s="24">
        <f t="shared" si="99"/>
        <v>704604.31793999998</v>
      </c>
      <c r="Q231" s="24">
        <f t="shared" si="99"/>
        <v>545755.9800000001</v>
      </c>
      <c r="R231" s="24">
        <f t="shared" si="100"/>
        <v>670519.08000000007</v>
      </c>
      <c r="S231" s="31">
        <f t="shared" si="89"/>
        <v>2633933.7940799999</v>
      </c>
      <c r="T231" s="24"/>
      <c r="U231" s="32"/>
      <c r="V231" s="33"/>
    </row>
    <row r="232" spans="1:22" s="5" customFormat="1" ht="30.75" customHeight="1">
      <c r="A232" s="26" t="s">
        <v>265</v>
      </c>
      <c r="B232" s="28" t="s">
        <v>266</v>
      </c>
      <c r="C232" s="28" t="s">
        <v>266</v>
      </c>
      <c r="D232" s="26"/>
      <c r="E232" s="34"/>
      <c r="F232" s="29"/>
      <c r="G232" s="29"/>
      <c r="H232" s="29"/>
      <c r="I232" s="29"/>
      <c r="J232" s="37">
        <f>SUM(J233:J234)</f>
        <v>202682.62899999999</v>
      </c>
      <c r="K232" s="37">
        <f t="shared" ref="K232:M232" si="111">SUM(K233:K234)</f>
        <v>201333.73300000001</v>
      </c>
      <c r="L232" s="37">
        <f t="shared" si="111"/>
        <v>205784</v>
      </c>
      <c r="M232" s="37">
        <f t="shared" si="111"/>
        <v>202960</v>
      </c>
      <c r="N232" s="30">
        <f t="shared" si="87"/>
        <v>812760.36199999996</v>
      </c>
      <c r="O232" s="24">
        <f>SUM(O233:O234)</f>
        <v>14880628.208659999</v>
      </c>
      <c r="P232" s="24">
        <f t="shared" ref="P232:R232" si="112">SUM(P233:P234)</f>
        <v>14746354.187069997</v>
      </c>
      <c r="Q232" s="24">
        <f t="shared" si="112"/>
        <v>14328475.879999999</v>
      </c>
      <c r="R232" s="24">
        <f t="shared" si="112"/>
        <v>14048349.280000001</v>
      </c>
      <c r="S232" s="31">
        <f t="shared" si="89"/>
        <v>58003807.55573</v>
      </c>
      <c r="T232" s="24"/>
      <c r="U232" s="32"/>
      <c r="V232" s="33"/>
    </row>
    <row r="233" spans="1:22" s="4" customFormat="1" ht="30.75" customHeight="1">
      <c r="A233" s="26"/>
      <c r="B233" s="28" t="s">
        <v>266</v>
      </c>
      <c r="C233" s="26" t="s">
        <v>51</v>
      </c>
      <c r="D233" s="26" t="s">
        <v>267</v>
      </c>
      <c r="E233" s="34" t="s">
        <v>19</v>
      </c>
      <c r="F233" s="35">
        <v>106.8</v>
      </c>
      <c r="G233" s="35">
        <v>106.8</v>
      </c>
      <c r="H233" s="35">
        <v>49.96</v>
      </c>
      <c r="I233" s="35">
        <v>52.61</v>
      </c>
      <c r="J233" s="36">
        <v>117291.33099999998</v>
      </c>
      <c r="K233" s="36">
        <v>117406.292</v>
      </c>
      <c r="L233" s="36">
        <v>123817</v>
      </c>
      <c r="M233" s="36">
        <v>124272</v>
      </c>
      <c r="N233" s="30">
        <f t="shared" si="87"/>
        <v>482786.62299999996</v>
      </c>
      <c r="O233" s="24">
        <f t="shared" si="98"/>
        <v>6666839.2540399982</v>
      </c>
      <c r="P233" s="24">
        <f t="shared" si="99"/>
        <v>6673373.6372799994</v>
      </c>
      <c r="Q233" s="24">
        <f t="shared" si="99"/>
        <v>6709643.2299999995</v>
      </c>
      <c r="R233" s="24">
        <f t="shared" si="100"/>
        <v>6734299.6799999997</v>
      </c>
      <c r="S233" s="31">
        <f t="shared" si="89"/>
        <v>26784155.801319998</v>
      </c>
      <c r="T233" s="24"/>
      <c r="U233" s="32"/>
      <c r="V233" s="33"/>
    </row>
    <row r="234" spans="1:22" s="4" customFormat="1" ht="30.75" customHeight="1">
      <c r="A234" s="26"/>
      <c r="B234" s="28" t="s">
        <v>266</v>
      </c>
      <c r="C234" s="26" t="s">
        <v>51</v>
      </c>
      <c r="D234" s="26" t="s">
        <v>267</v>
      </c>
      <c r="E234" s="34" t="s">
        <v>20</v>
      </c>
      <c r="F234" s="35">
        <v>157.28</v>
      </c>
      <c r="G234" s="35">
        <v>157.28</v>
      </c>
      <c r="H234" s="35">
        <v>61.09</v>
      </c>
      <c r="I234" s="35">
        <v>64.33</v>
      </c>
      <c r="J234" s="36">
        <v>85391.29800000001</v>
      </c>
      <c r="K234" s="36">
        <v>83927.440999999992</v>
      </c>
      <c r="L234" s="36">
        <v>81967</v>
      </c>
      <c r="M234" s="36">
        <v>78688</v>
      </c>
      <c r="N234" s="30">
        <f t="shared" si="87"/>
        <v>329973.739</v>
      </c>
      <c r="O234" s="24">
        <f t="shared" si="98"/>
        <v>8213788.9546200009</v>
      </c>
      <c r="P234" s="24">
        <f t="shared" si="99"/>
        <v>8072980.5497899987</v>
      </c>
      <c r="Q234" s="24">
        <f t="shared" si="99"/>
        <v>7618832.6500000004</v>
      </c>
      <c r="R234" s="24">
        <f t="shared" si="100"/>
        <v>7314049.6000000006</v>
      </c>
      <c r="S234" s="31">
        <f t="shared" si="89"/>
        <v>31219651.754409999</v>
      </c>
      <c r="T234" s="24"/>
      <c r="U234" s="32"/>
      <c r="V234" s="33"/>
    </row>
    <row r="235" spans="1:22" s="5" customFormat="1" ht="30.75" customHeight="1">
      <c r="A235" s="26" t="s">
        <v>268</v>
      </c>
      <c r="B235" s="28" t="s">
        <v>269</v>
      </c>
      <c r="C235" s="28" t="s">
        <v>269</v>
      </c>
      <c r="D235" s="26"/>
      <c r="E235" s="34"/>
      <c r="F235" s="29"/>
      <c r="G235" s="29"/>
      <c r="H235" s="29"/>
      <c r="I235" s="29"/>
      <c r="J235" s="37">
        <f>SUM(J236:J243)</f>
        <v>45517.304000000004</v>
      </c>
      <c r="K235" s="37">
        <f t="shared" ref="K235:R235" si="113">SUM(K236:K243)</f>
        <v>44679.674999999996</v>
      </c>
      <c r="L235" s="37">
        <f t="shared" si="113"/>
        <v>45662.25</v>
      </c>
      <c r="M235" s="37">
        <f t="shared" si="113"/>
        <v>45662.25</v>
      </c>
      <c r="N235" s="30">
        <f t="shared" si="87"/>
        <v>181521.47899999999</v>
      </c>
      <c r="O235" s="24">
        <f t="shared" si="113"/>
        <v>2815664.5263199992</v>
      </c>
      <c r="P235" s="24">
        <f t="shared" si="113"/>
        <v>2791350.7110000001</v>
      </c>
      <c r="Q235" s="24">
        <f t="shared" si="113"/>
        <v>2815281.2475000001</v>
      </c>
      <c r="R235" s="24">
        <f t="shared" si="113"/>
        <v>2815281.2475000001</v>
      </c>
      <c r="S235" s="31">
        <f t="shared" si="89"/>
        <v>11237577.732319999</v>
      </c>
      <c r="T235" s="24"/>
      <c r="U235" s="32"/>
      <c r="V235" s="33"/>
    </row>
    <row r="236" spans="1:22" s="4" customFormat="1" ht="66" customHeight="1">
      <c r="A236" s="26"/>
      <c r="B236" s="28" t="s">
        <v>269</v>
      </c>
      <c r="C236" s="26" t="s">
        <v>17</v>
      </c>
      <c r="D236" s="26" t="s">
        <v>270</v>
      </c>
      <c r="E236" s="34" t="s">
        <v>19</v>
      </c>
      <c r="F236" s="35">
        <v>138.93</v>
      </c>
      <c r="G236" s="35">
        <v>138.93</v>
      </c>
      <c r="H236" s="35">
        <v>47.84</v>
      </c>
      <c r="I236" s="35">
        <v>50.38</v>
      </c>
      <c r="J236" s="36">
        <v>9054.42</v>
      </c>
      <c r="K236" s="36">
        <v>8719.76</v>
      </c>
      <c r="L236" s="36">
        <v>7694.5</v>
      </c>
      <c r="M236" s="36">
        <v>7694.5</v>
      </c>
      <c r="N236" s="30">
        <f t="shared" si="87"/>
        <v>33163.18</v>
      </c>
      <c r="O236" s="24">
        <f t="shared" si="98"/>
        <v>824767.11780000001</v>
      </c>
      <c r="P236" s="24">
        <f t="shared" si="99"/>
        <v>794282.9384000001</v>
      </c>
      <c r="Q236" s="24">
        <f t="shared" si="99"/>
        <v>681347.97500000009</v>
      </c>
      <c r="R236" s="24">
        <f t="shared" si="100"/>
        <v>681347.97500000009</v>
      </c>
      <c r="S236" s="31">
        <f t="shared" si="89"/>
        <v>2981746.0062000002</v>
      </c>
      <c r="T236" s="24"/>
      <c r="U236" s="32"/>
      <c r="V236" s="33"/>
    </row>
    <row r="237" spans="1:22" s="4" customFormat="1" ht="66" customHeight="1">
      <c r="A237" s="26"/>
      <c r="B237" s="28" t="s">
        <v>269</v>
      </c>
      <c r="C237" s="26" t="s">
        <v>17</v>
      </c>
      <c r="D237" s="26" t="s">
        <v>271</v>
      </c>
      <c r="E237" s="34" t="s">
        <v>19</v>
      </c>
      <c r="F237" s="35">
        <v>413.78</v>
      </c>
      <c r="G237" s="35">
        <v>413.78</v>
      </c>
      <c r="H237" s="35">
        <v>47.84</v>
      </c>
      <c r="I237" s="35">
        <v>50.38</v>
      </c>
      <c r="J237" s="36">
        <v>491.90000000000003</v>
      </c>
      <c r="K237" s="36">
        <v>499.90000000000003</v>
      </c>
      <c r="L237" s="36">
        <v>632.75</v>
      </c>
      <c r="M237" s="36">
        <v>632.75</v>
      </c>
      <c r="N237" s="30">
        <f t="shared" si="87"/>
        <v>2257.3000000000002</v>
      </c>
      <c r="O237" s="24">
        <f t="shared" si="98"/>
        <v>180005.88599999997</v>
      </c>
      <c r="P237" s="24">
        <f t="shared" si="99"/>
        <v>182933.40599999999</v>
      </c>
      <c r="Q237" s="24">
        <f t="shared" si="99"/>
        <v>229941.34999999998</v>
      </c>
      <c r="R237" s="24">
        <f t="shared" si="100"/>
        <v>229941.34999999998</v>
      </c>
      <c r="S237" s="31">
        <f t="shared" si="89"/>
        <v>822821.99199999997</v>
      </c>
      <c r="T237" s="24"/>
      <c r="U237" s="32"/>
      <c r="V237" s="33"/>
    </row>
    <row r="238" spans="1:22" s="4" customFormat="1" ht="66" customHeight="1">
      <c r="A238" s="26"/>
      <c r="B238" s="28" t="s">
        <v>269</v>
      </c>
      <c r="C238" s="26" t="s">
        <v>17</v>
      </c>
      <c r="D238" s="26" t="s">
        <v>272</v>
      </c>
      <c r="E238" s="34" t="s">
        <v>19</v>
      </c>
      <c r="F238" s="35">
        <v>147.88999999999999</v>
      </c>
      <c r="G238" s="35">
        <v>147.88999999999999</v>
      </c>
      <c r="H238" s="35">
        <v>41.71</v>
      </c>
      <c r="I238" s="35">
        <v>43.92</v>
      </c>
      <c r="J238" s="36">
        <v>4462.3469999999998</v>
      </c>
      <c r="K238" s="36">
        <v>4570.2269999999999</v>
      </c>
      <c r="L238" s="36">
        <v>5063.25</v>
      </c>
      <c r="M238" s="36">
        <v>5063.25</v>
      </c>
      <c r="N238" s="30">
        <f t="shared" si="87"/>
        <v>19159.074000000001</v>
      </c>
      <c r="O238" s="24">
        <f t="shared" si="98"/>
        <v>473812.00445999985</v>
      </c>
      <c r="P238" s="24">
        <f t="shared" si="99"/>
        <v>485266.7028599999</v>
      </c>
      <c r="Q238" s="24">
        <f t="shared" si="99"/>
        <v>526426.10249999992</v>
      </c>
      <c r="R238" s="24">
        <f t="shared" si="100"/>
        <v>526426.10249999992</v>
      </c>
      <c r="S238" s="31">
        <f t="shared" si="89"/>
        <v>2011930.9123199997</v>
      </c>
      <c r="T238" s="24"/>
      <c r="U238" s="32"/>
      <c r="V238" s="33"/>
    </row>
    <row r="239" spans="1:22" s="4" customFormat="1" ht="66" customHeight="1">
      <c r="A239" s="26"/>
      <c r="B239" s="28" t="s">
        <v>269</v>
      </c>
      <c r="C239" s="26" t="s">
        <v>17</v>
      </c>
      <c r="D239" s="26" t="s">
        <v>223</v>
      </c>
      <c r="E239" s="34" t="s">
        <v>19</v>
      </c>
      <c r="F239" s="35">
        <v>80.55</v>
      </c>
      <c r="G239" s="35">
        <v>80.55</v>
      </c>
      <c r="H239" s="35">
        <v>31.99</v>
      </c>
      <c r="I239" s="35">
        <v>33.69</v>
      </c>
      <c r="J239" s="36">
        <v>9551.74</v>
      </c>
      <c r="K239" s="36">
        <v>9527.4600000000009</v>
      </c>
      <c r="L239" s="36">
        <v>10639.25</v>
      </c>
      <c r="M239" s="36">
        <v>10639.25</v>
      </c>
      <c r="N239" s="30">
        <f t="shared" si="87"/>
        <v>40357.699999999997</v>
      </c>
      <c r="O239" s="24">
        <f t="shared" si="98"/>
        <v>463832.49440000003</v>
      </c>
      <c r="P239" s="24">
        <f t="shared" si="99"/>
        <v>462653.45760000008</v>
      </c>
      <c r="Q239" s="24">
        <f t="shared" si="99"/>
        <v>498555.255</v>
      </c>
      <c r="R239" s="24">
        <f t="shared" si="100"/>
        <v>498555.255</v>
      </c>
      <c r="S239" s="31">
        <f t="shared" si="89"/>
        <v>1923596.4619999998</v>
      </c>
      <c r="T239" s="24"/>
      <c r="U239" s="32"/>
      <c r="V239" s="33"/>
    </row>
    <row r="240" spans="1:22" s="4" customFormat="1" ht="66" customHeight="1">
      <c r="A240" s="26"/>
      <c r="B240" s="28" t="s">
        <v>269</v>
      </c>
      <c r="C240" s="26" t="s">
        <v>17</v>
      </c>
      <c r="D240" s="26" t="s">
        <v>270</v>
      </c>
      <c r="E240" s="34" t="s">
        <v>20</v>
      </c>
      <c r="F240" s="35">
        <v>60.96</v>
      </c>
      <c r="G240" s="35">
        <v>60.96</v>
      </c>
      <c r="H240" s="35">
        <v>45.19</v>
      </c>
      <c r="I240" s="35">
        <v>47.59</v>
      </c>
      <c r="J240" s="36">
        <v>8026.83</v>
      </c>
      <c r="K240" s="36">
        <v>7591.21</v>
      </c>
      <c r="L240" s="36">
        <v>6513</v>
      </c>
      <c r="M240" s="36">
        <v>6513</v>
      </c>
      <c r="N240" s="30">
        <f t="shared" si="87"/>
        <v>28644.04</v>
      </c>
      <c r="O240" s="24">
        <f t="shared" si="98"/>
        <v>126583.10910000003</v>
      </c>
      <c r="P240" s="24">
        <f t="shared" si="99"/>
        <v>119713.38170000003</v>
      </c>
      <c r="Q240" s="24">
        <f t="shared" si="99"/>
        <v>87078.809999999983</v>
      </c>
      <c r="R240" s="24">
        <f t="shared" si="100"/>
        <v>87078.809999999983</v>
      </c>
      <c r="S240" s="31">
        <f t="shared" si="89"/>
        <v>420454.11080000002</v>
      </c>
      <c r="T240" s="24"/>
      <c r="U240" s="32"/>
      <c r="V240" s="33"/>
    </row>
    <row r="241" spans="1:22" s="4" customFormat="1" ht="66" customHeight="1">
      <c r="A241" s="26"/>
      <c r="B241" s="28" t="s">
        <v>269</v>
      </c>
      <c r="C241" s="26" t="s">
        <v>17</v>
      </c>
      <c r="D241" s="26" t="s">
        <v>271</v>
      </c>
      <c r="E241" s="34" t="s">
        <v>20</v>
      </c>
      <c r="F241" s="35">
        <v>374.86</v>
      </c>
      <c r="G241" s="35">
        <v>374.86</v>
      </c>
      <c r="H241" s="35">
        <v>45.19</v>
      </c>
      <c r="I241" s="35">
        <v>47.59</v>
      </c>
      <c r="J241" s="36">
        <v>456.84000000000003</v>
      </c>
      <c r="K241" s="36">
        <v>479.94000000000005</v>
      </c>
      <c r="L241" s="36">
        <v>523.75</v>
      </c>
      <c r="M241" s="36">
        <v>523.75</v>
      </c>
      <c r="N241" s="30">
        <f t="shared" si="87"/>
        <v>1984.2800000000002</v>
      </c>
      <c r="O241" s="24">
        <f t="shared" si="98"/>
        <v>150606.44280000002</v>
      </c>
      <c r="P241" s="24">
        <f t="shared" si="99"/>
        <v>158221.81980000003</v>
      </c>
      <c r="Q241" s="24">
        <f t="shared" si="99"/>
        <v>171407.66249999998</v>
      </c>
      <c r="R241" s="24">
        <f t="shared" si="100"/>
        <v>171407.66249999998</v>
      </c>
      <c r="S241" s="31">
        <f t="shared" si="89"/>
        <v>651643.58759999997</v>
      </c>
      <c r="T241" s="24"/>
      <c r="U241" s="32"/>
      <c r="V241" s="33"/>
    </row>
    <row r="242" spans="1:22" s="4" customFormat="1" ht="66" customHeight="1">
      <c r="A242" s="26"/>
      <c r="B242" s="28" t="s">
        <v>269</v>
      </c>
      <c r="C242" s="26" t="s">
        <v>17</v>
      </c>
      <c r="D242" s="26" t="s">
        <v>273</v>
      </c>
      <c r="E242" s="34" t="s">
        <v>20</v>
      </c>
      <c r="F242" s="35">
        <v>88.77</v>
      </c>
      <c r="G242" s="35">
        <v>88.77</v>
      </c>
      <c r="H242" s="35">
        <v>39.39</v>
      </c>
      <c r="I242" s="35">
        <v>41.48</v>
      </c>
      <c r="J242" s="36">
        <v>3921.4369999999999</v>
      </c>
      <c r="K242" s="36">
        <v>3906.4380000000001</v>
      </c>
      <c r="L242" s="36">
        <v>4374.5</v>
      </c>
      <c r="M242" s="36">
        <v>4374.5</v>
      </c>
      <c r="N242" s="30">
        <f t="shared" si="87"/>
        <v>16576.875</v>
      </c>
      <c r="O242" s="24">
        <f t="shared" si="98"/>
        <v>193640.55905999997</v>
      </c>
      <c r="P242" s="24">
        <f t="shared" si="99"/>
        <v>192899.90844</v>
      </c>
      <c r="Q242" s="24">
        <f t="shared" si="99"/>
        <v>206870.10500000001</v>
      </c>
      <c r="R242" s="24">
        <f t="shared" si="100"/>
        <v>206870.10500000001</v>
      </c>
      <c r="S242" s="31">
        <f t="shared" si="89"/>
        <v>800280.67749999999</v>
      </c>
      <c r="T242" s="24"/>
      <c r="U242" s="32"/>
      <c r="V242" s="33"/>
    </row>
    <row r="243" spans="1:22" s="4" customFormat="1" ht="66" customHeight="1">
      <c r="A243" s="26"/>
      <c r="B243" s="28" t="s">
        <v>269</v>
      </c>
      <c r="C243" s="26" t="s">
        <v>17</v>
      </c>
      <c r="D243" s="26" t="s">
        <v>223</v>
      </c>
      <c r="E243" s="34" t="s">
        <v>20</v>
      </c>
      <c r="F243" s="35">
        <v>73.41</v>
      </c>
      <c r="G243" s="35">
        <v>73.41</v>
      </c>
      <c r="H243" s="35">
        <v>31.28</v>
      </c>
      <c r="I243" s="35">
        <v>32.94</v>
      </c>
      <c r="J243" s="36">
        <v>9551.7900000000009</v>
      </c>
      <c r="K243" s="36">
        <v>9384.74</v>
      </c>
      <c r="L243" s="36">
        <v>10221.25</v>
      </c>
      <c r="M243" s="36">
        <v>10221.25</v>
      </c>
      <c r="N243" s="30">
        <f t="shared" si="87"/>
        <v>39379.03</v>
      </c>
      <c r="O243" s="24">
        <f t="shared" si="98"/>
        <v>402416.91269999999</v>
      </c>
      <c r="P243" s="24">
        <f t="shared" si="99"/>
        <v>395379.09619999997</v>
      </c>
      <c r="Q243" s="24">
        <f t="shared" si="99"/>
        <v>413653.98749999999</v>
      </c>
      <c r="R243" s="24">
        <f t="shared" si="100"/>
        <v>413653.98749999999</v>
      </c>
      <c r="S243" s="31">
        <f t="shared" si="89"/>
        <v>1625103.9839000001</v>
      </c>
      <c r="T243" s="24"/>
      <c r="U243" s="32"/>
      <c r="V243" s="33"/>
    </row>
    <row r="244" spans="1:22" s="5" customFormat="1" ht="29.25" customHeight="1">
      <c r="A244" s="26" t="s">
        <v>274</v>
      </c>
      <c r="B244" s="28" t="s">
        <v>275</v>
      </c>
      <c r="C244" s="28" t="s">
        <v>275</v>
      </c>
      <c r="D244" s="26"/>
      <c r="E244" s="34"/>
      <c r="F244" s="29"/>
      <c r="G244" s="29"/>
      <c r="H244" s="29"/>
      <c r="I244" s="29"/>
      <c r="J244" s="37">
        <f>SUM(J245:J248)</f>
        <v>7210.9680000000008</v>
      </c>
      <c r="K244" s="37">
        <f t="shared" ref="K244:R244" si="114">SUM(K245:K248)</f>
        <v>7719.5793333333331</v>
      </c>
      <c r="L244" s="37">
        <f t="shared" si="114"/>
        <v>9545.5</v>
      </c>
      <c r="M244" s="37">
        <f t="shared" si="114"/>
        <v>9547.5</v>
      </c>
      <c r="N244" s="30">
        <f t="shared" si="87"/>
        <v>34023.547333333336</v>
      </c>
      <c r="O244" s="24">
        <f t="shared" si="114"/>
        <v>110510.72474000002</v>
      </c>
      <c r="P244" s="24">
        <f t="shared" si="114"/>
        <v>134431.03039333335</v>
      </c>
      <c r="Q244" s="24">
        <f t="shared" si="114"/>
        <v>155687.64500000002</v>
      </c>
      <c r="R244" s="24">
        <f t="shared" si="114"/>
        <v>155988.30499999999</v>
      </c>
      <c r="S244" s="31">
        <f t="shared" si="89"/>
        <v>556617.70513333334</v>
      </c>
      <c r="T244" s="24"/>
      <c r="U244" s="32"/>
      <c r="V244" s="33"/>
    </row>
    <row r="245" spans="1:22" s="4" customFormat="1" ht="30.75" customHeight="1">
      <c r="A245" s="26"/>
      <c r="B245" s="28" t="s">
        <v>275</v>
      </c>
      <c r="C245" s="26" t="s">
        <v>164</v>
      </c>
      <c r="D245" s="26" t="s">
        <v>276</v>
      </c>
      <c r="E245" s="34" t="s">
        <v>19</v>
      </c>
      <c r="F245" s="35">
        <v>52.53</v>
      </c>
      <c r="G245" s="35">
        <v>52.53</v>
      </c>
      <c r="H245" s="35">
        <v>49.47</v>
      </c>
      <c r="I245" s="35">
        <v>52.09</v>
      </c>
      <c r="J245" s="36">
        <v>3637.11</v>
      </c>
      <c r="K245" s="36">
        <v>3577.989333333333</v>
      </c>
      <c r="L245" s="36">
        <v>4198</v>
      </c>
      <c r="M245" s="36">
        <v>4198</v>
      </c>
      <c r="N245" s="30">
        <f t="shared" si="87"/>
        <v>15611.099333333334</v>
      </c>
      <c r="O245" s="24">
        <f t="shared" si="98"/>
        <v>11129.556600000009</v>
      </c>
      <c r="P245" s="24">
        <f t="shared" si="99"/>
        <v>10948.647360000006</v>
      </c>
      <c r="Q245" s="24">
        <f t="shared" si="99"/>
        <v>1847.1199999999903</v>
      </c>
      <c r="R245" s="24">
        <f t="shared" si="100"/>
        <v>1847.1199999999903</v>
      </c>
      <c r="S245" s="31">
        <f t="shared" si="89"/>
        <v>25772.443959999997</v>
      </c>
      <c r="T245" s="24"/>
      <c r="U245" s="32"/>
      <c r="V245" s="33"/>
    </row>
    <row r="246" spans="1:22" s="4" customFormat="1" ht="30.75" customHeight="1">
      <c r="A246" s="26"/>
      <c r="B246" s="28" t="s">
        <v>275</v>
      </c>
      <c r="C246" s="26" t="s">
        <v>164</v>
      </c>
      <c r="D246" s="26" t="s">
        <v>277</v>
      </c>
      <c r="E246" s="34" t="s">
        <v>19</v>
      </c>
      <c r="F246" s="35">
        <v>58.82</v>
      </c>
      <c r="G246" s="35">
        <v>58.82</v>
      </c>
      <c r="H246" s="35">
        <v>49.47</v>
      </c>
      <c r="I246" s="35">
        <v>52.09</v>
      </c>
      <c r="J246" s="36">
        <v>2550.9100000000003</v>
      </c>
      <c r="K246" s="36">
        <v>2820.4666666666672</v>
      </c>
      <c r="L246" s="36">
        <v>3356.75</v>
      </c>
      <c r="M246" s="36">
        <v>3356.75</v>
      </c>
      <c r="N246" s="30">
        <f t="shared" si="87"/>
        <v>12084.876666666667</v>
      </c>
      <c r="O246" s="24">
        <f t="shared" si="98"/>
        <v>23851.008500000007</v>
      </c>
      <c r="P246" s="24">
        <f t="shared" si="99"/>
        <v>26371.363333333342</v>
      </c>
      <c r="Q246" s="24">
        <f t="shared" si="99"/>
        <v>22590.927499999991</v>
      </c>
      <c r="R246" s="24">
        <f t="shared" si="100"/>
        <v>22590.927499999991</v>
      </c>
      <c r="S246" s="31">
        <f t="shared" si="89"/>
        <v>95404.226833333334</v>
      </c>
      <c r="T246" s="24"/>
      <c r="U246" s="32"/>
      <c r="V246" s="33"/>
    </row>
    <row r="247" spans="1:22" s="4" customFormat="1" ht="30.75" customHeight="1">
      <c r="A247" s="26"/>
      <c r="B247" s="28" t="s">
        <v>275</v>
      </c>
      <c r="C247" s="26" t="s">
        <v>164</v>
      </c>
      <c r="D247" s="26" t="s">
        <v>278</v>
      </c>
      <c r="E247" s="34" t="s">
        <v>19</v>
      </c>
      <c r="F247" s="35">
        <v>211.9</v>
      </c>
      <c r="G247" s="35">
        <v>211.9</v>
      </c>
      <c r="H247" s="35">
        <v>58.47</v>
      </c>
      <c r="I247" s="35">
        <v>61.57</v>
      </c>
      <c r="J247" s="36">
        <v>295.97699999999998</v>
      </c>
      <c r="K247" s="36">
        <v>378.36500000000001</v>
      </c>
      <c r="L247" s="36">
        <v>507</v>
      </c>
      <c r="M247" s="36">
        <v>509</v>
      </c>
      <c r="N247" s="30">
        <f t="shared" si="87"/>
        <v>1690.3420000000001</v>
      </c>
      <c r="O247" s="24">
        <f t="shared" si="98"/>
        <v>45411.751109999997</v>
      </c>
      <c r="P247" s="24">
        <f t="shared" si="99"/>
        <v>58052.541950000006</v>
      </c>
      <c r="Q247" s="24">
        <f t="shared" si="99"/>
        <v>76217.310000000012</v>
      </c>
      <c r="R247" s="24">
        <f t="shared" si="100"/>
        <v>76517.97</v>
      </c>
      <c r="S247" s="31">
        <f t="shared" si="89"/>
        <v>256199.57306</v>
      </c>
      <c r="T247" s="24"/>
      <c r="U247" s="32"/>
      <c r="V247" s="33"/>
    </row>
    <row r="248" spans="1:22" s="4" customFormat="1" ht="30.75" customHeight="1">
      <c r="A248" s="26"/>
      <c r="B248" s="28" t="s">
        <v>275</v>
      </c>
      <c r="C248" s="26" t="s">
        <v>164</v>
      </c>
      <c r="D248" s="26" t="s">
        <v>279</v>
      </c>
      <c r="E248" s="34" t="s">
        <v>20</v>
      </c>
      <c r="F248" s="35">
        <v>123.28</v>
      </c>
      <c r="G248" s="35">
        <v>123.28</v>
      </c>
      <c r="H248" s="35">
        <v>81.849999999999994</v>
      </c>
      <c r="I248" s="35">
        <v>86.19</v>
      </c>
      <c r="J248" s="36">
        <v>726.971</v>
      </c>
      <c r="K248" s="36">
        <v>942.75833333333333</v>
      </c>
      <c r="L248" s="36">
        <v>1483.75</v>
      </c>
      <c r="M248" s="36">
        <v>1483.75</v>
      </c>
      <c r="N248" s="30">
        <f t="shared" si="87"/>
        <v>4637.2293333333328</v>
      </c>
      <c r="O248" s="24">
        <f t="shared" si="98"/>
        <v>30118.408530000004</v>
      </c>
      <c r="P248" s="24">
        <f t="shared" si="99"/>
        <v>39058.477750000005</v>
      </c>
      <c r="Q248" s="24">
        <f t="shared" si="99"/>
        <v>55032.287500000006</v>
      </c>
      <c r="R248" s="24">
        <f t="shared" si="100"/>
        <v>55032.287500000006</v>
      </c>
      <c r="S248" s="31">
        <f t="shared" si="89"/>
        <v>179241.46128000002</v>
      </c>
      <c r="T248" s="24"/>
      <c r="U248" s="32"/>
      <c r="V248" s="33"/>
    </row>
    <row r="249" spans="1:22" s="5" customFormat="1" ht="30.75" customHeight="1">
      <c r="A249" s="26" t="s">
        <v>280</v>
      </c>
      <c r="B249" s="28" t="s">
        <v>281</v>
      </c>
      <c r="C249" s="28" t="s">
        <v>281</v>
      </c>
      <c r="D249" s="26"/>
      <c r="E249" s="34"/>
      <c r="F249" s="29"/>
      <c r="G249" s="29"/>
      <c r="H249" s="29"/>
      <c r="I249" s="29"/>
      <c r="J249" s="37">
        <f>J250</f>
        <v>3169.4009999999998</v>
      </c>
      <c r="K249" s="37">
        <f t="shared" ref="K249:R249" si="115">K250</f>
        <v>3021.3589999999999</v>
      </c>
      <c r="L249" s="37">
        <f t="shared" si="115"/>
        <v>2422</v>
      </c>
      <c r="M249" s="37">
        <f t="shared" si="115"/>
        <v>2906</v>
      </c>
      <c r="N249" s="30">
        <f t="shared" si="87"/>
        <v>11518.76</v>
      </c>
      <c r="O249" s="24">
        <f t="shared" si="115"/>
        <v>24531.163740000004</v>
      </c>
      <c r="P249" s="24">
        <f t="shared" si="115"/>
        <v>23385.318660000004</v>
      </c>
      <c r="Q249" s="24">
        <f t="shared" si="115"/>
        <v>12279.54</v>
      </c>
      <c r="R249" s="24">
        <f t="shared" si="115"/>
        <v>14733.42</v>
      </c>
      <c r="S249" s="31">
        <f t="shared" si="89"/>
        <v>74929.442400000014</v>
      </c>
      <c r="T249" s="24"/>
      <c r="U249" s="32"/>
      <c r="V249" s="33"/>
    </row>
    <row r="250" spans="1:22" s="4" customFormat="1" ht="52.5" customHeight="1">
      <c r="A250" s="26"/>
      <c r="B250" s="28" t="s">
        <v>281</v>
      </c>
      <c r="C250" s="26" t="s">
        <v>51</v>
      </c>
      <c r="D250" s="26" t="s">
        <v>127</v>
      </c>
      <c r="E250" s="34" t="s">
        <v>123</v>
      </c>
      <c r="F250" s="35">
        <v>58.15</v>
      </c>
      <c r="G250" s="35">
        <v>58.15</v>
      </c>
      <c r="H250" s="35">
        <v>50.41</v>
      </c>
      <c r="I250" s="35">
        <v>53.08</v>
      </c>
      <c r="J250" s="36">
        <v>3169.4009999999998</v>
      </c>
      <c r="K250" s="36">
        <v>3021.3589999999999</v>
      </c>
      <c r="L250" s="36">
        <v>2422</v>
      </c>
      <c r="M250" s="36">
        <v>2906</v>
      </c>
      <c r="N250" s="30">
        <f t="shared" si="87"/>
        <v>11518.76</v>
      </c>
      <c r="O250" s="24">
        <f t="shared" si="98"/>
        <v>24531.163740000004</v>
      </c>
      <c r="P250" s="24">
        <f t="shared" si="99"/>
        <v>23385.318660000004</v>
      </c>
      <c r="Q250" s="24">
        <f t="shared" si="99"/>
        <v>12279.54</v>
      </c>
      <c r="R250" s="24">
        <f t="shared" si="100"/>
        <v>14733.42</v>
      </c>
      <c r="S250" s="31">
        <f t="shared" si="89"/>
        <v>74929.442400000014</v>
      </c>
      <c r="T250" s="24"/>
      <c r="U250" s="32"/>
      <c r="V250" s="33"/>
    </row>
    <row r="251" spans="1:22" s="5" customFormat="1" ht="30.75" customHeight="1">
      <c r="A251" s="26" t="s">
        <v>282</v>
      </c>
      <c r="B251" s="28" t="s">
        <v>283</v>
      </c>
      <c r="C251" s="28" t="s">
        <v>283</v>
      </c>
      <c r="D251" s="26"/>
      <c r="E251" s="34"/>
      <c r="F251" s="29"/>
      <c r="G251" s="29"/>
      <c r="H251" s="29"/>
      <c r="I251" s="29"/>
      <c r="J251" s="37">
        <f>J252</f>
        <v>2955.0369999999998</v>
      </c>
      <c r="K251" s="37">
        <f t="shared" ref="K251:R251" si="116">K252</f>
        <v>3100.5149999999999</v>
      </c>
      <c r="L251" s="37">
        <f t="shared" si="116"/>
        <v>4859</v>
      </c>
      <c r="M251" s="37">
        <f t="shared" si="116"/>
        <v>4859</v>
      </c>
      <c r="N251" s="30">
        <f t="shared" si="87"/>
        <v>15773.552</v>
      </c>
      <c r="O251" s="24">
        <f t="shared" si="116"/>
        <v>50235.628999999994</v>
      </c>
      <c r="P251" s="24">
        <f t="shared" si="116"/>
        <v>52708.754999999997</v>
      </c>
      <c r="Q251" s="24">
        <f t="shared" si="116"/>
        <v>57433.379999999968</v>
      </c>
      <c r="R251" s="24">
        <f t="shared" si="116"/>
        <v>57433.379999999968</v>
      </c>
      <c r="S251" s="31">
        <f t="shared" si="89"/>
        <v>217811.14399999994</v>
      </c>
      <c r="T251" s="31"/>
      <c r="U251" s="30"/>
      <c r="V251" s="33"/>
    </row>
    <row r="252" spans="1:22" s="4" customFormat="1" ht="30.75" customHeight="1">
      <c r="A252" s="26"/>
      <c r="B252" s="28" t="s">
        <v>283</v>
      </c>
      <c r="C252" s="26" t="s">
        <v>213</v>
      </c>
      <c r="D252" s="26" t="s">
        <v>284</v>
      </c>
      <c r="E252" s="34" t="s">
        <v>19</v>
      </c>
      <c r="F252" s="35">
        <v>114.8</v>
      </c>
      <c r="G252" s="35">
        <v>114.8</v>
      </c>
      <c r="H252" s="35">
        <v>97.8</v>
      </c>
      <c r="I252" s="35">
        <v>102.98</v>
      </c>
      <c r="J252" s="36">
        <v>2955.0369999999998</v>
      </c>
      <c r="K252" s="36">
        <v>3100.5149999999999</v>
      </c>
      <c r="L252" s="36">
        <v>4859</v>
      </c>
      <c r="M252" s="36">
        <v>4859</v>
      </c>
      <c r="N252" s="30">
        <f t="shared" si="87"/>
        <v>15773.552</v>
      </c>
      <c r="O252" s="24">
        <f t="shared" si="98"/>
        <v>50235.628999999994</v>
      </c>
      <c r="P252" s="24">
        <f t="shared" si="99"/>
        <v>52708.754999999997</v>
      </c>
      <c r="Q252" s="24">
        <f t="shared" si="99"/>
        <v>57433.379999999968</v>
      </c>
      <c r="R252" s="24">
        <f t="shared" si="100"/>
        <v>57433.379999999968</v>
      </c>
      <c r="S252" s="31">
        <f t="shared" si="89"/>
        <v>217811.14399999994</v>
      </c>
      <c r="T252" s="24"/>
      <c r="U252" s="32"/>
      <c r="V252" s="33"/>
    </row>
    <row r="253" spans="1:22" s="5" customFormat="1" ht="30.75" customHeight="1">
      <c r="A253" s="26" t="s">
        <v>285</v>
      </c>
      <c r="B253" s="28" t="s">
        <v>286</v>
      </c>
      <c r="C253" s="28" t="s">
        <v>286</v>
      </c>
      <c r="D253" s="26"/>
      <c r="E253" s="34"/>
      <c r="F253" s="29"/>
      <c r="G253" s="29"/>
      <c r="H253" s="29"/>
      <c r="I253" s="29"/>
      <c r="J253" s="37">
        <f>SUM(J254:J255)</f>
        <v>98735.983999999997</v>
      </c>
      <c r="K253" s="37">
        <f t="shared" ref="K253:M253" si="117">SUM(K254:K255)</f>
        <v>111182.91800000001</v>
      </c>
      <c r="L253" s="37">
        <f t="shared" si="117"/>
        <v>97919.75</v>
      </c>
      <c r="M253" s="37">
        <f t="shared" si="117"/>
        <v>97919.75</v>
      </c>
      <c r="N253" s="30">
        <f t="shared" si="87"/>
        <v>405758.402</v>
      </c>
      <c r="O253" s="24">
        <f>SUM(O254:O255)</f>
        <v>2087118.2288399995</v>
      </c>
      <c r="P253" s="24">
        <f t="shared" ref="P253:R253" si="118">SUM(P254:P255)</f>
        <v>2351327.0846799994</v>
      </c>
      <c r="Q253" s="24">
        <f t="shared" si="118"/>
        <v>1905327.4249999998</v>
      </c>
      <c r="R253" s="24">
        <f t="shared" si="118"/>
        <v>1905327.4249999998</v>
      </c>
      <c r="S253" s="31">
        <f t="shared" si="89"/>
        <v>8249100.163519999</v>
      </c>
      <c r="T253" s="31"/>
      <c r="U253" s="30"/>
      <c r="V253" s="33"/>
    </row>
    <row r="254" spans="1:22" s="4" customFormat="1" ht="48" customHeight="1">
      <c r="A254" s="26"/>
      <c r="B254" s="28" t="s">
        <v>286</v>
      </c>
      <c r="C254" s="26" t="s">
        <v>17</v>
      </c>
      <c r="D254" s="26" t="s">
        <v>287</v>
      </c>
      <c r="E254" s="34" t="s">
        <v>19</v>
      </c>
      <c r="F254" s="35">
        <v>64.739999999999995</v>
      </c>
      <c r="G254" s="35">
        <v>64.739999999999995</v>
      </c>
      <c r="H254" s="35">
        <v>36.43</v>
      </c>
      <c r="I254" s="35">
        <v>38.36</v>
      </c>
      <c r="J254" s="36">
        <v>49391.212</v>
      </c>
      <c r="K254" s="36">
        <v>55694.324000000001</v>
      </c>
      <c r="L254" s="36">
        <v>49016.75</v>
      </c>
      <c r="M254" s="36">
        <v>49016.75</v>
      </c>
      <c r="N254" s="30">
        <f t="shared" si="87"/>
        <v>203119.03599999999</v>
      </c>
      <c r="O254" s="24">
        <f t="shared" si="98"/>
        <v>1398265.2117199998</v>
      </c>
      <c r="P254" s="24">
        <f t="shared" si="99"/>
        <v>1576706.3124399998</v>
      </c>
      <c r="Q254" s="24">
        <f t="shared" si="99"/>
        <v>1293061.8649999998</v>
      </c>
      <c r="R254" s="24">
        <f t="shared" si="100"/>
        <v>1293061.8649999998</v>
      </c>
      <c r="S254" s="31">
        <f t="shared" si="89"/>
        <v>5561095.25416</v>
      </c>
      <c r="T254" s="24"/>
      <c r="U254" s="32"/>
      <c r="V254" s="33"/>
    </row>
    <row r="255" spans="1:22" s="4" customFormat="1" ht="52.5" customHeight="1">
      <c r="A255" s="26"/>
      <c r="B255" s="28" t="s">
        <v>286</v>
      </c>
      <c r="C255" s="26" t="s">
        <v>17</v>
      </c>
      <c r="D255" s="26" t="s">
        <v>287</v>
      </c>
      <c r="E255" s="34" t="s">
        <v>20</v>
      </c>
      <c r="F255" s="35">
        <v>41.08</v>
      </c>
      <c r="G255" s="35">
        <v>41.08</v>
      </c>
      <c r="H255" s="35">
        <v>27.12</v>
      </c>
      <c r="I255" s="35">
        <v>28.56</v>
      </c>
      <c r="J255" s="36">
        <v>49344.771999999997</v>
      </c>
      <c r="K255" s="36">
        <v>55488.593999999997</v>
      </c>
      <c r="L255" s="36">
        <v>48903</v>
      </c>
      <c r="M255" s="36">
        <v>48903</v>
      </c>
      <c r="N255" s="30">
        <f t="shared" si="87"/>
        <v>202639.36599999998</v>
      </c>
      <c r="O255" s="24">
        <f t="shared" si="98"/>
        <v>688853.01711999986</v>
      </c>
      <c r="P255" s="24">
        <f t="shared" si="99"/>
        <v>774620.77223999985</v>
      </c>
      <c r="Q255" s="24">
        <f t="shared" si="99"/>
        <v>612265.55999999994</v>
      </c>
      <c r="R255" s="24">
        <f t="shared" si="100"/>
        <v>612265.55999999994</v>
      </c>
      <c r="S255" s="31">
        <f t="shared" si="89"/>
        <v>2688004.9093599999</v>
      </c>
      <c r="T255" s="24"/>
      <c r="U255" s="32"/>
      <c r="V255" s="33"/>
    </row>
    <row r="256" spans="1:22" s="5" customFormat="1" ht="30.75" customHeight="1">
      <c r="A256" s="26" t="s">
        <v>288</v>
      </c>
      <c r="B256" s="28" t="s">
        <v>289</v>
      </c>
      <c r="C256" s="28" t="s">
        <v>289</v>
      </c>
      <c r="D256" s="26"/>
      <c r="E256" s="34"/>
      <c r="F256" s="29"/>
      <c r="G256" s="29"/>
      <c r="H256" s="29"/>
      <c r="I256" s="29"/>
      <c r="J256" s="37">
        <f>SUM(J257:J258)</f>
        <v>5824.2099999999991</v>
      </c>
      <c r="K256" s="37">
        <f t="shared" ref="K256:M256" si="119">SUM(K257:K258)</f>
        <v>5790.53</v>
      </c>
      <c r="L256" s="37">
        <f t="shared" si="119"/>
        <v>6154.25</v>
      </c>
      <c r="M256" s="37">
        <f t="shared" si="119"/>
        <v>6154.25</v>
      </c>
      <c r="N256" s="30">
        <f t="shared" si="87"/>
        <v>23923.239999999998</v>
      </c>
      <c r="O256" s="24">
        <f>SUM(O257:O258)</f>
        <v>1330249.2945999999</v>
      </c>
      <c r="P256" s="24">
        <f t="shared" ref="P256:R256" si="120">SUM(P257:P258)</f>
        <v>1322529.8426000001</v>
      </c>
      <c r="Q256" s="24">
        <f t="shared" si="120"/>
        <v>1393696.1074999999</v>
      </c>
      <c r="R256" s="24">
        <f t="shared" si="120"/>
        <v>1393696.1074999999</v>
      </c>
      <c r="S256" s="31">
        <f t="shared" si="89"/>
        <v>5440171.3521999996</v>
      </c>
      <c r="T256" s="31"/>
      <c r="U256" s="30"/>
      <c r="V256" s="33"/>
    </row>
    <row r="257" spans="1:22" s="4" customFormat="1" ht="48" customHeight="1">
      <c r="A257" s="26"/>
      <c r="B257" s="28" t="s">
        <v>289</v>
      </c>
      <c r="C257" s="26" t="s">
        <v>17</v>
      </c>
      <c r="D257" s="26" t="s">
        <v>290</v>
      </c>
      <c r="E257" s="34" t="s">
        <v>19</v>
      </c>
      <c r="F257" s="35">
        <v>293.3</v>
      </c>
      <c r="G257" s="35">
        <v>293.3</v>
      </c>
      <c r="H257" s="35">
        <v>37.96</v>
      </c>
      <c r="I257" s="35">
        <v>39.97</v>
      </c>
      <c r="J257" s="36">
        <v>2912.1</v>
      </c>
      <c r="K257" s="36">
        <v>2894.7599999999998</v>
      </c>
      <c r="L257" s="36">
        <v>3069.75</v>
      </c>
      <c r="M257" s="36">
        <v>3069.75</v>
      </c>
      <c r="N257" s="30">
        <f t="shared" si="87"/>
        <v>11946.36</v>
      </c>
      <c r="O257" s="24">
        <f t="shared" si="98"/>
        <v>743575.61399999994</v>
      </c>
      <c r="P257" s="24">
        <f t="shared" si="99"/>
        <v>739148.01839999994</v>
      </c>
      <c r="Q257" s="24">
        <f t="shared" si="99"/>
        <v>777659.76750000007</v>
      </c>
      <c r="R257" s="24">
        <f t="shared" si="100"/>
        <v>777659.76750000007</v>
      </c>
      <c r="S257" s="31">
        <f t="shared" si="89"/>
        <v>3038043.1674000002</v>
      </c>
      <c r="T257" s="24"/>
      <c r="U257" s="32"/>
      <c r="V257" s="33"/>
    </row>
    <row r="258" spans="1:22" s="4" customFormat="1" ht="46.5" customHeight="1">
      <c r="A258" s="26"/>
      <c r="B258" s="28" t="s">
        <v>289</v>
      </c>
      <c r="C258" s="26" t="s">
        <v>17</v>
      </c>
      <c r="D258" s="26" t="s">
        <v>290</v>
      </c>
      <c r="E258" s="34" t="s">
        <v>20</v>
      </c>
      <c r="F258" s="35">
        <v>234.37</v>
      </c>
      <c r="G258" s="35">
        <v>234.37</v>
      </c>
      <c r="H258" s="35">
        <v>32.909999999999997</v>
      </c>
      <c r="I258" s="35">
        <v>34.65</v>
      </c>
      <c r="J258" s="36">
        <v>2912.1099999999997</v>
      </c>
      <c r="K258" s="36">
        <v>2895.77</v>
      </c>
      <c r="L258" s="36">
        <v>3084.5</v>
      </c>
      <c r="M258" s="36">
        <v>3084.5</v>
      </c>
      <c r="N258" s="30">
        <f t="shared" si="87"/>
        <v>11976.88</v>
      </c>
      <c r="O258" s="24">
        <f t="shared" si="98"/>
        <v>586673.68059999996</v>
      </c>
      <c r="P258" s="24">
        <f t="shared" si="99"/>
        <v>583381.82420000003</v>
      </c>
      <c r="Q258" s="24">
        <f t="shared" si="99"/>
        <v>616036.34</v>
      </c>
      <c r="R258" s="24">
        <f t="shared" si="100"/>
        <v>616036.34</v>
      </c>
      <c r="S258" s="31">
        <f t="shared" si="89"/>
        <v>2402128.1847999999</v>
      </c>
      <c r="T258" s="24"/>
      <c r="U258" s="32"/>
      <c r="V258" s="33"/>
    </row>
    <row r="259" spans="1:22" s="5" customFormat="1" ht="30.75" customHeight="1">
      <c r="A259" s="26" t="s">
        <v>291</v>
      </c>
      <c r="B259" s="28" t="s">
        <v>292</v>
      </c>
      <c r="C259" s="28" t="s">
        <v>292</v>
      </c>
      <c r="D259" s="26"/>
      <c r="E259" s="34"/>
      <c r="F259" s="29"/>
      <c r="G259" s="29"/>
      <c r="H259" s="29"/>
      <c r="I259" s="29"/>
      <c r="J259" s="37">
        <f>SUM(J260:J268)</f>
        <v>85660.003999999986</v>
      </c>
      <c r="K259" s="37">
        <f>SUM(K260:K268)</f>
        <v>86679.019</v>
      </c>
      <c r="L259" s="37">
        <f t="shared" ref="L259:R259" si="121">SUM(L260:L268)</f>
        <v>85454</v>
      </c>
      <c r="M259" s="37">
        <f t="shared" si="121"/>
        <v>85448</v>
      </c>
      <c r="N259" s="30">
        <f t="shared" si="87"/>
        <v>343241.02299999999</v>
      </c>
      <c r="O259" s="24">
        <f t="shared" si="121"/>
        <v>11479351.148010001</v>
      </c>
      <c r="P259" s="24">
        <f t="shared" si="121"/>
        <v>11693906.401009999</v>
      </c>
      <c r="Q259" s="24">
        <f t="shared" si="121"/>
        <v>11168012.99</v>
      </c>
      <c r="R259" s="24">
        <f t="shared" si="121"/>
        <v>11167081.319999998</v>
      </c>
      <c r="S259" s="31">
        <f t="shared" si="89"/>
        <v>45508351.859020002</v>
      </c>
      <c r="T259" s="24"/>
      <c r="U259" s="32"/>
      <c r="V259" s="33"/>
    </row>
    <row r="260" spans="1:22" s="4" customFormat="1" ht="30.75" customHeight="1">
      <c r="A260" s="26"/>
      <c r="B260" s="28" t="s">
        <v>292</v>
      </c>
      <c r="C260" s="26" t="s">
        <v>293</v>
      </c>
      <c r="D260" s="26" t="s">
        <v>24</v>
      </c>
      <c r="E260" s="34" t="s">
        <v>19</v>
      </c>
      <c r="F260" s="35">
        <v>205.27</v>
      </c>
      <c r="G260" s="35">
        <v>205.27</v>
      </c>
      <c r="H260" s="35">
        <v>69.099999999999994</v>
      </c>
      <c r="I260" s="35">
        <v>72.760000000000005</v>
      </c>
      <c r="J260" s="36">
        <v>19364.934999999998</v>
      </c>
      <c r="K260" s="36">
        <v>19591.927000000003</v>
      </c>
      <c r="L260" s="36">
        <v>19745</v>
      </c>
      <c r="M260" s="36">
        <v>19745</v>
      </c>
      <c r="N260" s="30">
        <f t="shared" si="87"/>
        <v>78446.861999999994</v>
      </c>
      <c r="O260" s="24">
        <f t="shared" si="98"/>
        <v>2636923.1989500001</v>
      </c>
      <c r="P260" s="24">
        <f t="shared" si="99"/>
        <v>2667832.6995900008</v>
      </c>
      <c r="Q260" s="24">
        <f t="shared" si="99"/>
        <v>2616409.9499999997</v>
      </c>
      <c r="R260" s="24">
        <f t="shared" si="100"/>
        <v>2616409.9499999997</v>
      </c>
      <c r="S260" s="31">
        <f t="shared" si="89"/>
        <v>10537575.79854</v>
      </c>
      <c r="T260" s="24"/>
      <c r="U260" s="32"/>
      <c r="V260" s="33"/>
    </row>
    <row r="261" spans="1:22" s="4" customFormat="1" ht="72" customHeight="1">
      <c r="A261" s="26"/>
      <c r="B261" s="28" t="s">
        <v>292</v>
      </c>
      <c r="C261" s="26" t="s">
        <v>294</v>
      </c>
      <c r="D261" s="26" t="s">
        <v>295</v>
      </c>
      <c r="E261" s="34" t="s">
        <v>19</v>
      </c>
      <c r="F261" s="35">
        <v>250.89</v>
      </c>
      <c r="G261" s="35">
        <v>250.89</v>
      </c>
      <c r="H261" s="35">
        <v>69.099999999999994</v>
      </c>
      <c r="I261" s="35">
        <v>72.760000000000005</v>
      </c>
      <c r="J261" s="36">
        <v>18922.168000000001</v>
      </c>
      <c r="K261" s="36">
        <v>20012.758999999998</v>
      </c>
      <c r="L261" s="36">
        <v>20385</v>
      </c>
      <c r="M261" s="36">
        <v>20384</v>
      </c>
      <c r="N261" s="30">
        <f t="shared" ref="N261:N323" si="122">J261+K261+L261+M261</f>
        <v>79703.926999999996</v>
      </c>
      <c r="O261" s="24">
        <f t="shared" si="98"/>
        <v>3439860.9207200003</v>
      </c>
      <c r="P261" s="24">
        <f t="shared" si="99"/>
        <v>3638119.4586099996</v>
      </c>
      <c r="Q261" s="24">
        <f t="shared" si="99"/>
        <v>3631180.05</v>
      </c>
      <c r="R261" s="24">
        <f t="shared" si="100"/>
        <v>3631001.92</v>
      </c>
      <c r="S261" s="31">
        <f t="shared" ref="S261:S323" si="123">O261+P261+Q261+R261</f>
        <v>14340162.349329999</v>
      </c>
      <c r="T261" s="24"/>
      <c r="U261" s="32"/>
      <c r="V261" s="33"/>
    </row>
    <row r="262" spans="1:22" s="4" customFormat="1" ht="30.75" customHeight="1">
      <c r="A262" s="26"/>
      <c r="B262" s="28" t="s">
        <v>292</v>
      </c>
      <c r="C262" s="26" t="s">
        <v>140</v>
      </c>
      <c r="D262" s="26" t="s">
        <v>296</v>
      </c>
      <c r="E262" s="34" t="s">
        <v>19</v>
      </c>
      <c r="F262" s="35">
        <v>428.36</v>
      </c>
      <c r="G262" s="35">
        <v>428.36</v>
      </c>
      <c r="H262" s="35">
        <v>83.26</v>
      </c>
      <c r="I262" s="35">
        <v>87.67</v>
      </c>
      <c r="J262" s="36">
        <v>970.971</v>
      </c>
      <c r="K262" s="36">
        <v>956.42199999999991</v>
      </c>
      <c r="L262" s="36">
        <v>898</v>
      </c>
      <c r="M262" s="36">
        <v>897</v>
      </c>
      <c r="N262" s="30">
        <f t="shared" si="122"/>
        <v>3722.393</v>
      </c>
      <c r="O262" s="24">
        <f t="shared" si="98"/>
        <v>335082.09210000001</v>
      </c>
      <c r="P262" s="24">
        <f t="shared" si="99"/>
        <v>330061.23219999997</v>
      </c>
      <c r="Q262" s="24">
        <f t="shared" si="99"/>
        <v>305939.62</v>
      </c>
      <c r="R262" s="24">
        <f t="shared" si="100"/>
        <v>305598.93</v>
      </c>
      <c r="S262" s="31">
        <f t="shared" si="123"/>
        <v>1276681.8743</v>
      </c>
      <c r="T262" s="24"/>
      <c r="U262" s="32"/>
      <c r="V262" s="33"/>
    </row>
    <row r="263" spans="1:22" s="4" customFormat="1" ht="30.75" customHeight="1">
      <c r="A263" s="26"/>
      <c r="B263" s="28" t="s">
        <v>292</v>
      </c>
      <c r="C263" s="26" t="s">
        <v>140</v>
      </c>
      <c r="D263" s="26" t="s">
        <v>236</v>
      </c>
      <c r="E263" s="34" t="s">
        <v>19</v>
      </c>
      <c r="F263" s="35">
        <v>215.77</v>
      </c>
      <c r="G263" s="35">
        <v>215.77</v>
      </c>
      <c r="H263" s="35">
        <v>82.53</v>
      </c>
      <c r="I263" s="35">
        <v>86.9</v>
      </c>
      <c r="J263" s="36">
        <v>1818.9649999999999</v>
      </c>
      <c r="K263" s="36">
        <v>2254.232</v>
      </c>
      <c r="L263" s="36">
        <v>1779</v>
      </c>
      <c r="M263" s="36">
        <v>1779</v>
      </c>
      <c r="N263" s="30">
        <f t="shared" si="122"/>
        <v>7631.1970000000001</v>
      </c>
      <c r="O263" s="24">
        <f t="shared" si="98"/>
        <v>242358.89660000001</v>
      </c>
      <c r="P263" s="24">
        <f t="shared" si="99"/>
        <v>300353.87168000004</v>
      </c>
      <c r="Q263" s="24">
        <f t="shared" si="99"/>
        <v>229259.73</v>
      </c>
      <c r="R263" s="24">
        <f t="shared" si="100"/>
        <v>229259.73</v>
      </c>
      <c r="S263" s="31">
        <f t="shared" si="123"/>
        <v>1001232.22828</v>
      </c>
      <c r="T263" s="24"/>
      <c r="U263" s="32"/>
      <c r="V263" s="33"/>
    </row>
    <row r="264" spans="1:22" s="4" customFormat="1" ht="56.25" customHeight="1">
      <c r="A264" s="26"/>
      <c r="B264" s="28" t="s">
        <v>292</v>
      </c>
      <c r="C264" s="26" t="s">
        <v>140</v>
      </c>
      <c r="D264" s="26" t="s">
        <v>235</v>
      </c>
      <c r="E264" s="34" t="s">
        <v>19</v>
      </c>
      <c r="F264" s="35">
        <v>215.77</v>
      </c>
      <c r="G264" s="35">
        <v>215.77</v>
      </c>
      <c r="H264" s="35">
        <v>75.790000000000006</v>
      </c>
      <c r="I264" s="35">
        <v>79.81</v>
      </c>
      <c r="J264" s="36">
        <v>9430.5929999999989</v>
      </c>
      <c r="K264" s="36">
        <v>9394.9369999999999</v>
      </c>
      <c r="L264" s="36">
        <v>8949</v>
      </c>
      <c r="M264" s="36">
        <v>8948</v>
      </c>
      <c r="N264" s="30">
        <f t="shared" si="122"/>
        <v>36722.53</v>
      </c>
      <c r="O264" s="24">
        <f t="shared" si="98"/>
        <v>1320094.40814</v>
      </c>
      <c r="P264" s="24">
        <f t="shared" ref="P264:Q349" si="124">(F264-H264)*K264</f>
        <v>1315103.2812600001</v>
      </c>
      <c r="Q264" s="24">
        <f t="shared" si="124"/>
        <v>1216706.04</v>
      </c>
      <c r="R264" s="24">
        <f t="shared" si="100"/>
        <v>1216570.08</v>
      </c>
      <c r="S264" s="31">
        <f t="shared" si="123"/>
        <v>5068473.8093999997</v>
      </c>
      <c r="T264" s="24"/>
      <c r="U264" s="32"/>
      <c r="V264" s="33"/>
    </row>
    <row r="265" spans="1:22" s="4" customFormat="1" ht="30.75" customHeight="1">
      <c r="A265" s="26"/>
      <c r="B265" s="28" t="s">
        <v>292</v>
      </c>
      <c r="C265" s="26" t="s">
        <v>140</v>
      </c>
      <c r="D265" s="26" t="s">
        <v>237</v>
      </c>
      <c r="E265" s="34" t="s">
        <v>19</v>
      </c>
      <c r="F265" s="35">
        <v>188.57</v>
      </c>
      <c r="G265" s="35">
        <v>188.57</v>
      </c>
      <c r="H265" s="35">
        <v>91.24</v>
      </c>
      <c r="I265" s="35">
        <v>96.08</v>
      </c>
      <c r="J265" s="36">
        <v>12009.378000000001</v>
      </c>
      <c r="K265" s="36">
        <v>11553.694000000001</v>
      </c>
      <c r="L265" s="36">
        <v>11756</v>
      </c>
      <c r="M265" s="36">
        <v>11755</v>
      </c>
      <c r="N265" s="30">
        <f t="shared" si="122"/>
        <v>47074.072</v>
      </c>
      <c r="O265" s="24">
        <f t="shared" ref="O265:O350" si="125">(F265-H265)*J265</f>
        <v>1168872.7607400001</v>
      </c>
      <c r="P265" s="24">
        <f t="shared" si="124"/>
        <v>1124521.0370200002</v>
      </c>
      <c r="Q265" s="24">
        <f t="shared" si="124"/>
        <v>1087312.44</v>
      </c>
      <c r="R265" s="24">
        <f t="shared" ref="R265:R350" si="126">(G265-I265)*M265</f>
        <v>1087219.95</v>
      </c>
      <c r="S265" s="31">
        <f t="shared" si="123"/>
        <v>4467926.1877600001</v>
      </c>
      <c r="T265" s="24"/>
      <c r="U265" s="32"/>
      <c r="V265" s="33"/>
    </row>
    <row r="266" spans="1:22" s="4" customFormat="1" ht="30.75" customHeight="1">
      <c r="A266" s="26"/>
      <c r="B266" s="28" t="s">
        <v>292</v>
      </c>
      <c r="C266" s="26" t="s">
        <v>140</v>
      </c>
      <c r="D266" s="26" t="s">
        <v>236</v>
      </c>
      <c r="E266" s="34" t="s">
        <v>20</v>
      </c>
      <c r="F266" s="35">
        <v>213.77</v>
      </c>
      <c r="G266" s="35">
        <v>213.77</v>
      </c>
      <c r="H266" s="35">
        <v>92.48</v>
      </c>
      <c r="I266" s="35">
        <v>97.38</v>
      </c>
      <c r="J266" s="36">
        <v>3339.2710000000002</v>
      </c>
      <c r="K266" s="36">
        <v>3624.7949999999996</v>
      </c>
      <c r="L266" s="36">
        <v>2570</v>
      </c>
      <c r="M266" s="36">
        <v>2570</v>
      </c>
      <c r="N266" s="30">
        <f t="shared" si="122"/>
        <v>12104.065999999999</v>
      </c>
      <c r="O266" s="24">
        <f t="shared" si="125"/>
        <v>405020.17959000007</v>
      </c>
      <c r="P266" s="24">
        <f t="shared" si="124"/>
        <v>439651.38554999995</v>
      </c>
      <c r="Q266" s="24">
        <f t="shared" si="124"/>
        <v>299122.30000000005</v>
      </c>
      <c r="R266" s="24">
        <f t="shared" si="126"/>
        <v>299122.30000000005</v>
      </c>
      <c r="S266" s="31">
        <f t="shared" si="123"/>
        <v>1442916.1651400002</v>
      </c>
      <c r="T266" s="24"/>
      <c r="U266" s="32"/>
      <c r="V266" s="33"/>
    </row>
    <row r="267" spans="1:22" s="4" customFormat="1" ht="30.75" customHeight="1">
      <c r="A267" s="26"/>
      <c r="B267" s="28" t="s">
        <v>292</v>
      </c>
      <c r="C267" s="26" t="s">
        <v>140</v>
      </c>
      <c r="D267" s="26" t="s">
        <v>235</v>
      </c>
      <c r="E267" s="34" t="s">
        <v>20</v>
      </c>
      <c r="F267" s="35">
        <v>213.77</v>
      </c>
      <c r="G267" s="35">
        <v>213.77</v>
      </c>
      <c r="H267" s="35">
        <v>92.48</v>
      </c>
      <c r="I267" s="35">
        <v>97.38</v>
      </c>
      <c r="J267" s="36">
        <v>10093.373</v>
      </c>
      <c r="K267" s="36">
        <v>9773.83</v>
      </c>
      <c r="L267" s="36">
        <v>9603</v>
      </c>
      <c r="M267" s="36">
        <v>9602</v>
      </c>
      <c r="N267" s="30">
        <f t="shared" si="122"/>
        <v>39072.203000000001</v>
      </c>
      <c r="O267" s="24">
        <f t="shared" si="125"/>
        <v>1224225.21117</v>
      </c>
      <c r="P267" s="24">
        <f t="shared" si="124"/>
        <v>1185467.8407000001</v>
      </c>
      <c r="Q267" s="24">
        <f t="shared" si="124"/>
        <v>1117693.1700000002</v>
      </c>
      <c r="R267" s="24">
        <f t="shared" si="126"/>
        <v>1117576.78</v>
      </c>
      <c r="S267" s="31">
        <f t="shared" si="123"/>
        <v>4644963.0018700007</v>
      </c>
      <c r="T267" s="24"/>
      <c r="U267" s="32"/>
      <c r="V267" s="33"/>
    </row>
    <row r="268" spans="1:22" s="4" customFormat="1" ht="30.75" customHeight="1">
      <c r="A268" s="26"/>
      <c r="B268" s="28" t="s">
        <v>292</v>
      </c>
      <c r="C268" s="26" t="s">
        <v>140</v>
      </c>
      <c r="D268" s="26" t="s">
        <v>237</v>
      </c>
      <c r="E268" s="34" t="s">
        <v>20</v>
      </c>
      <c r="F268" s="35">
        <v>163.16</v>
      </c>
      <c r="G268" s="35">
        <v>163.16</v>
      </c>
      <c r="H268" s="35">
        <v>90.36</v>
      </c>
      <c r="I268" s="35">
        <v>95.15</v>
      </c>
      <c r="J268" s="36">
        <v>9710.35</v>
      </c>
      <c r="K268" s="36">
        <v>9516.4229999999989</v>
      </c>
      <c r="L268" s="36">
        <v>9769</v>
      </c>
      <c r="M268" s="36">
        <v>9768</v>
      </c>
      <c r="N268" s="30">
        <f t="shared" si="122"/>
        <v>38763.773000000001</v>
      </c>
      <c r="O268" s="24">
        <f t="shared" si="125"/>
        <v>706913.48</v>
      </c>
      <c r="P268" s="24">
        <f t="shared" si="124"/>
        <v>692795.59439999994</v>
      </c>
      <c r="Q268" s="24">
        <f t="shared" si="124"/>
        <v>664389.68999999994</v>
      </c>
      <c r="R268" s="24">
        <f t="shared" si="126"/>
        <v>664321.67999999993</v>
      </c>
      <c r="S268" s="31">
        <f t="shared" si="123"/>
        <v>2728420.4443999995</v>
      </c>
      <c r="T268" s="24"/>
      <c r="U268" s="32"/>
      <c r="V268" s="33"/>
    </row>
    <row r="269" spans="1:22" s="5" customFormat="1" ht="30.75" customHeight="1">
      <c r="A269" s="26" t="s">
        <v>297</v>
      </c>
      <c r="B269" s="28" t="s">
        <v>298</v>
      </c>
      <c r="C269" s="28" t="s">
        <v>298</v>
      </c>
      <c r="D269" s="26"/>
      <c r="E269" s="34"/>
      <c r="F269" s="29"/>
      <c r="G269" s="29"/>
      <c r="H269" s="29"/>
      <c r="I269" s="29"/>
      <c r="J269" s="37">
        <f>SUM(J270:J271)</f>
        <v>7410091.1699999999</v>
      </c>
      <c r="K269" s="37">
        <f t="shared" ref="K269:M269" si="127">SUM(K270:K271)</f>
        <v>7312731.8900000006</v>
      </c>
      <c r="L269" s="37">
        <f t="shared" si="127"/>
        <v>7015887.25</v>
      </c>
      <c r="M269" s="37">
        <f t="shared" si="127"/>
        <v>7015887.25</v>
      </c>
      <c r="N269" s="30">
        <f t="shared" si="122"/>
        <v>28754597.560000002</v>
      </c>
      <c r="O269" s="24">
        <f>SUM(O270:O271)</f>
        <v>537046782.8721</v>
      </c>
      <c r="P269" s="24">
        <f t="shared" ref="P269:R269" si="128">SUM(P270:P271)</f>
        <v>529873041.89929998</v>
      </c>
      <c r="Q269" s="24">
        <f t="shared" si="128"/>
        <v>487004942.08000004</v>
      </c>
      <c r="R269" s="24">
        <f t="shared" si="128"/>
        <v>487004942.08000004</v>
      </c>
      <c r="S269" s="31">
        <f t="shared" si="123"/>
        <v>2040929708.9313998</v>
      </c>
      <c r="T269" s="24"/>
      <c r="U269" s="32"/>
      <c r="V269" s="33"/>
    </row>
    <row r="270" spans="1:22" s="4" customFormat="1" ht="51.75" customHeight="1">
      <c r="A270" s="26"/>
      <c r="B270" s="28" t="s">
        <v>298</v>
      </c>
      <c r="C270" s="26" t="s">
        <v>17</v>
      </c>
      <c r="D270" s="26" t="s">
        <v>299</v>
      </c>
      <c r="E270" s="34" t="s">
        <v>19</v>
      </c>
      <c r="F270" s="35">
        <v>85.38</v>
      </c>
      <c r="G270" s="35">
        <v>85.38</v>
      </c>
      <c r="H270" s="35">
        <v>41.81</v>
      </c>
      <c r="I270" s="35">
        <v>44.03</v>
      </c>
      <c r="J270" s="36">
        <v>3724800.21</v>
      </c>
      <c r="K270" s="36">
        <v>3677884.7900000005</v>
      </c>
      <c r="L270" s="36">
        <v>3640300</v>
      </c>
      <c r="M270" s="36">
        <v>3640300</v>
      </c>
      <c r="N270" s="30">
        <f t="shared" si="122"/>
        <v>14683285</v>
      </c>
      <c r="O270" s="24">
        <f t="shared" si="125"/>
        <v>162289545.14969999</v>
      </c>
      <c r="P270" s="24">
        <f t="shared" si="124"/>
        <v>160245440.3003</v>
      </c>
      <c r="Q270" s="24">
        <f t="shared" si="124"/>
        <v>150526404.99999997</v>
      </c>
      <c r="R270" s="24">
        <f t="shared" si="126"/>
        <v>150526404.99999997</v>
      </c>
      <c r="S270" s="31">
        <f t="shared" si="123"/>
        <v>623587795.44999993</v>
      </c>
      <c r="T270" s="24"/>
      <c r="U270" s="32"/>
      <c r="V270" s="33"/>
    </row>
    <row r="271" spans="1:22" s="4" customFormat="1" ht="30.75" customHeight="1">
      <c r="A271" s="26"/>
      <c r="B271" s="28" t="s">
        <v>298</v>
      </c>
      <c r="C271" s="26" t="s">
        <v>17</v>
      </c>
      <c r="D271" s="26" t="s">
        <v>299</v>
      </c>
      <c r="E271" s="34" t="s">
        <v>20</v>
      </c>
      <c r="F271" s="35">
        <v>139.62</v>
      </c>
      <c r="G271" s="35">
        <v>139.62</v>
      </c>
      <c r="H271" s="35">
        <v>37.93</v>
      </c>
      <c r="I271" s="35">
        <v>39.94</v>
      </c>
      <c r="J271" s="36">
        <v>3685290.96</v>
      </c>
      <c r="K271" s="36">
        <v>3634847.0999999996</v>
      </c>
      <c r="L271" s="36">
        <v>3375587.25</v>
      </c>
      <c r="M271" s="36">
        <v>3375587.25</v>
      </c>
      <c r="N271" s="30">
        <f t="shared" si="122"/>
        <v>14071312.559999999</v>
      </c>
      <c r="O271" s="24">
        <f t="shared" si="125"/>
        <v>374757237.72240001</v>
      </c>
      <c r="P271" s="24">
        <f t="shared" si="124"/>
        <v>369627601.59899998</v>
      </c>
      <c r="Q271" s="24">
        <f t="shared" si="124"/>
        <v>336478537.08000004</v>
      </c>
      <c r="R271" s="24">
        <f t="shared" si="126"/>
        <v>336478537.08000004</v>
      </c>
      <c r="S271" s="31">
        <f t="shared" si="123"/>
        <v>1417341913.4814</v>
      </c>
      <c r="T271" s="24"/>
      <c r="U271" s="32"/>
      <c r="V271" s="33"/>
    </row>
    <row r="272" spans="1:22" s="5" customFormat="1" ht="30.75" customHeight="1">
      <c r="A272" s="26" t="s">
        <v>300</v>
      </c>
      <c r="B272" s="28" t="s">
        <v>301</v>
      </c>
      <c r="C272" s="28" t="s">
        <v>301</v>
      </c>
      <c r="D272" s="26"/>
      <c r="E272" s="34"/>
      <c r="F272" s="29"/>
      <c r="G272" s="29"/>
      <c r="H272" s="29"/>
      <c r="I272" s="29"/>
      <c r="J272" s="37">
        <f>SUM(J273:J274)</f>
        <v>17387</v>
      </c>
      <c r="K272" s="37">
        <f t="shared" ref="K272:M272" si="129">SUM(K273:K274)</f>
        <v>17497.633333333331</v>
      </c>
      <c r="L272" s="37">
        <f t="shared" si="129"/>
        <v>19699</v>
      </c>
      <c r="M272" s="37">
        <f t="shared" si="129"/>
        <v>19699</v>
      </c>
      <c r="N272" s="30">
        <f t="shared" si="122"/>
        <v>74282.633333333331</v>
      </c>
      <c r="O272" s="24">
        <f>SUM(O273:O274)</f>
        <v>605328.40500000003</v>
      </c>
      <c r="P272" s="24">
        <f t="shared" ref="P272:R272" si="130">SUM(P273:P274)</f>
        <v>598736.49783333321</v>
      </c>
      <c r="Q272" s="24">
        <f t="shared" si="130"/>
        <v>592011.30000000005</v>
      </c>
      <c r="R272" s="24">
        <f t="shared" si="130"/>
        <v>592011.30000000005</v>
      </c>
      <c r="S272" s="31">
        <f t="shared" si="123"/>
        <v>2388087.5028333333</v>
      </c>
      <c r="T272" s="24"/>
      <c r="U272" s="32"/>
      <c r="V272" s="33"/>
    </row>
    <row r="273" spans="1:22" s="4" customFormat="1" ht="30.75" customHeight="1">
      <c r="A273" s="26"/>
      <c r="B273" s="28" t="s">
        <v>301</v>
      </c>
      <c r="C273" s="26" t="s">
        <v>213</v>
      </c>
      <c r="D273" s="26" t="s">
        <v>302</v>
      </c>
      <c r="E273" s="34" t="s">
        <v>19</v>
      </c>
      <c r="F273" s="35">
        <v>90</v>
      </c>
      <c r="G273" s="35">
        <v>90</v>
      </c>
      <c r="H273" s="35">
        <v>73.790000000000006</v>
      </c>
      <c r="I273" s="35">
        <v>77.7</v>
      </c>
      <c r="J273" s="36">
        <v>8693.5</v>
      </c>
      <c r="K273" s="36">
        <v>9029.4833333333336</v>
      </c>
      <c r="L273" s="36">
        <v>9859</v>
      </c>
      <c r="M273" s="36">
        <v>9859</v>
      </c>
      <c r="N273" s="30">
        <f t="shared" si="122"/>
        <v>37440.983333333337</v>
      </c>
      <c r="O273" s="24">
        <f t="shared" si="125"/>
        <v>140921.63499999995</v>
      </c>
      <c r="P273" s="24">
        <f t="shared" si="124"/>
        <v>146367.92483333329</v>
      </c>
      <c r="Q273" s="24">
        <f t="shared" si="124"/>
        <v>121265.69999999997</v>
      </c>
      <c r="R273" s="24">
        <f t="shared" si="126"/>
        <v>121265.69999999997</v>
      </c>
      <c r="S273" s="31">
        <f t="shared" si="123"/>
        <v>529820.95983333315</v>
      </c>
      <c r="T273" s="24"/>
      <c r="U273" s="32"/>
      <c r="V273" s="33"/>
    </row>
    <row r="274" spans="1:22" s="4" customFormat="1" ht="30.75" customHeight="1">
      <c r="A274" s="26"/>
      <c r="B274" s="28" t="s">
        <v>301</v>
      </c>
      <c r="C274" s="26" t="s">
        <v>213</v>
      </c>
      <c r="D274" s="26" t="s">
        <v>302</v>
      </c>
      <c r="E274" s="34" t="s">
        <v>20</v>
      </c>
      <c r="F274" s="35">
        <v>158.66</v>
      </c>
      <c r="G274" s="35">
        <v>158.66</v>
      </c>
      <c r="H274" s="35">
        <v>105.24</v>
      </c>
      <c r="I274" s="35">
        <v>110.82</v>
      </c>
      <c r="J274" s="36">
        <v>8693.5</v>
      </c>
      <c r="K274" s="36">
        <v>8468.15</v>
      </c>
      <c r="L274" s="36">
        <v>9840</v>
      </c>
      <c r="M274" s="36">
        <v>9840</v>
      </c>
      <c r="N274" s="30">
        <f t="shared" si="122"/>
        <v>36841.65</v>
      </c>
      <c r="O274" s="24">
        <f t="shared" si="125"/>
        <v>464406.77</v>
      </c>
      <c r="P274" s="24">
        <f t="shared" si="124"/>
        <v>452368.57299999997</v>
      </c>
      <c r="Q274" s="24">
        <f t="shared" si="124"/>
        <v>470745.60000000003</v>
      </c>
      <c r="R274" s="24">
        <f t="shared" si="126"/>
        <v>470745.60000000003</v>
      </c>
      <c r="S274" s="31">
        <f t="shared" si="123"/>
        <v>1858266.5430000001</v>
      </c>
      <c r="T274" s="24"/>
      <c r="U274" s="32"/>
      <c r="V274" s="33"/>
    </row>
    <row r="275" spans="1:22" s="5" customFormat="1" ht="33" customHeight="1">
      <c r="A275" s="26" t="s">
        <v>303</v>
      </c>
      <c r="B275" s="28" t="s">
        <v>304</v>
      </c>
      <c r="C275" s="28" t="s">
        <v>304</v>
      </c>
      <c r="D275" s="26"/>
      <c r="E275" s="34"/>
      <c r="F275" s="29"/>
      <c r="G275" s="29"/>
      <c r="H275" s="29"/>
      <c r="I275" s="29"/>
      <c r="J275" s="37">
        <f>SUM(J276:J277)</f>
        <v>2476.5420000000004</v>
      </c>
      <c r="K275" s="37">
        <f t="shared" ref="K275:M275" si="131">SUM(K276:K277)</f>
        <v>2593.654</v>
      </c>
      <c r="L275" s="37">
        <f t="shared" si="131"/>
        <v>2882.5</v>
      </c>
      <c r="M275" s="37">
        <f t="shared" si="131"/>
        <v>3125.5</v>
      </c>
      <c r="N275" s="30">
        <f t="shared" si="122"/>
        <v>11078.196</v>
      </c>
      <c r="O275" s="24">
        <f>SUM(O276:O277)</f>
        <v>183503.07536000002</v>
      </c>
      <c r="P275" s="24">
        <f t="shared" ref="P275:R275" si="132">SUM(P276:P277)</f>
        <v>191948.07332000002</v>
      </c>
      <c r="Q275" s="24">
        <f t="shared" si="132"/>
        <v>195831.32500000004</v>
      </c>
      <c r="R275" s="24">
        <f t="shared" si="132"/>
        <v>213490.13500000007</v>
      </c>
      <c r="S275" s="31">
        <f t="shared" si="123"/>
        <v>784772.60868000006</v>
      </c>
      <c r="T275" s="31"/>
      <c r="U275" s="30"/>
      <c r="V275" s="33"/>
    </row>
    <row r="276" spans="1:22" s="4" customFormat="1" ht="30.75" customHeight="1">
      <c r="A276" s="26"/>
      <c r="B276" s="28" t="s">
        <v>304</v>
      </c>
      <c r="C276" s="26" t="s">
        <v>213</v>
      </c>
      <c r="D276" s="26" t="s">
        <v>305</v>
      </c>
      <c r="E276" s="34" t="s">
        <v>19</v>
      </c>
      <c r="F276" s="35">
        <v>206.99</v>
      </c>
      <c r="G276" s="35">
        <v>206.99</v>
      </c>
      <c r="H276" s="35">
        <v>127.56</v>
      </c>
      <c r="I276" s="35">
        <v>134.32</v>
      </c>
      <c r="J276" s="36">
        <v>2141.5520000000001</v>
      </c>
      <c r="K276" s="36">
        <v>2236.924</v>
      </c>
      <c r="L276" s="36">
        <v>2500</v>
      </c>
      <c r="M276" s="36">
        <v>2743</v>
      </c>
      <c r="N276" s="30">
        <f t="shared" si="122"/>
        <v>9621.4760000000006</v>
      </c>
      <c r="O276" s="24">
        <f t="shared" si="125"/>
        <v>170103.47536000001</v>
      </c>
      <c r="P276" s="24">
        <f t="shared" si="124"/>
        <v>177678.87332000001</v>
      </c>
      <c r="Q276" s="24">
        <f t="shared" si="124"/>
        <v>181675.00000000003</v>
      </c>
      <c r="R276" s="24">
        <f t="shared" si="126"/>
        <v>199333.81000000006</v>
      </c>
      <c r="S276" s="31">
        <f t="shared" si="123"/>
        <v>728791.15868000011</v>
      </c>
      <c r="T276" s="24"/>
      <c r="U276" s="32"/>
      <c r="V276" s="33"/>
    </row>
    <row r="277" spans="1:22" s="4" customFormat="1" ht="30.75" customHeight="1">
      <c r="A277" s="26"/>
      <c r="B277" s="28" t="s">
        <v>304</v>
      </c>
      <c r="C277" s="26" t="s">
        <v>213</v>
      </c>
      <c r="D277" s="26" t="s">
        <v>305</v>
      </c>
      <c r="E277" s="34" t="s">
        <v>20</v>
      </c>
      <c r="F277" s="35">
        <v>96.38</v>
      </c>
      <c r="G277" s="35">
        <v>96.38</v>
      </c>
      <c r="H277" s="35">
        <v>56.38</v>
      </c>
      <c r="I277" s="35">
        <v>59.37</v>
      </c>
      <c r="J277" s="36">
        <v>334.99</v>
      </c>
      <c r="K277" s="36">
        <v>356.73</v>
      </c>
      <c r="L277" s="36">
        <v>382.5</v>
      </c>
      <c r="M277" s="36">
        <v>382.5</v>
      </c>
      <c r="N277" s="30">
        <f t="shared" si="122"/>
        <v>1456.72</v>
      </c>
      <c r="O277" s="24">
        <f t="shared" si="125"/>
        <v>13399.599999999999</v>
      </c>
      <c r="P277" s="24">
        <f t="shared" si="124"/>
        <v>14269.199999999999</v>
      </c>
      <c r="Q277" s="24">
        <f t="shared" si="124"/>
        <v>14156.324999999999</v>
      </c>
      <c r="R277" s="24">
        <f t="shared" si="126"/>
        <v>14156.324999999999</v>
      </c>
      <c r="S277" s="31">
        <f t="shared" si="123"/>
        <v>55981.44999999999</v>
      </c>
      <c r="T277" s="24"/>
      <c r="U277" s="32"/>
      <c r="V277" s="33"/>
    </row>
    <row r="278" spans="1:22" s="5" customFormat="1" ht="31.5" customHeight="1">
      <c r="A278" s="26" t="s">
        <v>307</v>
      </c>
      <c r="B278" s="28" t="s">
        <v>306</v>
      </c>
      <c r="C278" s="28" t="s">
        <v>306</v>
      </c>
      <c r="D278" s="26"/>
      <c r="E278" s="34"/>
      <c r="F278" s="29"/>
      <c r="G278" s="29"/>
      <c r="H278" s="29"/>
      <c r="I278" s="29"/>
      <c r="J278" s="37">
        <f>SUM(J279:J280)</f>
        <v>4452.2719999999999</v>
      </c>
      <c r="K278" s="37">
        <f t="shared" ref="K278:M278" si="133">SUM(K279:K280)</f>
        <v>4909.6020000000008</v>
      </c>
      <c r="L278" s="37">
        <f t="shared" si="133"/>
        <v>4957.241</v>
      </c>
      <c r="M278" s="37">
        <f t="shared" si="133"/>
        <v>4957.241</v>
      </c>
      <c r="N278" s="30">
        <f t="shared" si="122"/>
        <v>19276.356</v>
      </c>
      <c r="O278" s="24">
        <f>SUM(O279:O280)</f>
        <v>442122.29163999995</v>
      </c>
      <c r="P278" s="24">
        <f t="shared" ref="P278:R278" si="134">SUM(P279:P280)</f>
        <v>488979.91209</v>
      </c>
      <c r="Q278" s="24">
        <f t="shared" si="134"/>
        <v>473775.96983999998</v>
      </c>
      <c r="R278" s="24">
        <f t="shared" si="134"/>
        <v>473775.96983999998</v>
      </c>
      <c r="S278" s="31">
        <f t="shared" si="123"/>
        <v>1878654.1434099998</v>
      </c>
      <c r="T278" s="24"/>
      <c r="U278" s="32"/>
      <c r="V278" s="33"/>
    </row>
    <row r="279" spans="1:22" s="4" customFormat="1" ht="30.75" customHeight="1">
      <c r="A279" s="26"/>
      <c r="B279" s="28" t="s">
        <v>306</v>
      </c>
      <c r="C279" s="26" t="s">
        <v>213</v>
      </c>
      <c r="D279" s="26" t="s">
        <v>308</v>
      </c>
      <c r="E279" s="34" t="s">
        <v>19</v>
      </c>
      <c r="F279" s="35">
        <v>196.17</v>
      </c>
      <c r="G279" s="35">
        <v>196.17</v>
      </c>
      <c r="H279" s="35">
        <v>106.3</v>
      </c>
      <c r="I279" s="35">
        <v>111.93</v>
      </c>
      <c r="J279" s="36">
        <v>3001.6120000000001</v>
      </c>
      <c r="K279" s="36">
        <v>3260.0690000000004</v>
      </c>
      <c r="L279" s="36">
        <v>3020.069</v>
      </c>
      <c r="M279" s="36">
        <v>3020.069</v>
      </c>
      <c r="N279" s="30">
        <f t="shared" si="122"/>
        <v>12301.819</v>
      </c>
      <c r="O279" s="24">
        <f t="shared" si="125"/>
        <v>269754.87043999997</v>
      </c>
      <c r="P279" s="24">
        <f t="shared" si="124"/>
        <v>292982.40103000001</v>
      </c>
      <c r="Q279" s="24">
        <f t="shared" si="124"/>
        <v>254410.61255999995</v>
      </c>
      <c r="R279" s="24">
        <f t="shared" si="126"/>
        <v>254410.61255999995</v>
      </c>
      <c r="S279" s="31">
        <f t="shared" si="123"/>
        <v>1071558.4965899999</v>
      </c>
      <c r="T279" s="24"/>
      <c r="U279" s="32"/>
      <c r="V279" s="33"/>
    </row>
    <row r="280" spans="1:22" s="4" customFormat="1" ht="30.75" customHeight="1">
      <c r="A280" s="26"/>
      <c r="B280" s="28" t="s">
        <v>306</v>
      </c>
      <c r="C280" s="26" t="s">
        <v>213</v>
      </c>
      <c r="D280" s="26" t="s">
        <v>308</v>
      </c>
      <c r="E280" s="34" t="s">
        <v>20</v>
      </c>
      <c r="F280" s="35">
        <v>224.06</v>
      </c>
      <c r="G280" s="35">
        <v>224.06</v>
      </c>
      <c r="H280" s="35">
        <v>105.24</v>
      </c>
      <c r="I280" s="35">
        <v>110.82</v>
      </c>
      <c r="J280" s="36">
        <v>1450.66</v>
      </c>
      <c r="K280" s="36">
        <v>1649.5329999999999</v>
      </c>
      <c r="L280" s="36">
        <v>1937.172</v>
      </c>
      <c r="M280" s="36">
        <v>1937.172</v>
      </c>
      <c r="N280" s="30">
        <f t="shared" si="122"/>
        <v>6974.5370000000003</v>
      </c>
      <c r="O280" s="24">
        <f t="shared" si="125"/>
        <v>172367.42120000001</v>
      </c>
      <c r="P280" s="24">
        <f t="shared" si="124"/>
        <v>195997.51105999999</v>
      </c>
      <c r="Q280" s="24">
        <f t="shared" si="124"/>
        <v>219365.35728000003</v>
      </c>
      <c r="R280" s="24">
        <f t="shared" si="126"/>
        <v>219365.35728000003</v>
      </c>
      <c r="S280" s="31">
        <f t="shared" si="123"/>
        <v>807095.64682000002</v>
      </c>
      <c r="T280" s="24"/>
      <c r="U280" s="32"/>
      <c r="V280" s="33"/>
    </row>
    <row r="281" spans="1:22" s="5" customFormat="1" ht="30.75" customHeight="1">
      <c r="A281" s="26" t="s">
        <v>309</v>
      </c>
      <c r="B281" s="28" t="s">
        <v>310</v>
      </c>
      <c r="C281" s="28" t="s">
        <v>310</v>
      </c>
      <c r="D281" s="26"/>
      <c r="E281" s="34"/>
      <c r="F281" s="29"/>
      <c r="G281" s="29"/>
      <c r="H281" s="29"/>
      <c r="I281" s="29"/>
      <c r="J281" s="37">
        <f>SUM(J282:J283)</f>
        <v>9701.77</v>
      </c>
      <c r="K281" s="37">
        <f t="shared" ref="K281:M281" si="135">SUM(K282:K283)</f>
        <v>10553.779999999999</v>
      </c>
      <c r="L281" s="37">
        <f t="shared" si="135"/>
        <v>9982.75</v>
      </c>
      <c r="M281" s="37">
        <f t="shared" si="135"/>
        <v>9867.75</v>
      </c>
      <c r="N281" s="30">
        <f t="shared" si="122"/>
        <v>40106.050000000003</v>
      </c>
      <c r="O281" s="24">
        <f>SUM(O282:O283)</f>
        <v>1068519.2817000002</v>
      </c>
      <c r="P281" s="24">
        <f t="shared" ref="P281:R281" si="136">SUM(P282:P283)</f>
        <v>1160337.4467</v>
      </c>
      <c r="Q281" s="24">
        <f t="shared" si="136"/>
        <v>1087336.6975</v>
      </c>
      <c r="R281" s="24">
        <f t="shared" si="136"/>
        <v>1072838.6475</v>
      </c>
      <c r="S281" s="31">
        <f t="shared" si="123"/>
        <v>4389032.0734000001</v>
      </c>
      <c r="T281" s="31"/>
      <c r="U281" s="30"/>
      <c r="V281" s="33"/>
    </row>
    <row r="282" spans="1:22" s="4" customFormat="1" ht="30.75" customHeight="1">
      <c r="A282" s="26"/>
      <c r="B282" s="28" t="s">
        <v>310</v>
      </c>
      <c r="C282" s="26" t="s">
        <v>17</v>
      </c>
      <c r="D282" s="26" t="s">
        <v>311</v>
      </c>
      <c r="E282" s="34" t="s">
        <v>19</v>
      </c>
      <c r="F282" s="35">
        <v>124.26</v>
      </c>
      <c r="G282" s="35">
        <v>124.26</v>
      </c>
      <c r="H282" s="35">
        <v>30.36</v>
      </c>
      <c r="I282" s="35">
        <v>31.97</v>
      </c>
      <c r="J282" s="36">
        <v>5059.18</v>
      </c>
      <c r="K282" s="36">
        <v>5562.99</v>
      </c>
      <c r="L282" s="36">
        <v>5067.75</v>
      </c>
      <c r="M282" s="36">
        <v>5067.75</v>
      </c>
      <c r="N282" s="30">
        <f t="shared" si="122"/>
        <v>20757.669999999998</v>
      </c>
      <c r="O282" s="24">
        <f t="shared" si="125"/>
        <v>475057.00200000004</v>
      </c>
      <c r="P282" s="24">
        <f t="shared" si="124"/>
        <v>522364.761</v>
      </c>
      <c r="Q282" s="24">
        <f t="shared" si="124"/>
        <v>467702.64750000002</v>
      </c>
      <c r="R282" s="24">
        <f t="shared" si="126"/>
        <v>467702.64750000002</v>
      </c>
      <c r="S282" s="31">
        <f t="shared" si="123"/>
        <v>1932827.058</v>
      </c>
      <c r="T282" s="24"/>
      <c r="U282" s="32"/>
      <c r="V282" s="33"/>
    </row>
    <row r="283" spans="1:22" s="4" customFormat="1" ht="30.75" customHeight="1">
      <c r="A283" s="26"/>
      <c r="B283" s="28" t="s">
        <v>310</v>
      </c>
      <c r="C283" s="26" t="s">
        <v>17</v>
      </c>
      <c r="D283" s="26" t="s">
        <v>311</v>
      </c>
      <c r="E283" s="34" t="s">
        <v>20</v>
      </c>
      <c r="F283" s="35">
        <v>161.09</v>
      </c>
      <c r="G283" s="35">
        <v>161.09</v>
      </c>
      <c r="H283" s="35">
        <v>33.26</v>
      </c>
      <c r="I283" s="35">
        <v>35.020000000000003</v>
      </c>
      <c r="J283" s="36">
        <v>4642.59</v>
      </c>
      <c r="K283" s="36">
        <v>4990.79</v>
      </c>
      <c r="L283" s="36">
        <v>4915</v>
      </c>
      <c r="M283" s="36">
        <v>4800</v>
      </c>
      <c r="N283" s="30">
        <f t="shared" si="122"/>
        <v>19348.38</v>
      </c>
      <c r="O283" s="24">
        <f t="shared" si="125"/>
        <v>593462.27970000007</v>
      </c>
      <c r="P283" s="24">
        <f t="shared" si="124"/>
        <v>637972.68570000003</v>
      </c>
      <c r="Q283" s="24">
        <f t="shared" si="124"/>
        <v>619634.04999999993</v>
      </c>
      <c r="R283" s="24">
        <f t="shared" si="126"/>
        <v>605136</v>
      </c>
      <c r="S283" s="31">
        <f t="shared" si="123"/>
        <v>2456205.0153999999</v>
      </c>
      <c r="T283" s="24"/>
      <c r="U283" s="32"/>
      <c r="V283" s="33"/>
    </row>
    <row r="284" spans="1:22" s="5" customFormat="1" ht="25.5" customHeight="1">
      <c r="A284" s="26" t="s">
        <v>312</v>
      </c>
      <c r="B284" s="28" t="s">
        <v>313</v>
      </c>
      <c r="C284" s="28" t="s">
        <v>313</v>
      </c>
      <c r="D284" s="26"/>
      <c r="E284" s="34"/>
      <c r="F284" s="29"/>
      <c r="G284" s="29"/>
      <c r="H284" s="29"/>
      <c r="I284" s="29"/>
      <c r="J284" s="37">
        <f>J285</f>
        <v>995.18499999999995</v>
      </c>
      <c r="K284" s="37">
        <f t="shared" ref="K284:R284" si="137">K285</f>
        <v>1002.255</v>
      </c>
      <c r="L284" s="37">
        <f t="shared" si="137"/>
        <v>1130</v>
      </c>
      <c r="M284" s="37">
        <f t="shared" si="137"/>
        <v>1130</v>
      </c>
      <c r="N284" s="30">
        <f t="shared" si="122"/>
        <v>4257.4400000000005</v>
      </c>
      <c r="O284" s="24">
        <f t="shared" si="137"/>
        <v>83147.706750000012</v>
      </c>
      <c r="P284" s="24">
        <f t="shared" si="137"/>
        <v>83738.405250000011</v>
      </c>
      <c r="Q284" s="24">
        <f t="shared" si="137"/>
        <v>92095</v>
      </c>
      <c r="R284" s="24">
        <f t="shared" si="137"/>
        <v>92095</v>
      </c>
      <c r="S284" s="31">
        <f t="shared" si="123"/>
        <v>351076.11200000002</v>
      </c>
      <c r="T284" s="31"/>
      <c r="U284" s="30"/>
      <c r="V284" s="33"/>
    </row>
    <row r="285" spans="1:22" s="4" customFormat="1" ht="49.5" customHeight="1">
      <c r="A285" s="26"/>
      <c r="B285" s="28" t="s">
        <v>313</v>
      </c>
      <c r="C285" s="26" t="s">
        <v>82</v>
      </c>
      <c r="D285" s="26" t="s">
        <v>187</v>
      </c>
      <c r="E285" s="34" t="s">
        <v>123</v>
      </c>
      <c r="F285" s="35">
        <v>122.23</v>
      </c>
      <c r="G285" s="35">
        <v>122.23</v>
      </c>
      <c r="H285" s="35">
        <v>38.68</v>
      </c>
      <c r="I285" s="35">
        <v>40.729999999999997</v>
      </c>
      <c r="J285" s="36">
        <v>995.18499999999995</v>
      </c>
      <c r="K285" s="36">
        <v>1002.255</v>
      </c>
      <c r="L285" s="36">
        <v>1130</v>
      </c>
      <c r="M285" s="36">
        <v>1130</v>
      </c>
      <c r="N285" s="30">
        <f t="shared" si="122"/>
        <v>4257.4400000000005</v>
      </c>
      <c r="O285" s="24">
        <f t="shared" si="125"/>
        <v>83147.706750000012</v>
      </c>
      <c r="P285" s="24">
        <f t="shared" si="124"/>
        <v>83738.405250000011</v>
      </c>
      <c r="Q285" s="24">
        <f t="shared" si="124"/>
        <v>92095</v>
      </c>
      <c r="R285" s="24">
        <f t="shared" si="126"/>
        <v>92095</v>
      </c>
      <c r="S285" s="31">
        <f t="shared" si="123"/>
        <v>351076.11200000002</v>
      </c>
      <c r="T285" s="24"/>
      <c r="U285" s="32"/>
      <c r="V285" s="33"/>
    </row>
    <row r="286" spans="1:22" s="5" customFormat="1" ht="24.75" customHeight="1">
      <c r="A286" s="26" t="s">
        <v>314</v>
      </c>
      <c r="B286" s="28" t="s">
        <v>315</v>
      </c>
      <c r="C286" s="28" t="s">
        <v>315</v>
      </c>
      <c r="D286" s="26"/>
      <c r="E286" s="34"/>
      <c r="F286" s="29"/>
      <c r="G286" s="29"/>
      <c r="H286" s="29"/>
      <c r="I286" s="29"/>
      <c r="J286" s="37">
        <f>SUM(J287:J288)</f>
        <v>19293.388999999999</v>
      </c>
      <c r="K286" s="37">
        <f t="shared" ref="K286:M286" si="138">SUM(K287:K288)</f>
        <v>19704.259999999998</v>
      </c>
      <c r="L286" s="37">
        <f t="shared" si="138"/>
        <v>19108</v>
      </c>
      <c r="M286" s="37">
        <f t="shared" si="138"/>
        <v>19108</v>
      </c>
      <c r="N286" s="30">
        <f t="shared" si="122"/>
        <v>77213.649000000005</v>
      </c>
      <c r="O286" s="24">
        <f>SUM(O287:O288)</f>
        <v>1821484.6047799997</v>
      </c>
      <c r="P286" s="24">
        <f t="shared" ref="P286:R286" si="139">SUM(P287:P288)</f>
        <v>1855887.9957199998</v>
      </c>
      <c r="Q286" s="24">
        <f t="shared" si="139"/>
        <v>1689667.0699999998</v>
      </c>
      <c r="R286" s="24">
        <f t="shared" si="139"/>
        <v>1689667.0699999998</v>
      </c>
      <c r="S286" s="31">
        <f t="shared" si="123"/>
        <v>7056706.7404999994</v>
      </c>
      <c r="T286" s="24"/>
      <c r="U286" s="32"/>
      <c r="V286" s="33"/>
    </row>
    <row r="287" spans="1:22" s="4" customFormat="1" ht="30.75" customHeight="1">
      <c r="A287" s="26"/>
      <c r="B287" s="28" t="s">
        <v>315</v>
      </c>
      <c r="C287" s="26" t="s">
        <v>198</v>
      </c>
      <c r="D287" s="26" t="s">
        <v>316</v>
      </c>
      <c r="E287" s="34" t="s">
        <v>19</v>
      </c>
      <c r="F287" s="35">
        <v>78.290000000000006</v>
      </c>
      <c r="G287" s="35">
        <v>78.290000000000006</v>
      </c>
      <c r="H287" s="35">
        <v>41.71</v>
      </c>
      <c r="I287" s="35">
        <v>43.92</v>
      </c>
      <c r="J287" s="36">
        <v>13493.157999999999</v>
      </c>
      <c r="K287" s="36">
        <v>13803.312999999998</v>
      </c>
      <c r="L287" s="36">
        <v>13738.25</v>
      </c>
      <c r="M287" s="36">
        <v>13738.25</v>
      </c>
      <c r="N287" s="30">
        <f t="shared" si="122"/>
        <v>54772.970999999998</v>
      </c>
      <c r="O287" s="24">
        <f t="shared" si="125"/>
        <v>493579.71964000002</v>
      </c>
      <c r="P287" s="24">
        <f t="shared" si="124"/>
        <v>504925.18953999999</v>
      </c>
      <c r="Q287" s="24">
        <f t="shared" si="124"/>
        <v>472183.65250000008</v>
      </c>
      <c r="R287" s="24">
        <f t="shared" si="126"/>
        <v>472183.65250000008</v>
      </c>
      <c r="S287" s="31">
        <f t="shared" si="123"/>
        <v>1942872.2141800001</v>
      </c>
      <c r="T287" s="24"/>
      <c r="U287" s="32"/>
      <c r="V287" s="33"/>
    </row>
    <row r="288" spans="1:22" s="4" customFormat="1" ht="30.75" customHeight="1">
      <c r="A288" s="26"/>
      <c r="B288" s="28" t="s">
        <v>315</v>
      </c>
      <c r="C288" s="26" t="s">
        <v>198</v>
      </c>
      <c r="D288" s="26" t="s">
        <v>316</v>
      </c>
      <c r="E288" s="34" t="s">
        <v>20</v>
      </c>
      <c r="F288" s="35">
        <v>270.64999999999998</v>
      </c>
      <c r="G288" s="35">
        <v>270.64999999999998</v>
      </c>
      <c r="H288" s="35">
        <v>41.71</v>
      </c>
      <c r="I288" s="35">
        <v>43.92</v>
      </c>
      <c r="J288" s="36">
        <v>5800.2309999999998</v>
      </c>
      <c r="K288" s="36">
        <v>5900.9470000000001</v>
      </c>
      <c r="L288" s="36">
        <v>5369.75</v>
      </c>
      <c r="M288" s="36">
        <v>5369.75</v>
      </c>
      <c r="N288" s="30">
        <f t="shared" si="122"/>
        <v>22440.678</v>
      </c>
      <c r="O288" s="24">
        <f t="shared" si="125"/>
        <v>1327904.8851399997</v>
      </c>
      <c r="P288" s="24">
        <f t="shared" si="124"/>
        <v>1350962.8061799998</v>
      </c>
      <c r="Q288" s="24">
        <f t="shared" si="124"/>
        <v>1217483.4174999997</v>
      </c>
      <c r="R288" s="24">
        <f t="shared" si="126"/>
        <v>1217483.4174999997</v>
      </c>
      <c r="S288" s="31">
        <f t="shared" si="123"/>
        <v>5113834.5263199983</v>
      </c>
      <c r="T288" s="24"/>
      <c r="U288" s="32"/>
      <c r="V288" s="33"/>
    </row>
    <row r="289" spans="1:22" s="5" customFormat="1" ht="30.75" customHeight="1">
      <c r="A289" s="26" t="s">
        <v>317</v>
      </c>
      <c r="B289" s="28" t="s">
        <v>318</v>
      </c>
      <c r="C289" s="28" t="s">
        <v>318</v>
      </c>
      <c r="D289" s="26"/>
      <c r="E289" s="34"/>
      <c r="F289" s="29"/>
      <c r="G289" s="29"/>
      <c r="H289" s="29"/>
      <c r="I289" s="29"/>
      <c r="J289" s="37">
        <f>J290</f>
        <v>566.81799999999998</v>
      </c>
      <c r="K289" s="37">
        <f t="shared" ref="K289:R289" si="140">K290</f>
        <v>398.9</v>
      </c>
      <c r="L289" s="37">
        <f t="shared" si="140"/>
        <v>559.9</v>
      </c>
      <c r="M289" s="37">
        <f t="shared" si="140"/>
        <v>3873.84</v>
      </c>
      <c r="N289" s="30">
        <f t="shared" si="122"/>
        <v>5399.4580000000005</v>
      </c>
      <c r="O289" s="24">
        <f t="shared" si="140"/>
        <v>6813.1523599999973</v>
      </c>
      <c r="P289" s="24">
        <f t="shared" si="140"/>
        <v>4794.7779999999984</v>
      </c>
      <c r="Q289" s="24">
        <f t="shared" si="140"/>
        <v>5324.6489999999985</v>
      </c>
      <c r="R289" s="24">
        <f t="shared" si="140"/>
        <v>36840.218399999991</v>
      </c>
      <c r="S289" s="31">
        <f t="shared" si="123"/>
        <v>53772.797759999987</v>
      </c>
      <c r="T289" s="24"/>
      <c r="U289" s="32"/>
      <c r="V289" s="33"/>
    </row>
    <row r="290" spans="1:22" s="4" customFormat="1" ht="30.75" customHeight="1">
      <c r="A290" s="26"/>
      <c r="B290" s="28" t="s">
        <v>318</v>
      </c>
      <c r="C290" s="26" t="s">
        <v>43</v>
      </c>
      <c r="D290" s="26" t="s">
        <v>122</v>
      </c>
      <c r="E290" s="34" t="s">
        <v>123</v>
      </c>
      <c r="F290" s="35">
        <v>59.47</v>
      </c>
      <c r="G290" s="35">
        <v>59.47</v>
      </c>
      <c r="H290" s="35">
        <v>47.45</v>
      </c>
      <c r="I290" s="35">
        <v>49.96</v>
      </c>
      <c r="J290" s="36">
        <v>566.81799999999998</v>
      </c>
      <c r="K290" s="36">
        <v>398.9</v>
      </c>
      <c r="L290" s="36">
        <v>559.9</v>
      </c>
      <c r="M290" s="36">
        <v>3873.84</v>
      </c>
      <c r="N290" s="30">
        <f t="shared" si="122"/>
        <v>5399.4580000000005</v>
      </c>
      <c r="O290" s="24">
        <f t="shared" si="125"/>
        <v>6813.1523599999973</v>
      </c>
      <c r="P290" s="24">
        <f t="shared" si="124"/>
        <v>4794.7779999999984</v>
      </c>
      <c r="Q290" s="24">
        <f t="shared" si="124"/>
        <v>5324.6489999999985</v>
      </c>
      <c r="R290" s="24">
        <f t="shared" si="126"/>
        <v>36840.218399999991</v>
      </c>
      <c r="S290" s="31">
        <f t="shared" si="123"/>
        <v>53772.797759999987</v>
      </c>
      <c r="T290" s="24"/>
      <c r="U290" s="32"/>
      <c r="V290" s="33"/>
    </row>
    <row r="291" spans="1:22" s="5" customFormat="1" ht="30" customHeight="1">
      <c r="A291" s="26" t="s">
        <v>320</v>
      </c>
      <c r="B291" s="28" t="s">
        <v>321</v>
      </c>
      <c r="C291" s="28" t="s">
        <v>321</v>
      </c>
      <c r="D291" s="26"/>
      <c r="E291" s="34"/>
      <c r="F291" s="29"/>
      <c r="G291" s="29"/>
      <c r="H291" s="29"/>
      <c r="I291" s="29"/>
      <c r="J291" s="37">
        <f>J292</f>
        <v>23103.305</v>
      </c>
      <c r="K291" s="37">
        <f t="shared" ref="K291:R291" si="141">K292</f>
        <v>26356.853000000003</v>
      </c>
      <c r="L291" s="37">
        <f t="shared" si="141"/>
        <v>24973.64</v>
      </c>
      <c r="M291" s="37">
        <f t="shared" si="141"/>
        <v>24973.64</v>
      </c>
      <c r="N291" s="30">
        <f t="shared" si="122"/>
        <v>99407.438000000009</v>
      </c>
      <c r="O291" s="24">
        <f t="shared" si="141"/>
        <v>6057455.5379499998</v>
      </c>
      <c r="P291" s="24">
        <f t="shared" si="141"/>
        <v>6910503.2880700007</v>
      </c>
      <c r="Q291" s="24">
        <f t="shared" si="141"/>
        <v>6488401.4084000001</v>
      </c>
      <c r="R291" s="24">
        <f t="shared" si="141"/>
        <v>6488401.4084000001</v>
      </c>
      <c r="S291" s="31">
        <f t="shared" si="123"/>
        <v>25944761.642820001</v>
      </c>
      <c r="T291" s="31"/>
      <c r="U291" s="30"/>
      <c r="V291" s="33"/>
    </row>
    <row r="292" spans="1:22" s="4" customFormat="1" ht="30.75" customHeight="1">
      <c r="A292" s="26"/>
      <c r="B292" s="28" t="s">
        <v>321</v>
      </c>
      <c r="C292" s="26" t="s">
        <v>17</v>
      </c>
      <c r="D292" s="26" t="s">
        <v>319</v>
      </c>
      <c r="E292" s="34" t="s">
        <v>19</v>
      </c>
      <c r="F292" s="35">
        <v>307.06</v>
      </c>
      <c r="G292" s="35">
        <v>307.06</v>
      </c>
      <c r="H292" s="35">
        <v>44.87</v>
      </c>
      <c r="I292" s="35">
        <v>47.25</v>
      </c>
      <c r="J292" s="36">
        <v>23103.305</v>
      </c>
      <c r="K292" s="36">
        <v>26356.853000000003</v>
      </c>
      <c r="L292" s="36">
        <v>24973.64</v>
      </c>
      <c r="M292" s="36">
        <v>24973.64</v>
      </c>
      <c r="N292" s="30">
        <f t="shared" si="122"/>
        <v>99407.438000000009</v>
      </c>
      <c r="O292" s="24">
        <f t="shared" si="125"/>
        <v>6057455.5379499998</v>
      </c>
      <c r="P292" s="24">
        <f t="shared" si="124"/>
        <v>6910503.2880700007</v>
      </c>
      <c r="Q292" s="24">
        <f t="shared" si="124"/>
        <v>6488401.4084000001</v>
      </c>
      <c r="R292" s="24">
        <f t="shared" si="126"/>
        <v>6488401.4084000001</v>
      </c>
      <c r="S292" s="31">
        <f t="shared" si="123"/>
        <v>25944761.642820001</v>
      </c>
      <c r="T292" s="24"/>
      <c r="U292" s="32"/>
      <c r="V292" s="33"/>
    </row>
    <row r="293" spans="1:22" s="5" customFormat="1" ht="30.75" customHeight="1">
      <c r="A293" s="26" t="s">
        <v>322</v>
      </c>
      <c r="B293" s="28" t="s">
        <v>323</v>
      </c>
      <c r="C293" s="28" t="s">
        <v>323</v>
      </c>
      <c r="D293" s="26"/>
      <c r="E293" s="34"/>
      <c r="F293" s="29"/>
      <c r="G293" s="29"/>
      <c r="H293" s="29"/>
      <c r="I293" s="29"/>
      <c r="J293" s="37">
        <f>SUM(J294:J296)</f>
        <v>25756.243000000002</v>
      </c>
      <c r="K293" s="37">
        <f t="shared" ref="K293:M293" si="142">SUM(K294:K296)</f>
        <v>26439.689333333336</v>
      </c>
      <c r="L293" s="37">
        <f t="shared" si="142"/>
        <v>28928.274000000001</v>
      </c>
      <c r="M293" s="37">
        <f t="shared" si="142"/>
        <v>34518.114000000001</v>
      </c>
      <c r="N293" s="30">
        <f t="shared" si="122"/>
        <v>115642.32033333334</v>
      </c>
      <c r="O293" s="24">
        <f>SUM(O294:O296)</f>
        <v>571626.90457000013</v>
      </c>
      <c r="P293" s="24">
        <f t="shared" ref="P293:R293" si="143">SUM(P294:P296)</f>
        <v>633854.71111333335</v>
      </c>
      <c r="Q293" s="24">
        <f t="shared" si="143"/>
        <v>898314.30850000004</v>
      </c>
      <c r="R293" s="24">
        <f t="shared" si="143"/>
        <v>1683966.3205000001</v>
      </c>
      <c r="S293" s="31">
        <f t="shared" si="123"/>
        <v>3787762.2446833337</v>
      </c>
      <c r="T293" s="31"/>
      <c r="U293" s="32"/>
      <c r="V293" s="33"/>
    </row>
    <row r="294" spans="1:22" s="4" customFormat="1" ht="46.5" customHeight="1">
      <c r="A294" s="26"/>
      <c r="B294" s="28" t="s">
        <v>323</v>
      </c>
      <c r="C294" s="26" t="s">
        <v>246</v>
      </c>
      <c r="D294" s="26" t="s">
        <v>247</v>
      </c>
      <c r="E294" s="34" t="s">
        <v>123</v>
      </c>
      <c r="F294" s="35">
        <v>182.61</v>
      </c>
      <c r="G294" s="35">
        <v>182.61</v>
      </c>
      <c r="H294" s="35">
        <v>39.94</v>
      </c>
      <c r="I294" s="35">
        <v>42.06</v>
      </c>
      <c r="J294" s="36">
        <v>586.24299999999994</v>
      </c>
      <c r="K294" s="36">
        <v>363.92600000000004</v>
      </c>
      <c r="L294" s="36">
        <v>1176.82</v>
      </c>
      <c r="M294" s="36">
        <v>6766.66</v>
      </c>
      <c r="N294" s="30">
        <f t="shared" si="122"/>
        <v>8893.6489999999994</v>
      </c>
      <c r="O294" s="24">
        <f t="shared" si="125"/>
        <v>83639.288809999998</v>
      </c>
      <c r="P294" s="24">
        <f t="shared" si="124"/>
        <v>51921.322420000011</v>
      </c>
      <c r="Q294" s="24">
        <f t="shared" si="124"/>
        <v>165402.05100000001</v>
      </c>
      <c r="R294" s="24">
        <f t="shared" si="126"/>
        <v>951054.06300000008</v>
      </c>
      <c r="S294" s="31">
        <f t="shared" si="123"/>
        <v>1252016.72523</v>
      </c>
      <c r="T294" s="24"/>
      <c r="U294" s="32"/>
      <c r="V294" s="33"/>
    </row>
    <row r="295" spans="1:22" s="4" customFormat="1" ht="42" customHeight="1">
      <c r="A295" s="26"/>
      <c r="B295" s="28" t="s">
        <v>323</v>
      </c>
      <c r="C295" s="26" t="s">
        <v>17</v>
      </c>
      <c r="D295" s="26" t="s">
        <v>243</v>
      </c>
      <c r="E295" s="34" t="s">
        <v>123</v>
      </c>
      <c r="F295" s="35">
        <v>128</v>
      </c>
      <c r="G295" s="35">
        <v>128</v>
      </c>
      <c r="H295" s="35">
        <v>24.28</v>
      </c>
      <c r="I295" s="35">
        <v>25.57</v>
      </c>
      <c r="J295" s="36">
        <v>4573.7960000000003</v>
      </c>
      <c r="K295" s="36">
        <v>5479.5593333333336</v>
      </c>
      <c r="L295" s="36">
        <v>7155.25</v>
      </c>
      <c r="M295" s="36">
        <v>7155.25</v>
      </c>
      <c r="N295" s="30">
        <f t="shared" si="122"/>
        <v>24363.855333333333</v>
      </c>
      <c r="O295" s="24">
        <f t="shared" si="125"/>
        <v>474394.12112000003</v>
      </c>
      <c r="P295" s="24">
        <f t="shared" si="124"/>
        <v>568339.89405333332</v>
      </c>
      <c r="Q295" s="24">
        <f t="shared" si="124"/>
        <v>732912.25750000007</v>
      </c>
      <c r="R295" s="24">
        <f t="shared" si="126"/>
        <v>732912.25750000007</v>
      </c>
      <c r="S295" s="31">
        <f t="shared" si="123"/>
        <v>2508558.5301733334</v>
      </c>
      <c r="T295" s="24"/>
      <c r="U295" s="32"/>
      <c r="V295" s="33"/>
    </row>
    <row r="296" spans="1:22" s="4" customFormat="1" ht="30.75" customHeight="1">
      <c r="A296" s="26"/>
      <c r="B296" s="28"/>
      <c r="C296" s="26" t="s">
        <v>72</v>
      </c>
      <c r="D296" s="26" t="s">
        <v>388</v>
      </c>
      <c r="E296" s="34" t="s">
        <v>19</v>
      </c>
      <c r="F296" s="35">
        <v>20.48</v>
      </c>
      <c r="G296" s="35">
        <v>20.87</v>
      </c>
      <c r="H296" s="35">
        <v>19.82</v>
      </c>
      <c r="I296" s="35">
        <v>20.87</v>
      </c>
      <c r="J296" s="36">
        <v>20596.204000000002</v>
      </c>
      <c r="K296" s="36">
        <f>J296</f>
        <v>20596.204000000002</v>
      </c>
      <c r="L296" s="36">
        <f t="shared" ref="L296:M296" si="144">K296</f>
        <v>20596.204000000002</v>
      </c>
      <c r="M296" s="36">
        <f t="shared" si="144"/>
        <v>20596.204000000002</v>
      </c>
      <c r="N296" s="30">
        <f t="shared" si="122"/>
        <v>82384.816000000006</v>
      </c>
      <c r="O296" s="24">
        <f t="shared" si="125"/>
        <v>13593.494640000004</v>
      </c>
      <c r="P296" s="24">
        <f t="shared" si="124"/>
        <v>13593.494640000004</v>
      </c>
      <c r="Q296" s="24">
        <f t="shared" ref="Q296" si="145">(G296-I296)*L296</f>
        <v>0</v>
      </c>
      <c r="R296" s="24">
        <f t="shared" ref="R296" si="146">(G296-I296)*M296</f>
        <v>0</v>
      </c>
      <c r="S296" s="31">
        <f t="shared" si="123"/>
        <v>27186.989280000009</v>
      </c>
      <c r="T296" s="24"/>
      <c r="U296" s="32"/>
      <c r="V296" s="33"/>
    </row>
    <row r="297" spans="1:22" s="5" customFormat="1" ht="31.5" customHeight="1">
      <c r="A297" s="26" t="s">
        <v>324</v>
      </c>
      <c r="B297" s="28" t="s">
        <v>325</v>
      </c>
      <c r="C297" s="28" t="s">
        <v>325</v>
      </c>
      <c r="D297" s="26"/>
      <c r="E297" s="34"/>
      <c r="F297" s="29"/>
      <c r="G297" s="29"/>
      <c r="H297" s="29"/>
      <c r="I297" s="29"/>
      <c r="J297" s="37">
        <f>J298</f>
        <v>19957.800000000003</v>
      </c>
      <c r="K297" s="37">
        <f t="shared" ref="K297:R297" si="147">K298</f>
        <v>20019.800000000003</v>
      </c>
      <c r="L297" s="37">
        <f t="shared" si="147"/>
        <v>20029.25</v>
      </c>
      <c r="M297" s="37">
        <f t="shared" si="147"/>
        <v>20029.25</v>
      </c>
      <c r="N297" s="30">
        <f t="shared" si="122"/>
        <v>80036.100000000006</v>
      </c>
      <c r="O297" s="24">
        <f t="shared" si="147"/>
        <v>775160.95200000016</v>
      </c>
      <c r="P297" s="24">
        <f t="shared" si="147"/>
        <v>777569.03200000024</v>
      </c>
      <c r="Q297" s="24">
        <f t="shared" si="147"/>
        <v>733070.55000000016</v>
      </c>
      <c r="R297" s="24">
        <f t="shared" si="147"/>
        <v>733070.55000000016</v>
      </c>
      <c r="S297" s="31">
        <f t="shared" si="123"/>
        <v>3018871.0840000007</v>
      </c>
      <c r="T297" s="31"/>
      <c r="U297" s="30"/>
      <c r="V297" s="33"/>
    </row>
    <row r="298" spans="1:22" s="4" customFormat="1" ht="30.75" customHeight="1">
      <c r="A298" s="26"/>
      <c r="B298" s="28" t="s">
        <v>325</v>
      </c>
      <c r="C298" s="26" t="s">
        <v>17</v>
      </c>
      <c r="D298" s="26" t="s">
        <v>319</v>
      </c>
      <c r="E298" s="34" t="s">
        <v>20</v>
      </c>
      <c r="F298" s="35">
        <v>81.040000000000006</v>
      </c>
      <c r="G298" s="35">
        <v>81.040000000000006</v>
      </c>
      <c r="H298" s="35">
        <v>42.2</v>
      </c>
      <c r="I298" s="35">
        <v>44.44</v>
      </c>
      <c r="J298" s="36">
        <v>19957.800000000003</v>
      </c>
      <c r="K298" s="36">
        <v>20019.800000000003</v>
      </c>
      <c r="L298" s="36">
        <v>20029.25</v>
      </c>
      <c r="M298" s="36">
        <v>20029.25</v>
      </c>
      <c r="N298" s="30">
        <f t="shared" si="122"/>
        <v>80036.100000000006</v>
      </c>
      <c r="O298" s="24">
        <f t="shared" si="125"/>
        <v>775160.95200000016</v>
      </c>
      <c r="P298" s="24">
        <f t="shared" si="124"/>
        <v>777569.03200000024</v>
      </c>
      <c r="Q298" s="24">
        <f t="shared" si="124"/>
        <v>733070.55000000016</v>
      </c>
      <c r="R298" s="24">
        <f t="shared" si="126"/>
        <v>733070.55000000016</v>
      </c>
      <c r="S298" s="31">
        <f t="shared" si="123"/>
        <v>3018871.0840000007</v>
      </c>
      <c r="T298" s="24"/>
      <c r="U298" s="32"/>
      <c r="V298" s="33"/>
    </row>
    <row r="299" spans="1:22" s="5" customFormat="1" ht="32.25" customHeight="1">
      <c r="A299" s="26" t="s">
        <v>326</v>
      </c>
      <c r="B299" s="28" t="s">
        <v>327</v>
      </c>
      <c r="C299" s="28" t="s">
        <v>327</v>
      </c>
      <c r="D299" s="26"/>
      <c r="E299" s="34"/>
      <c r="F299" s="29"/>
      <c r="G299" s="29"/>
      <c r="H299" s="29"/>
      <c r="I299" s="29"/>
      <c r="J299" s="37">
        <f>SUM(J300:J302)</f>
        <v>5424.5540000000001</v>
      </c>
      <c r="K299" s="37">
        <f t="shared" ref="K299:M299" si="148">SUM(K300:K302)</f>
        <v>5425.4299999999994</v>
      </c>
      <c r="L299" s="37">
        <f t="shared" si="148"/>
        <v>5450.2529999999997</v>
      </c>
      <c r="M299" s="37">
        <f t="shared" si="148"/>
        <v>5882.1230000000005</v>
      </c>
      <c r="N299" s="30">
        <f t="shared" si="122"/>
        <v>22182.36</v>
      </c>
      <c r="O299" s="24">
        <f>SUM(O300:O302)</f>
        <v>410191.33073999995</v>
      </c>
      <c r="P299" s="24">
        <f t="shared" ref="P299:R299" si="149">SUM(P300:P302)</f>
        <v>400478.27457999991</v>
      </c>
      <c r="Q299" s="24">
        <f t="shared" si="149"/>
        <v>374795.18547999993</v>
      </c>
      <c r="R299" s="24">
        <f t="shared" si="149"/>
        <v>406199.25347999996</v>
      </c>
      <c r="S299" s="31">
        <f t="shared" si="123"/>
        <v>1591664.0442799998</v>
      </c>
      <c r="T299" s="31"/>
      <c r="U299" s="30"/>
      <c r="V299" s="33"/>
    </row>
    <row r="300" spans="1:22" s="4" customFormat="1" ht="30.75" customHeight="1">
      <c r="A300" s="26"/>
      <c r="B300" s="28" t="s">
        <v>327</v>
      </c>
      <c r="C300" s="26" t="s">
        <v>56</v>
      </c>
      <c r="D300" s="26" t="s">
        <v>361</v>
      </c>
      <c r="E300" s="34" t="s">
        <v>19</v>
      </c>
      <c r="F300" s="35">
        <v>170.2</v>
      </c>
      <c r="G300" s="35">
        <v>170.2</v>
      </c>
      <c r="H300" s="35">
        <v>110.34</v>
      </c>
      <c r="I300" s="35">
        <v>116.19</v>
      </c>
      <c r="J300" s="36">
        <f>998.493+3853.235</f>
        <v>4851.7280000000001</v>
      </c>
      <c r="K300" s="36">
        <v>4917.96</v>
      </c>
      <c r="L300" s="36">
        <v>4912.2</v>
      </c>
      <c r="M300" s="36">
        <v>5290.1</v>
      </c>
      <c r="N300" s="30">
        <f t="shared" si="122"/>
        <v>19971.987999999998</v>
      </c>
      <c r="O300" s="24">
        <f t="shared" si="125"/>
        <v>290424.43807999993</v>
      </c>
      <c r="P300" s="24">
        <f t="shared" si="124"/>
        <v>294389.08559999993</v>
      </c>
      <c r="Q300" s="24">
        <f t="shared" si="124"/>
        <v>265307.92199999996</v>
      </c>
      <c r="R300" s="24">
        <f t="shared" si="126"/>
        <v>285718.30099999998</v>
      </c>
      <c r="S300" s="31">
        <f t="shared" si="123"/>
        <v>1135839.7466799999</v>
      </c>
      <c r="T300" s="24"/>
      <c r="U300" s="32"/>
      <c r="V300" s="33"/>
    </row>
    <row r="301" spans="1:22" s="4" customFormat="1" ht="30.75" customHeight="1">
      <c r="A301" s="26"/>
      <c r="B301" s="28" t="s">
        <v>327</v>
      </c>
      <c r="C301" s="26" t="s">
        <v>56</v>
      </c>
      <c r="D301" s="26" t="s">
        <v>328</v>
      </c>
      <c r="E301" s="34" t="s">
        <v>19</v>
      </c>
      <c r="F301" s="35">
        <v>314.52</v>
      </c>
      <c r="G301" s="35">
        <v>314.52</v>
      </c>
      <c r="H301" s="35">
        <v>105.24</v>
      </c>
      <c r="I301" s="35">
        <v>110.82</v>
      </c>
      <c r="J301" s="36">
        <f>106.4+413.093</f>
        <v>519.49300000000005</v>
      </c>
      <c r="K301" s="36">
        <v>454.13699999999994</v>
      </c>
      <c r="L301" s="36">
        <v>484.72</v>
      </c>
      <c r="M301" s="36">
        <v>538.69000000000005</v>
      </c>
      <c r="N301" s="30">
        <f t="shared" si="122"/>
        <v>1997.04</v>
      </c>
      <c r="O301" s="24">
        <f t="shared" si="125"/>
        <v>108719.49503999999</v>
      </c>
      <c r="P301" s="24">
        <f t="shared" si="124"/>
        <v>95041.791359999974</v>
      </c>
      <c r="Q301" s="24">
        <f t="shared" si="124"/>
        <v>98737.464000000007</v>
      </c>
      <c r="R301" s="24">
        <f t="shared" si="126"/>
        <v>109731.15300000001</v>
      </c>
      <c r="S301" s="31">
        <f t="shared" si="123"/>
        <v>412229.90340000001</v>
      </c>
      <c r="T301" s="24"/>
      <c r="U301" s="32"/>
      <c r="V301" s="33"/>
    </row>
    <row r="302" spans="1:22" s="4" customFormat="1" ht="30.75" customHeight="1">
      <c r="A302" s="26"/>
      <c r="B302" s="28"/>
      <c r="C302" s="26" t="s">
        <v>56</v>
      </c>
      <c r="D302" s="26" t="s">
        <v>389</v>
      </c>
      <c r="E302" s="34" t="s">
        <v>19</v>
      </c>
      <c r="F302" s="35">
        <v>312.38</v>
      </c>
      <c r="G302" s="35">
        <v>312.38</v>
      </c>
      <c r="H302" s="35">
        <v>105.24</v>
      </c>
      <c r="I302" s="35">
        <v>110.82</v>
      </c>
      <c r="J302" s="36">
        <v>53.332999999999998</v>
      </c>
      <c r="K302" s="36">
        <f>J302</f>
        <v>53.332999999999998</v>
      </c>
      <c r="L302" s="36">
        <f t="shared" ref="L302:M302" si="150">K302</f>
        <v>53.332999999999998</v>
      </c>
      <c r="M302" s="36">
        <f t="shared" si="150"/>
        <v>53.332999999999998</v>
      </c>
      <c r="N302" s="30">
        <f t="shared" si="122"/>
        <v>213.33199999999999</v>
      </c>
      <c r="O302" s="24">
        <f t="shared" si="125"/>
        <v>11047.39762</v>
      </c>
      <c r="P302" s="24">
        <f t="shared" si="124"/>
        <v>11047.39762</v>
      </c>
      <c r="Q302" s="24">
        <f t="shared" si="124"/>
        <v>10749.79948</v>
      </c>
      <c r="R302" s="24">
        <f t="shared" si="126"/>
        <v>10749.79948</v>
      </c>
      <c r="S302" s="31">
        <f t="shared" si="123"/>
        <v>43594.394200000002</v>
      </c>
      <c r="T302" s="24"/>
      <c r="U302" s="32"/>
      <c r="V302" s="33"/>
    </row>
    <row r="303" spans="1:22" s="5" customFormat="1" ht="32.25" customHeight="1">
      <c r="A303" s="26" t="s">
        <v>329</v>
      </c>
      <c r="B303" s="28" t="s">
        <v>330</v>
      </c>
      <c r="C303" s="28" t="s">
        <v>330</v>
      </c>
      <c r="D303" s="26"/>
      <c r="E303" s="34"/>
      <c r="F303" s="29"/>
      <c r="G303" s="29"/>
      <c r="H303" s="29"/>
      <c r="I303" s="29"/>
      <c r="J303" s="37">
        <f>J304</f>
        <v>24675.476999999999</v>
      </c>
      <c r="K303" s="37">
        <f t="shared" ref="K303:R303" si="151">K304</f>
        <v>16570.442999999999</v>
      </c>
      <c r="L303" s="37">
        <f t="shared" si="151"/>
        <v>17072</v>
      </c>
      <c r="M303" s="37">
        <f t="shared" si="151"/>
        <v>17072</v>
      </c>
      <c r="N303" s="30">
        <f t="shared" si="122"/>
        <v>75389.919999999998</v>
      </c>
      <c r="O303" s="24">
        <f t="shared" si="151"/>
        <v>1201695.7298999999</v>
      </c>
      <c r="P303" s="24">
        <f t="shared" si="151"/>
        <v>806980.57409999997</v>
      </c>
      <c r="Q303" s="24">
        <f t="shared" si="151"/>
        <v>785824.16</v>
      </c>
      <c r="R303" s="24">
        <f t="shared" si="151"/>
        <v>785824.16</v>
      </c>
      <c r="S303" s="31">
        <f t="shared" si="123"/>
        <v>3580324.6240000003</v>
      </c>
      <c r="T303" s="31"/>
      <c r="U303" s="30"/>
      <c r="V303" s="33"/>
    </row>
    <row r="304" spans="1:22" s="4" customFormat="1" ht="30.75" customHeight="1">
      <c r="A304" s="26"/>
      <c r="B304" s="28" t="s">
        <v>330</v>
      </c>
      <c r="C304" s="26" t="s">
        <v>99</v>
      </c>
      <c r="D304" s="26" t="s">
        <v>331</v>
      </c>
      <c r="E304" s="34" t="s">
        <v>123</v>
      </c>
      <c r="F304" s="35">
        <v>99.11</v>
      </c>
      <c r="G304" s="35">
        <v>99.11</v>
      </c>
      <c r="H304" s="35">
        <v>50.41</v>
      </c>
      <c r="I304" s="35">
        <v>53.08</v>
      </c>
      <c r="J304" s="36">
        <v>24675.476999999999</v>
      </c>
      <c r="K304" s="36">
        <v>16570.442999999999</v>
      </c>
      <c r="L304" s="36">
        <v>17072</v>
      </c>
      <c r="M304" s="36">
        <v>17072</v>
      </c>
      <c r="N304" s="30">
        <f t="shared" si="122"/>
        <v>75389.919999999998</v>
      </c>
      <c r="O304" s="24">
        <f t="shared" si="125"/>
        <v>1201695.7298999999</v>
      </c>
      <c r="P304" s="24">
        <f t="shared" si="124"/>
        <v>806980.57409999997</v>
      </c>
      <c r="Q304" s="24">
        <f t="shared" si="124"/>
        <v>785824.16</v>
      </c>
      <c r="R304" s="24">
        <f t="shared" si="126"/>
        <v>785824.16</v>
      </c>
      <c r="S304" s="31">
        <f t="shared" si="123"/>
        <v>3580324.6240000003</v>
      </c>
      <c r="T304" s="24"/>
      <c r="U304" s="32"/>
      <c r="V304" s="33"/>
    </row>
    <row r="305" spans="1:24" s="5" customFormat="1" ht="32.25" customHeight="1">
      <c r="A305" s="26" t="s">
        <v>332</v>
      </c>
      <c r="B305" s="28" t="s">
        <v>333</v>
      </c>
      <c r="C305" s="28" t="s">
        <v>333</v>
      </c>
      <c r="D305" s="26"/>
      <c r="E305" s="34"/>
      <c r="F305" s="29"/>
      <c r="G305" s="29"/>
      <c r="H305" s="29"/>
      <c r="I305" s="29"/>
      <c r="J305" s="37">
        <f>SUM(J306:J307)</f>
        <v>22238.035000000003</v>
      </c>
      <c r="K305" s="37">
        <f t="shared" ref="K305:M305" si="152">SUM(K306:K307)</f>
        <v>22181.218000000001</v>
      </c>
      <c r="L305" s="37">
        <f t="shared" si="152"/>
        <v>18094</v>
      </c>
      <c r="M305" s="37">
        <f t="shared" si="152"/>
        <v>19142</v>
      </c>
      <c r="N305" s="30">
        <f t="shared" si="122"/>
        <v>81655.252999999997</v>
      </c>
      <c r="O305" s="24">
        <f>SUM(O306:O307)</f>
        <v>38672361.721189998</v>
      </c>
      <c r="P305" s="24">
        <f t="shared" ref="P305:R305" si="153">SUM(P306:P307)</f>
        <v>39705615.324713327</v>
      </c>
      <c r="Q305" s="24">
        <f t="shared" si="153"/>
        <v>33002105.139999997</v>
      </c>
      <c r="R305" s="24">
        <f t="shared" si="153"/>
        <v>36478164.5</v>
      </c>
      <c r="S305" s="31">
        <f t="shared" si="123"/>
        <v>147858246.68590331</v>
      </c>
      <c r="T305" s="31"/>
      <c r="U305" s="30"/>
      <c r="V305" s="33"/>
    </row>
    <row r="306" spans="1:24" s="4" customFormat="1" ht="74.25" customHeight="1">
      <c r="A306" s="26"/>
      <c r="B306" s="28" t="s">
        <v>333</v>
      </c>
      <c r="C306" s="26" t="s">
        <v>121</v>
      </c>
      <c r="D306" s="26" t="s">
        <v>334</v>
      </c>
      <c r="E306" s="34" t="s">
        <v>123</v>
      </c>
      <c r="F306" s="35">
        <v>102.46</v>
      </c>
      <c r="G306" s="35">
        <v>102.46</v>
      </c>
      <c r="H306" s="35">
        <v>50.17</v>
      </c>
      <c r="I306" s="35">
        <v>52.83</v>
      </c>
      <c r="J306" s="36">
        <v>20961.491000000002</v>
      </c>
      <c r="K306" s="36">
        <v>20869.408666666666</v>
      </c>
      <c r="L306" s="36">
        <v>16997</v>
      </c>
      <c r="M306" s="36">
        <v>17928</v>
      </c>
      <c r="N306" s="30">
        <f t="shared" si="122"/>
        <v>76755.899666666664</v>
      </c>
      <c r="O306" s="24">
        <f t="shared" si="125"/>
        <v>1096076.36439</v>
      </c>
      <c r="P306" s="24">
        <f t="shared" si="124"/>
        <v>1091261.3791799997</v>
      </c>
      <c r="Q306" s="24">
        <f t="shared" si="124"/>
        <v>843561.10999999987</v>
      </c>
      <c r="R306" s="24">
        <f t="shared" si="126"/>
        <v>889766.6399999999</v>
      </c>
      <c r="S306" s="31">
        <f t="shared" si="123"/>
        <v>3920665.4935699999</v>
      </c>
      <c r="T306" s="24"/>
      <c r="U306" s="32"/>
      <c r="V306" s="33"/>
    </row>
    <row r="307" spans="1:24" s="4" customFormat="1" ht="72.75" customHeight="1">
      <c r="A307" s="26"/>
      <c r="B307" s="28" t="s">
        <v>333</v>
      </c>
      <c r="C307" s="26" t="s">
        <v>121</v>
      </c>
      <c r="D307" s="26" t="s">
        <v>334</v>
      </c>
      <c r="E307" s="34" t="s">
        <v>134</v>
      </c>
      <c r="F307" s="35">
        <v>31718.21</v>
      </c>
      <c r="G307" s="35">
        <v>31718.21</v>
      </c>
      <c r="H307" s="35">
        <v>2282.2600000000002</v>
      </c>
      <c r="I307" s="35">
        <v>2403.2199999999998</v>
      </c>
      <c r="J307" s="36">
        <v>1276.5440000000001</v>
      </c>
      <c r="K307" s="36">
        <v>1311.8093333333334</v>
      </c>
      <c r="L307" s="36">
        <v>1097</v>
      </c>
      <c r="M307" s="36">
        <v>1214</v>
      </c>
      <c r="N307" s="30">
        <f t="shared" si="122"/>
        <v>4899.3533333333335</v>
      </c>
      <c r="O307" s="24">
        <f t="shared" si="125"/>
        <v>37576285.356799997</v>
      </c>
      <c r="P307" s="24">
        <f t="shared" si="124"/>
        <v>38614353.945533328</v>
      </c>
      <c r="Q307" s="24">
        <f t="shared" si="124"/>
        <v>32158544.029999997</v>
      </c>
      <c r="R307" s="24">
        <f t="shared" si="126"/>
        <v>35588397.859999999</v>
      </c>
      <c r="S307" s="31">
        <f t="shared" si="123"/>
        <v>143937581.19233334</v>
      </c>
      <c r="T307" s="24"/>
      <c r="U307" s="32"/>
      <c r="V307" s="33"/>
    </row>
    <row r="308" spans="1:24" s="5" customFormat="1" ht="27.75" customHeight="1">
      <c r="A308" s="26" t="s">
        <v>335</v>
      </c>
      <c r="B308" s="28" t="s">
        <v>336</v>
      </c>
      <c r="C308" s="28" t="s">
        <v>336</v>
      </c>
      <c r="D308" s="26"/>
      <c r="E308" s="34"/>
      <c r="F308" s="29"/>
      <c r="G308" s="29"/>
      <c r="H308" s="29"/>
      <c r="I308" s="29"/>
      <c r="J308" s="37">
        <f>SUM(J309:J310)</f>
        <v>66402.899999999994</v>
      </c>
      <c r="K308" s="37">
        <f t="shared" ref="K308:M308" si="154">SUM(K309:K310)</f>
        <v>62692.441999999995</v>
      </c>
      <c r="L308" s="37">
        <f t="shared" si="154"/>
        <v>54910.16</v>
      </c>
      <c r="M308" s="37">
        <f t="shared" si="154"/>
        <v>67976.22</v>
      </c>
      <c r="N308" s="30">
        <f t="shared" si="122"/>
        <v>251981.72199999998</v>
      </c>
      <c r="O308" s="24">
        <f>SUM(O309:O310)</f>
        <v>5789318.3113299999</v>
      </c>
      <c r="P308" s="24">
        <f t="shared" ref="P308:R308" si="155">SUM(P309:P310)</f>
        <v>5806975.3498</v>
      </c>
      <c r="Q308" s="24">
        <f t="shared" si="155"/>
        <v>4357268.2869000006</v>
      </c>
      <c r="R308" s="24">
        <f t="shared" si="155"/>
        <v>5498309.7534999996</v>
      </c>
      <c r="S308" s="31">
        <f t="shared" si="123"/>
        <v>21451871.701530002</v>
      </c>
      <c r="T308" s="24"/>
      <c r="U308" s="32"/>
      <c r="V308" s="33"/>
    </row>
    <row r="309" spans="1:24" s="4" customFormat="1" ht="63" customHeight="1">
      <c r="A309" s="26"/>
      <c r="B309" s="28" t="s">
        <v>336</v>
      </c>
      <c r="C309" s="26" t="s">
        <v>121</v>
      </c>
      <c r="D309" s="26" t="s">
        <v>337</v>
      </c>
      <c r="E309" s="34" t="s">
        <v>123</v>
      </c>
      <c r="F309" s="35">
        <v>471.85</v>
      </c>
      <c r="G309" s="35">
        <v>471.85</v>
      </c>
      <c r="H309" s="35">
        <v>41.81</v>
      </c>
      <c r="I309" s="35">
        <v>44.03</v>
      </c>
      <c r="J309" s="36">
        <v>7493.8389999999999</v>
      </c>
      <c r="K309" s="36">
        <v>7957.8379999999997</v>
      </c>
      <c r="L309" s="36">
        <v>5399.47</v>
      </c>
      <c r="M309" s="36">
        <v>6953.95</v>
      </c>
      <c r="N309" s="30">
        <f t="shared" si="122"/>
        <v>27805.097000000002</v>
      </c>
      <c r="O309" s="24">
        <f t="shared" si="125"/>
        <v>3222650.5235600001</v>
      </c>
      <c r="P309" s="24">
        <f t="shared" si="124"/>
        <v>3422188.6535200002</v>
      </c>
      <c r="Q309" s="24">
        <f t="shared" si="124"/>
        <v>2310001.2554000006</v>
      </c>
      <c r="R309" s="24">
        <f t="shared" si="126"/>
        <v>2975038.8890000004</v>
      </c>
      <c r="S309" s="31">
        <f t="shared" si="123"/>
        <v>11929879.32148</v>
      </c>
      <c r="T309" s="24"/>
      <c r="U309" s="32"/>
      <c r="V309" s="33"/>
    </row>
    <row r="310" spans="1:24" s="4" customFormat="1" ht="53.25" customHeight="1">
      <c r="A310" s="26"/>
      <c r="B310" s="28" t="s">
        <v>336</v>
      </c>
      <c r="C310" s="26" t="s">
        <v>121</v>
      </c>
      <c r="D310" s="26" t="s">
        <v>338</v>
      </c>
      <c r="E310" s="34" t="s">
        <v>123</v>
      </c>
      <c r="F310" s="35">
        <v>85.38</v>
      </c>
      <c r="G310" s="35">
        <v>85.38</v>
      </c>
      <c r="H310" s="35">
        <v>41.81</v>
      </c>
      <c r="I310" s="35">
        <v>44.03</v>
      </c>
      <c r="J310" s="36">
        <v>58909.061000000002</v>
      </c>
      <c r="K310" s="36">
        <v>54734.603999999992</v>
      </c>
      <c r="L310" s="36">
        <v>49510.69</v>
      </c>
      <c r="M310" s="36">
        <v>61022.27</v>
      </c>
      <c r="N310" s="30">
        <f t="shared" si="122"/>
        <v>224176.62499999997</v>
      </c>
      <c r="O310" s="24">
        <f t="shared" si="125"/>
        <v>2566667.7877699998</v>
      </c>
      <c r="P310" s="24">
        <f t="shared" si="124"/>
        <v>2384786.6962799993</v>
      </c>
      <c r="Q310" s="24">
        <f t="shared" si="124"/>
        <v>2047267.0314999998</v>
      </c>
      <c r="R310" s="24">
        <f t="shared" si="126"/>
        <v>2523270.8644999997</v>
      </c>
      <c r="S310" s="31">
        <f t="shared" si="123"/>
        <v>9521992.3800499979</v>
      </c>
      <c r="T310" s="24"/>
      <c r="U310" s="32"/>
      <c r="V310" s="33"/>
    </row>
    <row r="311" spans="1:24" s="5" customFormat="1" ht="30.75" customHeight="1">
      <c r="A311" s="26" t="s">
        <v>339</v>
      </c>
      <c r="B311" s="28" t="s">
        <v>340</v>
      </c>
      <c r="C311" s="28" t="s">
        <v>340</v>
      </c>
      <c r="D311" s="26"/>
      <c r="E311" s="34"/>
      <c r="F311" s="29"/>
      <c r="G311" s="29"/>
      <c r="H311" s="29"/>
      <c r="I311" s="29"/>
      <c r="J311" s="37">
        <f>SUM(J312:J319)</f>
        <v>44811.142000000007</v>
      </c>
      <c r="K311" s="37">
        <f t="shared" ref="K311:M311" si="156">SUM(K312:K319)</f>
        <v>46183.900333333331</v>
      </c>
      <c r="L311" s="37">
        <f t="shared" si="156"/>
        <v>47928.053000000007</v>
      </c>
      <c r="M311" s="37">
        <f t="shared" si="156"/>
        <v>47927.043000000005</v>
      </c>
      <c r="N311" s="30">
        <f t="shared" si="122"/>
        <v>186850.13833333337</v>
      </c>
      <c r="O311" s="24">
        <f>SUM(O312:O319)</f>
        <v>4335725.4239999996</v>
      </c>
      <c r="P311" s="24">
        <f t="shared" ref="P311:R311" si="157">SUM(P312:P319)</f>
        <v>4435970.7368466668</v>
      </c>
      <c r="Q311" s="24">
        <f t="shared" si="157"/>
        <v>4348522.561569999</v>
      </c>
      <c r="R311" s="24">
        <f t="shared" si="157"/>
        <v>4348529.9741699994</v>
      </c>
      <c r="S311" s="31">
        <f t="shared" si="123"/>
        <v>17468748.696586665</v>
      </c>
      <c r="T311" s="31"/>
      <c r="U311" s="30"/>
      <c r="V311" s="33"/>
    </row>
    <row r="312" spans="1:24" s="4" customFormat="1" ht="30.75" customHeight="1">
      <c r="A312" s="26"/>
      <c r="B312" s="28" t="s">
        <v>340</v>
      </c>
      <c r="C312" s="26" t="s">
        <v>72</v>
      </c>
      <c r="D312" s="26" t="s">
        <v>341</v>
      </c>
      <c r="E312" s="34" t="s">
        <v>19</v>
      </c>
      <c r="F312" s="35">
        <v>135.65</v>
      </c>
      <c r="G312" s="35">
        <v>135.65</v>
      </c>
      <c r="H312" s="35">
        <v>83.42</v>
      </c>
      <c r="I312" s="35">
        <v>87.84</v>
      </c>
      <c r="J312" s="36">
        <v>15708.41</v>
      </c>
      <c r="K312" s="36">
        <v>17031.013999999999</v>
      </c>
      <c r="L312" s="36">
        <v>19095</v>
      </c>
      <c r="M312" s="36">
        <v>19093</v>
      </c>
      <c r="N312" s="30">
        <f t="shared" si="122"/>
        <v>70927.423999999999</v>
      </c>
      <c r="O312" s="24">
        <f t="shared" si="125"/>
        <v>820450.25430000003</v>
      </c>
      <c r="P312" s="24">
        <f t="shared" si="124"/>
        <v>889529.86122000008</v>
      </c>
      <c r="Q312" s="24">
        <f t="shared" si="124"/>
        <v>912931.95000000007</v>
      </c>
      <c r="R312" s="24">
        <f t="shared" si="126"/>
        <v>912836.33000000007</v>
      </c>
      <c r="S312" s="31">
        <f t="shared" si="123"/>
        <v>3535748.3955200003</v>
      </c>
      <c r="T312" s="24"/>
      <c r="U312" s="32"/>
      <c r="V312" s="33"/>
    </row>
    <row r="313" spans="1:24" s="4" customFormat="1" ht="30.75" customHeight="1">
      <c r="A313" s="26"/>
      <c r="B313" s="28" t="s">
        <v>340</v>
      </c>
      <c r="C313" s="26" t="s">
        <v>72</v>
      </c>
      <c r="D313" s="26" t="s">
        <v>342</v>
      </c>
      <c r="E313" s="34" t="s">
        <v>19</v>
      </c>
      <c r="F313" s="35">
        <v>224.45</v>
      </c>
      <c r="G313" s="35">
        <v>224.45</v>
      </c>
      <c r="H313" s="35">
        <v>114.03</v>
      </c>
      <c r="I313" s="35">
        <v>120.07</v>
      </c>
      <c r="J313" s="36">
        <v>8429.9930000000004</v>
      </c>
      <c r="K313" s="36">
        <v>8376.9979999999996</v>
      </c>
      <c r="L313" s="36">
        <v>7840</v>
      </c>
      <c r="M313" s="36">
        <v>7841</v>
      </c>
      <c r="N313" s="30">
        <f t="shared" si="122"/>
        <v>32487.991000000002</v>
      </c>
      <c r="O313" s="24">
        <f t="shared" si="125"/>
        <v>930839.82705999992</v>
      </c>
      <c r="P313" s="24">
        <f t="shared" si="124"/>
        <v>924988.11915999989</v>
      </c>
      <c r="Q313" s="24">
        <f t="shared" si="124"/>
        <v>818339.2</v>
      </c>
      <c r="R313" s="24">
        <f t="shared" si="126"/>
        <v>818443.58</v>
      </c>
      <c r="S313" s="31">
        <f t="shared" si="123"/>
        <v>3492610.7262199996</v>
      </c>
      <c r="T313" s="24"/>
      <c r="U313" s="32"/>
      <c r="V313" s="33"/>
    </row>
    <row r="314" spans="1:24" s="4" customFormat="1" ht="30.75" customHeight="1">
      <c r="A314" s="26"/>
      <c r="B314" s="28" t="s">
        <v>340</v>
      </c>
      <c r="C314" s="26" t="s">
        <v>72</v>
      </c>
      <c r="D314" s="26" t="s">
        <v>343</v>
      </c>
      <c r="E314" s="34" t="s">
        <v>19</v>
      </c>
      <c r="F314" s="35">
        <v>505.22</v>
      </c>
      <c r="G314" s="35">
        <v>505.22</v>
      </c>
      <c r="H314" s="35">
        <v>114.03</v>
      </c>
      <c r="I314" s="35">
        <v>120.07</v>
      </c>
      <c r="J314" s="36">
        <v>339.9</v>
      </c>
      <c r="K314" s="36">
        <v>390.81533333333334</v>
      </c>
      <c r="L314" s="36">
        <v>536</v>
      </c>
      <c r="M314" s="36">
        <v>536</v>
      </c>
      <c r="N314" s="30">
        <f t="shared" si="122"/>
        <v>1802.7153333333333</v>
      </c>
      <c r="O314" s="24">
        <f t="shared" si="125"/>
        <v>132965.481</v>
      </c>
      <c r="P314" s="24">
        <f t="shared" si="124"/>
        <v>152883.05024666668</v>
      </c>
      <c r="Q314" s="24">
        <f t="shared" si="124"/>
        <v>206440.40000000002</v>
      </c>
      <c r="R314" s="24">
        <f t="shared" si="126"/>
        <v>206440.40000000002</v>
      </c>
      <c r="S314" s="31">
        <f t="shared" si="123"/>
        <v>698729.33124666673</v>
      </c>
      <c r="T314" s="24"/>
      <c r="U314" s="32"/>
      <c r="V314" s="33"/>
    </row>
    <row r="315" spans="1:24" s="4" customFormat="1" ht="30.75" customHeight="1">
      <c r="A315" s="26"/>
      <c r="B315" s="28" t="s">
        <v>340</v>
      </c>
      <c r="C315" s="26" t="s">
        <v>72</v>
      </c>
      <c r="D315" s="26" t="s">
        <v>357</v>
      </c>
      <c r="E315" s="34" t="s">
        <v>19</v>
      </c>
      <c r="F315" s="35">
        <v>210.39</v>
      </c>
      <c r="G315" s="35">
        <v>210.39</v>
      </c>
      <c r="H315" s="35">
        <v>71.84</v>
      </c>
      <c r="I315" s="35">
        <v>75.650000000000006</v>
      </c>
      <c r="J315" s="36">
        <v>8392.7199999999993</v>
      </c>
      <c r="K315" s="36">
        <v>8392.7199999999993</v>
      </c>
      <c r="L315" s="36">
        <v>8392.7199999999993</v>
      </c>
      <c r="M315" s="36">
        <v>8392.7099999999991</v>
      </c>
      <c r="N315" s="30">
        <f>J315+K315+L315+M315</f>
        <v>33570.869999999995</v>
      </c>
      <c r="O315" s="24">
        <f t="shared" si="125"/>
        <v>1162811.3559999997</v>
      </c>
      <c r="P315" s="24">
        <f t="shared" si="124"/>
        <v>1162811.3559999997</v>
      </c>
      <c r="Q315" s="24">
        <f t="shared" si="124"/>
        <v>1130835.0927999998</v>
      </c>
      <c r="R315" s="24">
        <f t="shared" si="126"/>
        <v>1130833.7453999997</v>
      </c>
      <c r="S315" s="31">
        <f t="shared" si="123"/>
        <v>4587291.5501999985</v>
      </c>
      <c r="T315" s="24"/>
      <c r="U315" s="32"/>
      <c r="V315" s="33"/>
    </row>
    <row r="316" spans="1:24" s="4" customFormat="1" ht="30.75" customHeight="1">
      <c r="A316" s="26"/>
      <c r="B316" s="28" t="s">
        <v>340</v>
      </c>
      <c r="C316" s="26" t="s">
        <v>72</v>
      </c>
      <c r="D316" s="26" t="s">
        <v>357</v>
      </c>
      <c r="E316" s="34" t="s">
        <v>20</v>
      </c>
      <c r="F316" s="35">
        <v>117.68</v>
      </c>
      <c r="G316" s="35">
        <v>117.68</v>
      </c>
      <c r="H316" s="35">
        <v>70.45</v>
      </c>
      <c r="I316" s="35">
        <v>74.180000000000007</v>
      </c>
      <c r="J316" s="36">
        <v>9182.57</v>
      </c>
      <c r="K316" s="36">
        <v>9182.57</v>
      </c>
      <c r="L316" s="36">
        <v>9182.57</v>
      </c>
      <c r="M316" s="36">
        <v>9182.57</v>
      </c>
      <c r="N316" s="30">
        <f t="shared" si="122"/>
        <v>36730.28</v>
      </c>
      <c r="O316" s="24">
        <f t="shared" si="125"/>
        <v>433692.78110000002</v>
      </c>
      <c r="P316" s="24">
        <f t="shared" si="124"/>
        <v>433692.78110000002</v>
      </c>
      <c r="Q316" s="24">
        <f t="shared" si="124"/>
        <v>399441.79499999998</v>
      </c>
      <c r="R316" s="24">
        <f t="shared" si="126"/>
        <v>399441.79499999998</v>
      </c>
      <c r="S316" s="31">
        <f t="shared" si="123"/>
        <v>1666269.1521999999</v>
      </c>
      <c r="T316" s="24"/>
      <c r="U316" s="32"/>
      <c r="V316" s="33"/>
    </row>
    <row r="317" spans="1:24" s="4" customFormat="1" ht="30.75" customHeight="1">
      <c r="A317" s="26"/>
      <c r="B317" s="28" t="s">
        <v>340</v>
      </c>
      <c r="C317" s="26" t="s">
        <v>72</v>
      </c>
      <c r="D317" s="26" t="s">
        <v>341</v>
      </c>
      <c r="E317" s="34" t="s">
        <v>20</v>
      </c>
      <c r="F317" s="35">
        <v>429.95</v>
      </c>
      <c r="G317" s="35">
        <v>429.95</v>
      </c>
      <c r="H317" s="35">
        <v>102.58</v>
      </c>
      <c r="I317" s="35">
        <v>108.02</v>
      </c>
      <c r="J317" s="36">
        <v>2021.7859999999998</v>
      </c>
      <c r="K317" s="36">
        <v>2074.02</v>
      </c>
      <c r="L317" s="36">
        <v>2146</v>
      </c>
      <c r="M317" s="36">
        <v>2146</v>
      </c>
      <c r="N317" s="30">
        <f t="shared" si="122"/>
        <v>8387.8060000000005</v>
      </c>
      <c r="O317" s="24">
        <f t="shared" si="125"/>
        <v>661872.08282000001</v>
      </c>
      <c r="P317" s="24">
        <f t="shared" si="124"/>
        <v>678971.92740000004</v>
      </c>
      <c r="Q317" s="24">
        <f t="shared" si="124"/>
        <v>690861.78</v>
      </c>
      <c r="R317" s="24">
        <f t="shared" si="126"/>
        <v>690861.78</v>
      </c>
      <c r="S317" s="31">
        <f t="shared" si="123"/>
        <v>2722567.5702200001</v>
      </c>
      <c r="T317" s="24"/>
      <c r="U317" s="32"/>
      <c r="V317" s="33"/>
    </row>
    <row r="318" spans="1:24" ht="30.75" customHeight="1">
      <c r="A318" s="26"/>
      <c r="B318" s="28"/>
      <c r="C318" s="26" t="s">
        <v>72</v>
      </c>
      <c r="D318" s="34" t="s">
        <v>395</v>
      </c>
      <c r="E318" s="34" t="s">
        <v>19</v>
      </c>
      <c r="F318" s="35">
        <v>350.14</v>
      </c>
      <c r="G318" s="35">
        <v>350.14</v>
      </c>
      <c r="H318" s="35">
        <v>87.7</v>
      </c>
      <c r="I318" s="35">
        <v>92.35</v>
      </c>
      <c r="J318" s="36">
        <v>485.33600000000001</v>
      </c>
      <c r="K318" s="36">
        <f>J318</f>
        <v>485.33600000000001</v>
      </c>
      <c r="L318" s="36">
        <f t="shared" ref="L318:M319" si="158">K318</f>
        <v>485.33600000000001</v>
      </c>
      <c r="M318" s="36">
        <f t="shared" si="158"/>
        <v>485.33600000000001</v>
      </c>
      <c r="N318" s="30">
        <f t="shared" si="122"/>
        <v>1941.3440000000001</v>
      </c>
      <c r="O318" s="24">
        <f t="shared" si="125"/>
        <v>127371.57984000001</v>
      </c>
      <c r="P318" s="24">
        <f t="shared" si="124"/>
        <v>127371.57984000001</v>
      </c>
      <c r="Q318" s="24">
        <f t="shared" si="124"/>
        <v>125114.76743999998</v>
      </c>
      <c r="R318" s="24">
        <f t="shared" si="126"/>
        <v>125114.76743999998</v>
      </c>
      <c r="S318" s="31">
        <f t="shared" si="123"/>
        <v>504972.69455999997</v>
      </c>
      <c r="T318" s="24"/>
      <c r="U318" s="41"/>
      <c r="V318" s="42"/>
      <c r="W318" s="10"/>
      <c r="X318" s="10"/>
    </row>
    <row r="319" spans="1:24" ht="30.75" customHeight="1">
      <c r="A319" s="26"/>
      <c r="B319" s="28"/>
      <c r="C319" s="26" t="s">
        <v>72</v>
      </c>
      <c r="D319" s="34" t="s">
        <v>396</v>
      </c>
      <c r="E319" s="34" t="s">
        <v>19</v>
      </c>
      <c r="F319" s="35">
        <v>350.14</v>
      </c>
      <c r="G319" s="35">
        <v>350.14</v>
      </c>
      <c r="H319" s="35">
        <v>87.7</v>
      </c>
      <c r="I319" s="35">
        <v>92.35</v>
      </c>
      <c r="J319" s="36">
        <v>250.42699999999999</v>
      </c>
      <c r="K319" s="36">
        <f>J319</f>
        <v>250.42699999999999</v>
      </c>
      <c r="L319" s="36">
        <f t="shared" si="158"/>
        <v>250.42699999999999</v>
      </c>
      <c r="M319" s="36">
        <f t="shared" si="158"/>
        <v>250.42699999999999</v>
      </c>
      <c r="N319" s="30">
        <f t="shared" si="122"/>
        <v>1001.708</v>
      </c>
      <c r="O319" s="24">
        <f t="shared" si="125"/>
        <v>65722.061879999994</v>
      </c>
      <c r="P319" s="24">
        <f t="shared" si="124"/>
        <v>65722.061879999994</v>
      </c>
      <c r="Q319" s="24">
        <f t="shared" si="124"/>
        <v>64557.576329999989</v>
      </c>
      <c r="R319" s="24">
        <f t="shared" si="126"/>
        <v>64557.576329999989</v>
      </c>
      <c r="S319" s="31">
        <f t="shared" si="123"/>
        <v>260559.27641999995</v>
      </c>
      <c r="T319" s="24"/>
      <c r="U319" s="41"/>
      <c r="V319" s="42"/>
      <c r="W319" s="10"/>
      <c r="X319" s="10"/>
    </row>
    <row r="320" spans="1:24" s="5" customFormat="1" ht="27.75" customHeight="1">
      <c r="A320" s="26" t="s">
        <v>373</v>
      </c>
      <c r="B320" s="28" t="s">
        <v>336</v>
      </c>
      <c r="C320" s="28" t="s">
        <v>374</v>
      </c>
      <c r="D320" s="26"/>
      <c r="E320" s="34"/>
      <c r="F320" s="29"/>
      <c r="G320" s="29"/>
      <c r="H320" s="29"/>
      <c r="I320" s="29"/>
      <c r="J320" s="37">
        <f>SUM(J321:J322)</f>
        <v>2684.1849999999999</v>
      </c>
      <c r="K320" s="37">
        <f t="shared" ref="K320:M320" si="159">SUM(K321:K322)</f>
        <v>2684.1849999999999</v>
      </c>
      <c r="L320" s="37">
        <f t="shared" si="159"/>
        <v>2684.1849999999999</v>
      </c>
      <c r="M320" s="37">
        <f t="shared" si="159"/>
        <v>2684.1849999999999</v>
      </c>
      <c r="N320" s="30">
        <f t="shared" si="122"/>
        <v>10736.74</v>
      </c>
      <c r="O320" s="24">
        <f>SUM(O321:O322)</f>
        <v>14971.479699999994</v>
      </c>
      <c r="P320" s="24">
        <f t="shared" ref="P320:R320" si="160">SUM(P321:P322)</f>
        <v>14971.479699999994</v>
      </c>
      <c r="Q320" s="24">
        <f t="shared" si="160"/>
        <v>7818.6172999999999</v>
      </c>
      <c r="R320" s="24">
        <f t="shared" si="160"/>
        <v>7818.6172999999999</v>
      </c>
      <c r="S320" s="31">
        <f t="shared" si="123"/>
        <v>45580.193999999989</v>
      </c>
      <c r="T320" s="24"/>
      <c r="U320" s="32"/>
      <c r="V320" s="33"/>
    </row>
    <row r="321" spans="1:22" s="4" customFormat="1" ht="30.75" customHeight="1">
      <c r="A321" s="26"/>
      <c r="B321" s="28" t="s">
        <v>336</v>
      </c>
      <c r="C321" s="26" t="s">
        <v>164</v>
      </c>
      <c r="D321" s="26" t="s">
        <v>375</v>
      </c>
      <c r="E321" s="34" t="s">
        <v>19</v>
      </c>
      <c r="F321" s="35">
        <v>45.52</v>
      </c>
      <c r="G321" s="35">
        <v>45.52</v>
      </c>
      <c r="H321" s="35">
        <v>41.61</v>
      </c>
      <c r="I321" s="35">
        <v>43.82</v>
      </c>
      <c r="J321" s="36">
        <v>1451.04</v>
      </c>
      <c r="K321" s="36">
        <f>J321</f>
        <v>1451.04</v>
      </c>
      <c r="L321" s="36">
        <f t="shared" ref="L321:M322" si="161">K321</f>
        <v>1451.04</v>
      </c>
      <c r="M321" s="36">
        <f t="shared" si="161"/>
        <v>1451.04</v>
      </c>
      <c r="N321" s="30">
        <f t="shared" si="122"/>
        <v>5804.16</v>
      </c>
      <c r="O321" s="24">
        <f t="shared" ref="O321:O322" si="162">(F321-H321)*J321</f>
        <v>5673.5664000000052</v>
      </c>
      <c r="P321" s="24">
        <f t="shared" ref="P321:Q322" si="163">(F321-H321)*K321</f>
        <v>5673.5664000000052</v>
      </c>
      <c r="Q321" s="24">
        <f t="shared" si="163"/>
        <v>2466.7680000000041</v>
      </c>
      <c r="R321" s="24">
        <f t="shared" ref="R321:R322" si="164">(G321-I321)*M321</f>
        <v>2466.7680000000041</v>
      </c>
      <c r="S321" s="31">
        <f t="shared" si="123"/>
        <v>16280.668800000018</v>
      </c>
      <c r="T321" s="24"/>
      <c r="U321" s="32"/>
      <c r="V321" s="33"/>
    </row>
    <row r="322" spans="1:22" s="4" customFormat="1" ht="30.75" customHeight="1">
      <c r="A322" s="26"/>
      <c r="B322" s="28" t="s">
        <v>336</v>
      </c>
      <c r="C322" s="26" t="s">
        <v>164</v>
      </c>
      <c r="D322" s="26" t="s">
        <v>375</v>
      </c>
      <c r="E322" s="34" t="s">
        <v>20</v>
      </c>
      <c r="F322" s="35">
        <v>67.849999999999994</v>
      </c>
      <c r="G322" s="35">
        <v>67.849999999999994</v>
      </c>
      <c r="H322" s="35">
        <v>60.31</v>
      </c>
      <c r="I322" s="35">
        <v>63.51</v>
      </c>
      <c r="J322" s="36">
        <v>1233.145</v>
      </c>
      <c r="K322" s="36">
        <f>J322</f>
        <v>1233.145</v>
      </c>
      <c r="L322" s="36">
        <f t="shared" si="161"/>
        <v>1233.145</v>
      </c>
      <c r="M322" s="36">
        <f t="shared" si="161"/>
        <v>1233.145</v>
      </c>
      <c r="N322" s="30">
        <f t="shared" si="122"/>
        <v>4932.58</v>
      </c>
      <c r="O322" s="24">
        <f t="shared" si="162"/>
        <v>9297.9132999999892</v>
      </c>
      <c r="P322" s="24">
        <f t="shared" si="163"/>
        <v>9297.9132999999892</v>
      </c>
      <c r="Q322" s="24">
        <f t="shared" si="163"/>
        <v>5351.8492999999953</v>
      </c>
      <c r="R322" s="24">
        <f t="shared" si="164"/>
        <v>5351.8492999999953</v>
      </c>
      <c r="S322" s="31">
        <f t="shared" si="123"/>
        <v>29299.525199999967</v>
      </c>
      <c r="T322" s="24"/>
      <c r="U322" s="32"/>
      <c r="V322" s="33"/>
    </row>
    <row r="323" spans="1:22" s="5" customFormat="1" ht="27.75" customHeight="1">
      <c r="A323" s="26" t="s">
        <v>376</v>
      </c>
      <c r="B323" s="28" t="s">
        <v>336</v>
      </c>
      <c r="C323" s="28" t="s">
        <v>377</v>
      </c>
      <c r="D323" s="26"/>
      <c r="E323" s="34"/>
      <c r="F323" s="29"/>
      <c r="G323" s="29"/>
      <c r="H323" s="29"/>
      <c r="I323" s="29"/>
      <c r="J323" s="37">
        <f>J324</f>
        <v>2331</v>
      </c>
      <c r="K323" s="37">
        <f t="shared" ref="K323:M323" si="165">K324</f>
        <v>2331</v>
      </c>
      <c r="L323" s="37">
        <f t="shared" si="165"/>
        <v>2331</v>
      </c>
      <c r="M323" s="37">
        <f t="shared" si="165"/>
        <v>2331</v>
      </c>
      <c r="N323" s="30">
        <f t="shared" si="122"/>
        <v>9324</v>
      </c>
      <c r="O323" s="24">
        <f>O324</f>
        <v>209510.27999999997</v>
      </c>
      <c r="P323" s="24">
        <f t="shared" ref="P323:R323" si="166">P324</f>
        <v>209510.27999999997</v>
      </c>
      <c r="Q323" s="24">
        <f t="shared" si="166"/>
        <v>231305.13</v>
      </c>
      <c r="R323" s="24">
        <f t="shared" si="166"/>
        <v>231305.13</v>
      </c>
      <c r="S323" s="31">
        <f t="shared" si="123"/>
        <v>881630.82</v>
      </c>
      <c r="T323" s="24"/>
      <c r="U323" s="32"/>
      <c r="V323" s="33"/>
    </row>
    <row r="324" spans="1:22" s="4" customFormat="1" ht="30.75" customHeight="1">
      <c r="A324" s="26"/>
      <c r="B324" s="28" t="s">
        <v>336</v>
      </c>
      <c r="C324" s="26" t="s">
        <v>164</v>
      </c>
      <c r="D324" s="26" t="s">
        <v>378</v>
      </c>
      <c r="E324" s="34" t="s">
        <v>20</v>
      </c>
      <c r="F324" s="35">
        <v>170.17</v>
      </c>
      <c r="G324" s="35">
        <v>183.78</v>
      </c>
      <c r="H324" s="35">
        <v>80.290000000000006</v>
      </c>
      <c r="I324" s="35">
        <v>84.55</v>
      </c>
      <c r="J324" s="36">
        <f>9324/4</f>
        <v>2331</v>
      </c>
      <c r="K324" s="36">
        <f>J324</f>
        <v>2331</v>
      </c>
      <c r="L324" s="36">
        <f t="shared" ref="L324:M324" si="167">K324</f>
        <v>2331</v>
      </c>
      <c r="M324" s="36">
        <f t="shared" si="167"/>
        <v>2331</v>
      </c>
      <c r="N324" s="30">
        <f t="shared" ref="N324:N366" si="168">J324+K324+L324+M324</f>
        <v>9324</v>
      </c>
      <c r="O324" s="24">
        <f t="shared" ref="O324" si="169">(F324-H324)*J324</f>
        <v>209510.27999999997</v>
      </c>
      <c r="P324" s="24">
        <f t="shared" ref="P324:Q324" si="170">(F324-H324)*K324</f>
        <v>209510.27999999997</v>
      </c>
      <c r="Q324" s="24">
        <f t="shared" si="170"/>
        <v>231305.13</v>
      </c>
      <c r="R324" s="24">
        <f t="shared" ref="R324" si="171">(G324-I324)*M324</f>
        <v>231305.13</v>
      </c>
      <c r="S324" s="31">
        <f t="shared" ref="S324:S368" si="172">O324+P324+Q324+R324</f>
        <v>881630.82</v>
      </c>
      <c r="T324" s="24"/>
      <c r="U324" s="32"/>
      <c r="V324" s="33"/>
    </row>
    <row r="325" spans="1:22" s="5" customFormat="1" ht="27.75" customHeight="1">
      <c r="A325" s="26" t="s">
        <v>383</v>
      </c>
      <c r="B325" s="28" t="s">
        <v>336</v>
      </c>
      <c r="C325" s="28" t="s">
        <v>384</v>
      </c>
      <c r="D325" s="26"/>
      <c r="E325" s="34"/>
      <c r="F325" s="29"/>
      <c r="G325" s="29"/>
      <c r="H325" s="29"/>
      <c r="I325" s="29"/>
      <c r="J325" s="37">
        <f>J326</f>
        <v>115.48699999999999</v>
      </c>
      <c r="K325" s="37">
        <f t="shared" ref="K325:M325" si="173">K326</f>
        <v>115.48699999999999</v>
      </c>
      <c r="L325" s="37">
        <f t="shared" si="173"/>
        <v>115.48699999999999</v>
      </c>
      <c r="M325" s="37">
        <f t="shared" si="173"/>
        <v>115.48699999999999</v>
      </c>
      <c r="N325" s="30">
        <f t="shared" si="168"/>
        <v>461.94799999999998</v>
      </c>
      <c r="O325" s="24">
        <f>O326</f>
        <v>2866.3873399999998</v>
      </c>
      <c r="P325" s="24">
        <f t="shared" ref="P325:R325" si="174">P326</f>
        <v>2866.3873399999998</v>
      </c>
      <c r="Q325" s="24">
        <f t="shared" si="174"/>
        <v>2668.9045699999997</v>
      </c>
      <c r="R325" s="24">
        <f t="shared" si="174"/>
        <v>2668.9045699999997</v>
      </c>
      <c r="S325" s="31">
        <f t="shared" si="172"/>
        <v>11070.58382</v>
      </c>
      <c r="T325" s="24"/>
      <c r="U325" s="32"/>
      <c r="V325" s="33"/>
    </row>
    <row r="326" spans="1:22" s="4" customFormat="1" ht="30.75" customHeight="1">
      <c r="A326" s="26"/>
      <c r="B326" s="28" t="s">
        <v>336</v>
      </c>
      <c r="C326" s="26" t="s">
        <v>32</v>
      </c>
      <c r="D326" s="26" t="s">
        <v>33</v>
      </c>
      <c r="E326" s="34" t="s">
        <v>19</v>
      </c>
      <c r="F326" s="35">
        <v>57.15</v>
      </c>
      <c r="G326" s="35">
        <v>57.15</v>
      </c>
      <c r="H326" s="35">
        <v>32.33</v>
      </c>
      <c r="I326" s="35">
        <v>34.04</v>
      </c>
      <c r="J326" s="36">
        <v>115.48699999999999</v>
      </c>
      <c r="K326" s="36">
        <f>J326</f>
        <v>115.48699999999999</v>
      </c>
      <c r="L326" s="36">
        <f t="shared" ref="L326:M326" si="175">K326</f>
        <v>115.48699999999999</v>
      </c>
      <c r="M326" s="36">
        <f t="shared" si="175"/>
        <v>115.48699999999999</v>
      </c>
      <c r="N326" s="30">
        <f t="shared" si="168"/>
        <v>461.94799999999998</v>
      </c>
      <c r="O326" s="24">
        <f t="shared" ref="O326" si="176">(F326-H326)*J326</f>
        <v>2866.3873399999998</v>
      </c>
      <c r="P326" s="24">
        <f t="shared" ref="P326:Q326" si="177">(F326-H326)*K326</f>
        <v>2866.3873399999998</v>
      </c>
      <c r="Q326" s="24">
        <f t="shared" si="177"/>
        <v>2668.9045699999997</v>
      </c>
      <c r="R326" s="24">
        <f t="shared" ref="R326" si="178">(G326-I326)*M326</f>
        <v>2668.9045699999997</v>
      </c>
      <c r="S326" s="31">
        <f t="shared" si="172"/>
        <v>11070.58382</v>
      </c>
      <c r="T326" s="24"/>
      <c r="U326" s="32"/>
      <c r="V326" s="33"/>
    </row>
    <row r="327" spans="1:22" s="5" customFormat="1" ht="27.75" customHeight="1">
      <c r="A327" s="26" t="s">
        <v>385</v>
      </c>
      <c r="B327" s="28" t="s">
        <v>336</v>
      </c>
      <c r="C327" s="28" t="s">
        <v>386</v>
      </c>
      <c r="D327" s="26"/>
      <c r="E327" s="34"/>
      <c r="F327" s="29"/>
      <c r="G327" s="29"/>
      <c r="H327" s="29"/>
      <c r="I327" s="29"/>
      <c r="J327" s="37">
        <f>J328</f>
        <v>1767</v>
      </c>
      <c r="K327" s="37">
        <f t="shared" ref="K327:M327" si="179">K328</f>
        <v>1767</v>
      </c>
      <c r="L327" s="37">
        <f t="shared" si="179"/>
        <v>1767</v>
      </c>
      <c r="M327" s="37">
        <f t="shared" si="179"/>
        <v>1767</v>
      </c>
      <c r="N327" s="30">
        <f t="shared" si="168"/>
        <v>7068</v>
      </c>
      <c r="O327" s="24">
        <f>O328</f>
        <v>2456.130000000001</v>
      </c>
      <c r="P327" s="24">
        <f t="shared" ref="P327:R327" si="180">P328</f>
        <v>2456.130000000001</v>
      </c>
      <c r="Q327" s="24">
        <f t="shared" si="180"/>
        <v>0</v>
      </c>
      <c r="R327" s="24">
        <f t="shared" si="180"/>
        <v>0</v>
      </c>
      <c r="S327" s="31">
        <f t="shared" si="172"/>
        <v>4912.260000000002</v>
      </c>
      <c r="T327" s="24"/>
      <c r="U327" s="32"/>
      <c r="V327" s="33"/>
    </row>
    <row r="328" spans="1:22" s="4" customFormat="1" ht="30.75" customHeight="1">
      <c r="A328" s="26"/>
      <c r="B328" s="28" t="s">
        <v>336</v>
      </c>
      <c r="C328" s="26" t="s">
        <v>294</v>
      </c>
      <c r="D328" s="26" t="s">
        <v>387</v>
      </c>
      <c r="E328" s="34" t="s">
        <v>19</v>
      </c>
      <c r="F328" s="35">
        <v>43.56</v>
      </c>
      <c r="G328" s="35">
        <v>44.41</v>
      </c>
      <c r="H328" s="35">
        <v>42.17</v>
      </c>
      <c r="I328" s="35">
        <v>44.41</v>
      </c>
      <c r="J328" s="36">
        <f>7068/4</f>
        <v>1767</v>
      </c>
      <c r="K328" s="36">
        <f>J328</f>
        <v>1767</v>
      </c>
      <c r="L328" s="36">
        <f t="shared" ref="L328:M328" si="181">K328</f>
        <v>1767</v>
      </c>
      <c r="M328" s="36">
        <f t="shared" si="181"/>
        <v>1767</v>
      </c>
      <c r="N328" s="30">
        <f t="shared" si="168"/>
        <v>7068</v>
      </c>
      <c r="O328" s="24">
        <f t="shared" ref="O328" si="182">(F328-H328)*J328</f>
        <v>2456.130000000001</v>
      </c>
      <c r="P328" s="24">
        <f t="shared" ref="P328" si="183">(F328-H328)*K328</f>
        <v>2456.130000000001</v>
      </c>
      <c r="Q328" s="24">
        <f t="shared" ref="Q328" si="184">(G328-I328)*L328</f>
        <v>0</v>
      </c>
      <c r="R328" s="24">
        <f t="shared" ref="R328" si="185">(G328-I328)*M328</f>
        <v>0</v>
      </c>
      <c r="S328" s="31">
        <f t="shared" si="172"/>
        <v>4912.260000000002</v>
      </c>
      <c r="T328" s="24"/>
      <c r="U328" s="32"/>
      <c r="V328" s="33"/>
    </row>
    <row r="329" spans="1:22" s="5" customFormat="1" ht="27.75" customHeight="1">
      <c r="A329" s="26" t="s">
        <v>381</v>
      </c>
      <c r="B329" s="28" t="s">
        <v>336</v>
      </c>
      <c r="C329" s="28" t="s">
        <v>382</v>
      </c>
      <c r="D329" s="26"/>
      <c r="E329" s="34"/>
      <c r="F329" s="29"/>
      <c r="G329" s="29"/>
      <c r="H329" s="29"/>
      <c r="I329" s="29"/>
      <c r="J329" s="37">
        <f>J330</f>
        <v>215.25</v>
      </c>
      <c r="K329" s="37">
        <f t="shared" ref="K329:M329" si="186">K330</f>
        <v>215.25</v>
      </c>
      <c r="L329" s="37">
        <f t="shared" si="186"/>
        <v>215.25</v>
      </c>
      <c r="M329" s="37">
        <f t="shared" si="186"/>
        <v>215.25</v>
      </c>
      <c r="N329" s="30">
        <f t="shared" si="168"/>
        <v>861</v>
      </c>
      <c r="O329" s="24">
        <f>O330</f>
        <v>2873.5874999999987</v>
      </c>
      <c r="P329" s="24">
        <f t="shared" ref="P329:R329" si="187">P330</f>
        <v>2873.5874999999987</v>
      </c>
      <c r="Q329" s="24">
        <f t="shared" si="187"/>
        <v>2333.309999999999</v>
      </c>
      <c r="R329" s="24">
        <f t="shared" si="187"/>
        <v>2333.309999999999</v>
      </c>
      <c r="S329" s="31">
        <f t="shared" si="172"/>
        <v>10413.794999999996</v>
      </c>
      <c r="T329" s="24"/>
      <c r="U329" s="32"/>
      <c r="V329" s="33"/>
    </row>
    <row r="330" spans="1:22" s="4" customFormat="1" ht="30.75" customHeight="1">
      <c r="A330" s="26"/>
      <c r="B330" s="28" t="s">
        <v>336</v>
      </c>
      <c r="C330" s="26" t="s">
        <v>43</v>
      </c>
      <c r="D330" s="26" t="s">
        <v>122</v>
      </c>
      <c r="E330" s="34" t="s">
        <v>19</v>
      </c>
      <c r="F330" s="35">
        <v>60.8</v>
      </c>
      <c r="G330" s="35">
        <v>60.8</v>
      </c>
      <c r="H330" s="35">
        <v>47.45</v>
      </c>
      <c r="I330" s="35">
        <v>49.96</v>
      </c>
      <c r="J330" s="36">
        <f>861/4</f>
        <v>215.25</v>
      </c>
      <c r="K330" s="36">
        <f>J330</f>
        <v>215.25</v>
      </c>
      <c r="L330" s="36">
        <f t="shared" ref="L330:M330" si="188">K330</f>
        <v>215.25</v>
      </c>
      <c r="M330" s="36">
        <f t="shared" si="188"/>
        <v>215.25</v>
      </c>
      <c r="N330" s="30">
        <f t="shared" si="168"/>
        <v>861</v>
      </c>
      <c r="O330" s="24">
        <f t="shared" ref="O330" si="189">(F330-H330)*J330</f>
        <v>2873.5874999999987</v>
      </c>
      <c r="P330" s="24">
        <f t="shared" ref="P330:Q330" si="190">(F330-H330)*K330</f>
        <v>2873.5874999999987</v>
      </c>
      <c r="Q330" s="24">
        <f t="shared" si="190"/>
        <v>2333.309999999999</v>
      </c>
      <c r="R330" s="24">
        <f t="shared" ref="R330" si="191">(G330-I330)*M330</f>
        <v>2333.309999999999</v>
      </c>
      <c r="S330" s="31">
        <f t="shared" si="172"/>
        <v>10413.794999999996</v>
      </c>
      <c r="T330" s="24"/>
      <c r="U330" s="32"/>
      <c r="V330" s="33"/>
    </row>
    <row r="331" spans="1:22" s="5" customFormat="1" ht="27.75" customHeight="1">
      <c r="A331" s="26" t="s">
        <v>390</v>
      </c>
      <c r="B331" s="28" t="s">
        <v>336</v>
      </c>
      <c r="C331" s="28" t="s">
        <v>391</v>
      </c>
      <c r="D331" s="26"/>
      <c r="E331" s="34"/>
      <c r="F331" s="29"/>
      <c r="G331" s="29"/>
      <c r="H331" s="29"/>
      <c r="I331" s="29"/>
      <c r="J331" s="37">
        <f>SUM(J332:J333)</f>
        <v>99391.417000000001</v>
      </c>
      <c r="K331" s="37">
        <f t="shared" ref="K331:M331" si="192">SUM(K332:K333)</f>
        <v>99391.417000000001</v>
      </c>
      <c r="L331" s="37">
        <f t="shared" si="192"/>
        <v>99391.417000000001</v>
      </c>
      <c r="M331" s="37">
        <f t="shared" si="192"/>
        <v>99391.417000000001</v>
      </c>
      <c r="N331" s="30">
        <f t="shared" si="168"/>
        <v>397565.66800000001</v>
      </c>
      <c r="O331" s="24">
        <f>SUM(O332:O333)</f>
        <v>177881.36046000011</v>
      </c>
      <c r="P331" s="24">
        <f t="shared" ref="P331:R331" si="193">SUM(P332:P333)</f>
        <v>177881.36046000011</v>
      </c>
      <c r="Q331" s="24">
        <f t="shared" si="193"/>
        <v>14958.809999999976</v>
      </c>
      <c r="R331" s="24">
        <f t="shared" si="193"/>
        <v>14958.809999999976</v>
      </c>
      <c r="S331" s="31">
        <f t="shared" si="172"/>
        <v>385680.34092000022</v>
      </c>
      <c r="T331" s="24"/>
      <c r="U331" s="32"/>
      <c r="V331" s="33"/>
    </row>
    <row r="332" spans="1:22" s="4" customFormat="1" ht="30.75" customHeight="1">
      <c r="A332" s="26"/>
      <c r="B332" s="28" t="s">
        <v>336</v>
      </c>
      <c r="C332" s="26" t="s">
        <v>56</v>
      </c>
      <c r="D332" s="26" t="s">
        <v>392</v>
      </c>
      <c r="E332" s="34" t="s">
        <v>19</v>
      </c>
      <c r="F332" s="35">
        <v>40.130000000000003</v>
      </c>
      <c r="G332" s="35">
        <v>40.130000000000003</v>
      </c>
      <c r="H332" s="35">
        <v>37.770000000000003</v>
      </c>
      <c r="I332" s="35">
        <v>39.770000000000003</v>
      </c>
      <c r="J332" s="36">
        <f>166209/4</f>
        <v>41552.25</v>
      </c>
      <c r="K332" s="36">
        <f>J332</f>
        <v>41552.25</v>
      </c>
      <c r="L332" s="36">
        <f t="shared" ref="L332:M333" si="194">K332</f>
        <v>41552.25</v>
      </c>
      <c r="M332" s="36">
        <f t="shared" si="194"/>
        <v>41552.25</v>
      </c>
      <c r="N332" s="30">
        <f t="shared" si="168"/>
        <v>166209</v>
      </c>
      <c r="O332" s="24">
        <f t="shared" ref="O332:O333" si="195">(F332-H332)*J332</f>
        <v>98063.309999999983</v>
      </c>
      <c r="P332" s="24">
        <f t="shared" ref="P332:Q333" si="196">(F332-H332)*K332</f>
        <v>98063.309999999983</v>
      </c>
      <c r="Q332" s="24">
        <f t="shared" si="196"/>
        <v>14958.809999999976</v>
      </c>
      <c r="R332" s="24">
        <f t="shared" ref="R332" si="197">(G332-I332)*M332</f>
        <v>14958.809999999976</v>
      </c>
      <c r="S332" s="31">
        <f t="shared" si="172"/>
        <v>226044.2399999999</v>
      </c>
      <c r="T332" s="24"/>
      <c r="U332" s="32"/>
      <c r="V332" s="33"/>
    </row>
    <row r="333" spans="1:22" s="4" customFormat="1" ht="30.75" customHeight="1">
      <c r="A333" s="26"/>
      <c r="B333" s="28" t="s">
        <v>336</v>
      </c>
      <c r="C333" s="26" t="s">
        <v>56</v>
      </c>
      <c r="D333" s="26" t="s">
        <v>392</v>
      </c>
      <c r="E333" s="34" t="s">
        <v>20</v>
      </c>
      <c r="F333" s="35">
        <v>43.28</v>
      </c>
      <c r="G333" s="35">
        <v>44.12</v>
      </c>
      <c r="H333" s="35">
        <v>41.9</v>
      </c>
      <c r="I333" s="35">
        <v>44.12</v>
      </c>
      <c r="J333" s="36">
        <v>57839.167000000001</v>
      </c>
      <c r="K333" s="36">
        <f>J333</f>
        <v>57839.167000000001</v>
      </c>
      <c r="L333" s="36">
        <f t="shared" si="194"/>
        <v>57839.167000000001</v>
      </c>
      <c r="M333" s="36">
        <f t="shared" si="194"/>
        <v>57839.167000000001</v>
      </c>
      <c r="N333" s="30">
        <f t="shared" si="168"/>
        <v>231356.66800000001</v>
      </c>
      <c r="O333" s="24">
        <f t="shared" si="195"/>
        <v>79818.050460000144</v>
      </c>
      <c r="P333" s="24">
        <f t="shared" si="196"/>
        <v>79818.050460000144</v>
      </c>
      <c r="Q333" s="24">
        <f t="shared" ref="Q333" si="198">(G333-I333)*L333</f>
        <v>0</v>
      </c>
      <c r="R333" s="24">
        <f t="shared" ref="R333" si="199">(G333-I333)*M333</f>
        <v>0</v>
      </c>
      <c r="S333" s="31">
        <f t="shared" si="172"/>
        <v>159636.10092000029</v>
      </c>
      <c r="T333" s="24"/>
      <c r="U333" s="32"/>
      <c r="V333" s="33"/>
    </row>
    <row r="334" spans="1:22" s="5" customFormat="1" ht="27.75" customHeight="1">
      <c r="A334" s="26" t="s">
        <v>393</v>
      </c>
      <c r="B334" s="28" t="s">
        <v>336</v>
      </c>
      <c r="C334" s="28" t="s">
        <v>394</v>
      </c>
      <c r="D334" s="26"/>
      <c r="E334" s="34"/>
      <c r="F334" s="29"/>
      <c r="G334" s="29"/>
      <c r="H334" s="29"/>
      <c r="I334" s="29"/>
      <c r="J334" s="37">
        <f>SUM(J335:J336)</f>
        <v>3380746</v>
      </c>
      <c r="K334" s="37">
        <f t="shared" ref="K334:M334" si="200">SUM(K335:K336)</f>
        <v>3380746</v>
      </c>
      <c r="L334" s="37">
        <f t="shared" si="200"/>
        <v>3380746</v>
      </c>
      <c r="M334" s="37">
        <f t="shared" si="200"/>
        <v>3380746</v>
      </c>
      <c r="N334" s="30">
        <f t="shared" si="168"/>
        <v>13522984</v>
      </c>
      <c r="O334" s="24">
        <f>SUM(O335:O336)</f>
        <v>58473781.914999992</v>
      </c>
      <c r="P334" s="24">
        <f t="shared" ref="P334:R334" si="201">SUM(P335:P336)</f>
        <v>58473781.914999992</v>
      </c>
      <c r="Q334" s="24">
        <f t="shared" si="201"/>
        <v>52274563.790000007</v>
      </c>
      <c r="R334" s="24">
        <f t="shared" si="201"/>
        <v>52274563.790000007</v>
      </c>
      <c r="S334" s="31">
        <f t="shared" si="172"/>
        <v>221496691.41000003</v>
      </c>
      <c r="T334" s="24"/>
      <c r="U334" s="32"/>
      <c r="V334" s="33"/>
    </row>
    <row r="335" spans="1:22" s="4" customFormat="1" ht="30.75" customHeight="1">
      <c r="A335" s="26"/>
      <c r="B335" s="28" t="s">
        <v>336</v>
      </c>
      <c r="C335" s="26" t="s">
        <v>27</v>
      </c>
      <c r="D335" s="26"/>
      <c r="E335" s="34" t="s">
        <v>19</v>
      </c>
      <c r="F335" s="35">
        <v>55.44</v>
      </c>
      <c r="G335" s="35">
        <v>55.44</v>
      </c>
      <c r="H335" s="35">
        <v>37.03</v>
      </c>
      <c r="I335" s="35">
        <v>38.99</v>
      </c>
      <c r="J335" s="36">
        <f>5758547/4</f>
        <v>1439636.75</v>
      </c>
      <c r="K335" s="36">
        <f>J335</f>
        <v>1439636.75</v>
      </c>
      <c r="L335" s="36">
        <f t="shared" ref="L335:M336" si="202">K335</f>
        <v>1439636.75</v>
      </c>
      <c r="M335" s="36">
        <f t="shared" si="202"/>
        <v>1439636.75</v>
      </c>
      <c r="N335" s="30">
        <f t="shared" si="168"/>
        <v>5758547</v>
      </c>
      <c r="O335" s="24">
        <f t="shared" ref="O335:O336" si="203">(F335-H335)*J335</f>
        <v>26503712.567499995</v>
      </c>
      <c r="P335" s="24">
        <f t="shared" ref="P335:Q336" si="204">(F335-H335)*K335</f>
        <v>26503712.567499995</v>
      </c>
      <c r="Q335" s="24">
        <f t="shared" si="204"/>
        <v>23682024.537499994</v>
      </c>
      <c r="R335" s="24">
        <f t="shared" ref="R335:R336" si="205">(G335-I335)*M335</f>
        <v>23682024.537499994</v>
      </c>
      <c r="S335" s="31">
        <f t="shared" si="172"/>
        <v>100371474.20999998</v>
      </c>
      <c r="T335" s="24"/>
      <c r="U335" s="32"/>
      <c r="V335" s="33"/>
    </row>
    <row r="336" spans="1:22" s="4" customFormat="1" ht="30.75" customHeight="1">
      <c r="A336" s="26"/>
      <c r="B336" s="28" t="s">
        <v>336</v>
      </c>
      <c r="C336" s="26" t="s">
        <v>27</v>
      </c>
      <c r="D336" s="26"/>
      <c r="E336" s="34" t="s">
        <v>20</v>
      </c>
      <c r="F336" s="35">
        <v>49.35</v>
      </c>
      <c r="G336" s="35">
        <v>49.35</v>
      </c>
      <c r="H336" s="35">
        <v>32.880000000000003</v>
      </c>
      <c r="I336" s="35">
        <v>34.619999999999997</v>
      </c>
      <c r="J336" s="36">
        <f>7764437/4</f>
        <v>1941109.25</v>
      </c>
      <c r="K336" s="36">
        <f>J336</f>
        <v>1941109.25</v>
      </c>
      <c r="L336" s="36">
        <f t="shared" si="202"/>
        <v>1941109.25</v>
      </c>
      <c r="M336" s="36">
        <f t="shared" si="202"/>
        <v>1941109.25</v>
      </c>
      <c r="N336" s="30">
        <f t="shared" si="168"/>
        <v>7764437</v>
      </c>
      <c r="O336" s="24">
        <f t="shared" si="203"/>
        <v>31970069.347499996</v>
      </c>
      <c r="P336" s="24">
        <f t="shared" si="204"/>
        <v>31970069.347499996</v>
      </c>
      <c r="Q336" s="24">
        <f t="shared" si="204"/>
        <v>28592539.252500009</v>
      </c>
      <c r="R336" s="24">
        <f t="shared" si="205"/>
        <v>28592539.252500009</v>
      </c>
      <c r="S336" s="31">
        <f t="shared" si="172"/>
        <v>121125217.20000002</v>
      </c>
      <c r="T336" s="24"/>
      <c r="U336" s="32"/>
      <c r="V336" s="33"/>
    </row>
    <row r="337" spans="1:22" s="4" customFormat="1" ht="30.75" customHeight="1">
      <c r="A337" s="78" t="s">
        <v>363</v>
      </c>
      <c r="B337" s="78"/>
      <c r="C337" s="78"/>
      <c r="D337" s="78"/>
      <c r="E337" s="78"/>
      <c r="F337" s="43"/>
      <c r="G337" s="43"/>
      <c r="H337" s="43"/>
      <c r="I337" s="43"/>
      <c r="J337" s="43">
        <f t="shared" ref="J337:S337" si="206">SUM(J6:J336)/2</f>
        <v>18010970.292000003</v>
      </c>
      <c r="K337" s="43">
        <f t="shared" si="206"/>
        <v>17896406.621666655</v>
      </c>
      <c r="L337" s="43">
        <f t="shared" si="206"/>
        <v>17562252.199999996</v>
      </c>
      <c r="M337" s="43">
        <f t="shared" si="206"/>
        <v>17684471.221999995</v>
      </c>
      <c r="N337" s="43">
        <f t="shared" si="206"/>
        <v>71154100.335666642</v>
      </c>
      <c r="O337" s="44">
        <f t="shared" si="206"/>
        <v>1049998062.2073666</v>
      </c>
      <c r="P337" s="44">
        <f t="shared" si="206"/>
        <v>1040006987.1715819</v>
      </c>
      <c r="Q337" s="44">
        <f t="shared" si="206"/>
        <v>966582835.85935998</v>
      </c>
      <c r="R337" s="44">
        <f t="shared" si="206"/>
        <v>972688804.30198002</v>
      </c>
      <c r="S337" s="44">
        <f t="shared" si="206"/>
        <v>4029276689.5402884</v>
      </c>
      <c r="T337" s="45">
        <f>'2024'!U337</f>
        <v>336629887.5507521</v>
      </c>
      <c r="U337" s="45">
        <f>R337/3</f>
        <v>324229601.43399334</v>
      </c>
      <c r="V337" s="45">
        <f>S337+T337-U337</f>
        <v>4041676975.6570473</v>
      </c>
    </row>
    <row r="338" spans="1:22" s="8" customFormat="1" ht="26.25" customHeight="1">
      <c r="A338" s="46"/>
      <c r="B338" s="47"/>
      <c r="C338" s="46"/>
      <c r="D338" s="46"/>
      <c r="E338" s="48" t="s">
        <v>19</v>
      </c>
      <c r="F338" s="49"/>
      <c r="G338" s="49"/>
      <c r="H338" s="49"/>
      <c r="I338" s="49"/>
      <c r="J338" s="50">
        <f>SUMIF($E$6:$E$336,$E$338,J$6:J$336)</f>
        <v>8466959.0309999995</v>
      </c>
      <c r="K338" s="50">
        <f>SUMIF($E$6:$E$336,$E$338,K$6:K$336)</f>
        <v>8441055.9976666663</v>
      </c>
      <c r="L338" s="50">
        <f>SUMIF($E$6:$E$336,$E$338,L$6:L$336)</f>
        <v>8496292.9079999998</v>
      </c>
      <c r="M338" s="50">
        <f>SUMIF($E$6:$E$336,$E$338,M$6:M$336)</f>
        <v>8526179.9479999989</v>
      </c>
      <c r="N338" s="51">
        <f t="shared" si="168"/>
        <v>33930487.884666666</v>
      </c>
      <c r="O338" s="52">
        <f>SUMIF($E$6:$E$336,$E$338,O$6:O$336)</f>
        <v>405700834.41745996</v>
      </c>
      <c r="P338" s="52">
        <f>SUMIF($E$6:$E$336,$E$338,P$6:P$336)</f>
        <v>404625807.91048342</v>
      </c>
      <c r="Q338" s="52">
        <f>SUMIF($E$6:$E$336,$E$338,Q$6:Q$336)</f>
        <v>388853837.31737983</v>
      </c>
      <c r="R338" s="52">
        <f>SUMIF($E$6:$E$336,$E$338,R$6:R$336)</f>
        <v>387525436.63597977</v>
      </c>
      <c r="S338" s="53">
        <f t="shared" si="172"/>
        <v>1586705916.2813029</v>
      </c>
      <c r="T338" s="54"/>
      <c r="U338" s="55"/>
      <c r="V338" s="56"/>
    </row>
    <row r="339" spans="1:22" s="8" customFormat="1" ht="26.25" customHeight="1">
      <c r="A339" s="46"/>
      <c r="B339" s="47"/>
      <c r="C339" s="46"/>
      <c r="D339" s="46"/>
      <c r="E339" s="48" t="s">
        <v>20</v>
      </c>
      <c r="F339" s="49"/>
      <c r="G339" s="49"/>
      <c r="H339" s="49"/>
      <c r="I339" s="49"/>
      <c r="J339" s="50">
        <f>SUMIF($E$6:$E$336,$E$339,J$6:J$336)</f>
        <v>9260924.9140000008</v>
      </c>
      <c r="K339" s="50">
        <f>SUMIF($E$6:$E$336,$E$339,K$6:K$336)</f>
        <v>9183469.268666666</v>
      </c>
      <c r="L339" s="50">
        <f>SUMIF($E$6:$E$336,$E$339,L$6:L$336)</f>
        <v>8796510.1620000005</v>
      </c>
      <c r="M339" s="50">
        <f>SUMIF($E$6:$E$336,$E$339,M$6:M$336)</f>
        <v>8848501.3040000014</v>
      </c>
      <c r="N339" s="51">
        <f t="shared" si="168"/>
        <v>36089405.648666665</v>
      </c>
      <c r="O339" s="52">
        <f>SUMIF($E$6:$E$336,$E$339,O$6:O$336)</f>
        <v>568763198.73241663</v>
      </c>
      <c r="P339" s="52">
        <f>SUMIF($E$6:$E$336,$E$339,P$6:P$336)</f>
        <v>562022464.97629786</v>
      </c>
      <c r="Q339" s="52">
        <f>SUMIF($E$6:$E$336,$E$339,Q$6:Q$336)</f>
        <v>515846001.95008016</v>
      </c>
      <c r="R339" s="52">
        <f>SUMIF($E$6:$E$336,$E$339,R$6:R$336)</f>
        <v>517524211.13610017</v>
      </c>
      <c r="S339" s="53">
        <f t="shared" si="172"/>
        <v>2164155876.7948947</v>
      </c>
      <c r="T339" s="54"/>
      <c r="U339" s="55"/>
      <c r="V339" s="56"/>
    </row>
    <row r="340" spans="1:22" s="8" customFormat="1" ht="37.5" customHeight="1">
      <c r="A340" s="46"/>
      <c r="B340" s="47"/>
      <c r="C340" s="46"/>
      <c r="D340" s="46"/>
      <c r="E340" s="48" t="s">
        <v>123</v>
      </c>
      <c r="F340" s="49"/>
      <c r="G340" s="49"/>
      <c r="H340" s="49"/>
      <c r="I340" s="49"/>
      <c r="J340" s="50">
        <f>SUMIF($E$6:$E$336,$E$340,J$6:J$336)</f>
        <v>279271.62599999999</v>
      </c>
      <c r="K340" s="50">
        <f>SUMIF($E$6:$E$336,$E$340,K$6:K$336)</f>
        <v>268044.50766666658</v>
      </c>
      <c r="L340" s="50">
        <f>SUMIF($E$6:$E$336,$E$340,L$6:L$336)</f>
        <v>265756.13</v>
      </c>
      <c r="M340" s="50">
        <f>SUMIF($E$6:$E$336,$E$340,M$6:M$336)</f>
        <v>305979.97000000003</v>
      </c>
      <c r="N340" s="51">
        <f t="shared" si="168"/>
        <v>1119052.2336666666</v>
      </c>
      <c r="O340" s="52">
        <f>SUMIF($E$6:$E$336,$E$340,O$6:O$336)</f>
        <v>21773745.313299999</v>
      </c>
      <c r="P340" s="52">
        <f>SUMIF($E$6:$E$336,$E$340,P$6:P$336)</f>
        <v>20354890.035849981</v>
      </c>
      <c r="Q340" s="52">
        <f>SUMIF($E$6:$E$336,$E$340,Q$6:Q$336)</f>
        <v>17603955.201899998</v>
      </c>
      <c r="R340" s="52">
        <f>SUMIF($E$6:$E$336,$E$340,R$6:R$336)</f>
        <v>19930261.309900001</v>
      </c>
      <c r="S340" s="53">
        <f t="shared" si="172"/>
        <v>79662851.860949978</v>
      </c>
      <c r="T340" s="54"/>
      <c r="U340" s="55"/>
      <c r="V340" s="56"/>
    </row>
    <row r="341" spans="1:22" s="8" customFormat="1" ht="35.25" customHeight="1">
      <c r="A341" s="46"/>
      <c r="B341" s="47"/>
      <c r="C341" s="46"/>
      <c r="D341" s="46"/>
      <c r="E341" s="48" t="s">
        <v>134</v>
      </c>
      <c r="F341" s="49"/>
      <c r="G341" s="49"/>
      <c r="H341" s="49"/>
      <c r="I341" s="49"/>
      <c r="J341" s="50">
        <f>SUMIF($E$6:$E$336,$E$341,J$6:J$336)</f>
        <v>3814.7210000000005</v>
      </c>
      <c r="K341" s="50">
        <f>SUMIF($E$6:$E$336,$E$341,K$6:K$336)</f>
        <v>3836.8476666666729</v>
      </c>
      <c r="L341" s="50">
        <f>SUMIF($E$6:$E$336,$E$341,L$6:L$336)</f>
        <v>3693</v>
      </c>
      <c r="M341" s="50">
        <f>SUMIF($E$6:$E$336,$E$341,M$6:M$336)</f>
        <v>3810</v>
      </c>
      <c r="N341" s="51">
        <f t="shared" si="168"/>
        <v>15154.568666666673</v>
      </c>
      <c r="O341" s="52">
        <f>SUMIF($E$6:$E$336,$E$341,O$6:O$336)</f>
        <v>53760283.74419</v>
      </c>
      <c r="P341" s="52">
        <f>SUMIF($E$6:$E$336,$E$341,P$6:P$336)</f>
        <v>53003824.248950049</v>
      </c>
      <c r="Q341" s="52">
        <f>SUMIF($E$6:$E$336,$E$341,Q$6:Q$336)</f>
        <v>44279041.390000001</v>
      </c>
      <c r="R341" s="52">
        <f>SUMIF($E$6:$E$336,$E$341,R$6:R$336)</f>
        <v>47708895.219999999</v>
      </c>
      <c r="S341" s="53">
        <f t="shared" si="172"/>
        <v>198752044.60314003</v>
      </c>
      <c r="T341" s="54"/>
      <c r="U341" s="55"/>
      <c r="V341" s="56"/>
    </row>
    <row r="342" spans="1:22" s="9" customFormat="1" ht="37.5" customHeight="1">
      <c r="A342" s="57"/>
      <c r="B342" s="57"/>
      <c r="C342" s="57"/>
      <c r="D342" s="57"/>
      <c r="E342" s="57"/>
      <c r="F342" s="58"/>
      <c r="G342" s="58"/>
      <c r="H342" s="58"/>
      <c r="I342" s="58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</row>
    <row r="343" spans="1:22" s="5" customFormat="1" ht="33.75" customHeight="1">
      <c r="A343" s="26" t="s">
        <v>345</v>
      </c>
      <c r="B343" s="28" t="s">
        <v>346</v>
      </c>
      <c r="C343" s="26" t="s">
        <v>346</v>
      </c>
      <c r="D343" s="26"/>
      <c r="E343" s="34"/>
      <c r="F343" s="60"/>
      <c r="G343" s="60"/>
      <c r="H343" s="60"/>
      <c r="I343" s="60"/>
      <c r="J343" s="37">
        <f>J344</f>
        <v>136.422</v>
      </c>
      <c r="K343" s="37">
        <f t="shared" ref="K343:R343" si="207">K344</f>
        <v>142.62299999999999</v>
      </c>
      <c r="L343" s="37">
        <f t="shared" si="207"/>
        <v>180.75</v>
      </c>
      <c r="M343" s="37">
        <f t="shared" si="207"/>
        <v>180.75</v>
      </c>
      <c r="N343" s="30">
        <f>J343+K343+L343+M343</f>
        <v>640.54499999999996</v>
      </c>
      <c r="O343" s="24">
        <f t="shared" si="207"/>
        <v>23699.22984</v>
      </c>
      <c r="P343" s="24">
        <f t="shared" si="207"/>
        <v>24776.467559999997</v>
      </c>
      <c r="Q343" s="24">
        <f t="shared" si="207"/>
        <v>30839.565000000002</v>
      </c>
      <c r="R343" s="24">
        <f t="shared" si="207"/>
        <v>30839.565000000002</v>
      </c>
      <c r="S343" s="31">
        <f t="shared" si="172"/>
        <v>110154.82740000001</v>
      </c>
      <c r="T343" s="31"/>
      <c r="U343" s="30"/>
      <c r="V343" s="33"/>
    </row>
    <row r="344" spans="1:22" s="4" customFormat="1" ht="30.75" customHeight="1">
      <c r="A344" s="26"/>
      <c r="B344" s="28" t="s">
        <v>346</v>
      </c>
      <c r="C344" s="26" t="s">
        <v>32</v>
      </c>
      <c r="D344" s="26" t="s">
        <v>33</v>
      </c>
      <c r="E344" s="34" t="s">
        <v>20</v>
      </c>
      <c r="F344" s="35">
        <v>232.19</v>
      </c>
      <c r="G344" s="35">
        <v>232.19</v>
      </c>
      <c r="H344" s="35">
        <v>58.47</v>
      </c>
      <c r="I344" s="35">
        <v>61.57</v>
      </c>
      <c r="J344" s="36">
        <v>136.422</v>
      </c>
      <c r="K344" s="36">
        <v>142.62299999999999</v>
      </c>
      <c r="L344" s="36">
        <v>180.75</v>
      </c>
      <c r="M344" s="36">
        <v>180.75</v>
      </c>
      <c r="N344" s="30">
        <f t="shared" si="168"/>
        <v>640.54499999999996</v>
      </c>
      <c r="O344" s="24">
        <f t="shared" si="125"/>
        <v>23699.22984</v>
      </c>
      <c r="P344" s="24">
        <f t="shared" si="124"/>
        <v>24776.467559999997</v>
      </c>
      <c r="Q344" s="24">
        <f t="shared" si="124"/>
        <v>30839.565000000002</v>
      </c>
      <c r="R344" s="24">
        <f t="shared" si="126"/>
        <v>30839.565000000002</v>
      </c>
      <c r="S344" s="31">
        <f t="shared" si="172"/>
        <v>110154.82740000001</v>
      </c>
      <c r="T344" s="24"/>
      <c r="U344" s="32"/>
      <c r="V344" s="33"/>
    </row>
    <row r="345" spans="1:22" s="5" customFormat="1" ht="24" customHeight="1">
      <c r="A345" s="26" t="s">
        <v>347</v>
      </c>
      <c r="B345" s="28" t="s">
        <v>348</v>
      </c>
      <c r="C345" s="26" t="s">
        <v>348</v>
      </c>
      <c r="D345" s="26"/>
      <c r="E345" s="34"/>
      <c r="F345" s="60"/>
      <c r="G345" s="60"/>
      <c r="H345" s="60"/>
      <c r="I345" s="60"/>
      <c r="J345" s="37">
        <f>SUM(J346:J366)</f>
        <v>117651.58300000001</v>
      </c>
      <c r="K345" s="37">
        <f>SUM(K346:K366)</f>
        <v>118488.68766666665</v>
      </c>
      <c r="L345" s="37">
        <f>SUM(L346:L366)</f>
        <v>122507.59</v>
      </c>
      <c r="M345" s="37">
        <f>SUM(M346:M366)</f>
        <v>122507.59</v>
      </c>
      <c r="N345" s="30">
        <f t="shared" si="168"/>
        <v>481155.45066666661</v>
      </c>
      <c r="O345" s="24">
        <f>SUM(O346:O366)</f>
        <v>3693288.4273700006</v>
      </c>
      <c r="P345" s="24">
        <f>SUM(P346:P366)</f>
        <v>3536762.0407266668</v>
      </c>
      <c r="Q345" s="24">
        <f>SUM(Q346:Q366)</f>
        <v>3739683.5482000001</v>
      </c>
      <c r="R345" s="24">
        <f>SUM(R346:R366)</f>
        <v>3739683.5482000001</v>
      </c>
      <c r="S345" s="31">
        <f t="shared" si="172"/>
        <v>14709417.564496668</v>
      </c>
      <c r="T345" s="31"/>
      <c r="U345" s="30"/>
      <c r="V345" s="33"/>
    </row>
    <row r="346" spans="1:22" s="4" customFormat="1" ht="30.75" customHeight="1">
      <c r="A346" s="26"/>
      <c r="B346" s="28" t="s">
        <v>348</v>
      </c>
      <c r="C346" s="26" t="s">
        <v>121</v>
      </c>
      <c r="D346" s="26" t="s">
        <v>24</v>
      </c>
      <c r="E346" s="34" t="s">
        <v>123</v>
      </c>
      <c r="F346" s="35">
        <v>104.24</v>
      </c>
      <c r="G346" s="35">
        <v>104.24</v>
      </c>
      <c r="H346" s="35">
        <v>41.81</v>
      </c>
      <c r="I346" s="35">
        <v>44.03</v>
      </c>
      <c r="J346" s="36">
        <v>449.99</v>
      </c>
      <c r="K346" s="36">
        <v>384.59166666666664</v>
      </c>
      <c r="L346" s="36">
        <v>700</v>
      </c>
      <c r="M346" s="36">
        <v>700</v>
      </c>
      <c r="N346" s="30">
        <f t="shared" si="168"/>
        <v>2234.5816666666669</v>
      </c>
      <c r="O346" s="24">
        <f t="shared" si="125"/>
        <v>28092.875699999997</v>
      </c>
      <c r="P346" s="24">
        <f t="shared" si="124"/>
        <v>24010.057749999996</v>
      </c>
      <c r="Q346" s="24">
        <f t="shared" si="124"/>
        <v>42146.999999999993</v>
      </c>
      <c r="R346" s="24">
        <f t="shared" si="126"/>
        <v>42146.999999999993</v>
      </c>
      <c r="S346" s="31">
        <f t="shared" si="172"/>
        <v>136396.93344999998</v>
      </c>
      <c r="T346" s="24"/>
      <c r="U346" s="32"/>
      <c r="V346" s="33"/>
    </row>
    <row r="347" spans="1:22" s="4" customFormat="1" ht="30.75" customHeight="1">
      <c r="A347" s="26"/>
      <c r="B347" s="28" t="s">
        <v>348</v>
      </c>
      <c r="C347" s="26" t="s">
        <v>121</v>
      </c>
      <c r="D347" s="26" t="s">
        <v>24</v>
      </c>
      <c r="E347" s="34" t="s">
        <v>19</v>
      </c>
      <c r="F347" s="35">
        <v>144.91999999999999</v>
      </c>
      <c r="G347" s="35">
        <v>144.91999999999999</v>
      </c>
      <c r="H347" s="35">
        <v>41.81</v>
      </c>
      <c r="I347" s="35">
        <v>44.03</v>
      </c>
      <c r="J347" s="36">
        <v>740.55</v>
      </c>
      <c r="K347" s="36">
        <v>696.46799999999996</v>
      </c>
      <c r="L347" s="36">
        <v>820</v>
      </c>
      <c r="M347" s="36">
        <v>820</v>
      </c>
      <c r="N347" s="30">
        <f t="shared" si="168"/>
        <v>3077.018</v>
      </c>
      <c r="O347" s="24">
        <f t="shared" si="125"/>
        <v>76358.110499999981</v>
      </c>
      <c r="P347" s="24">
        <f t="shared" si="124"/>
        <v>71812.81547999999</v>
      </c>
      <c r="Q347" s="24">
        <f t="shared" si="124"/>
        <v>82729.799999999988</v>
      </c>
      <c r="R347" s="24">
        <f t="shared" si="126"/>
        <v>82729.799999999988</v>
      </c>
      <c r="S347" s="31">
        <f t="shared" si="172"/>
        <v>313630.52597999992</v>
      </c>
      <c r="T347" s="24"/>
      <c r="U347" s="32"/>
      <c r="V347" s="33"/>
    </row>
    <row r="348" spans="1:22" s="4" customFormat="1" ht="30.75" customHeight="1">
      <c r="A348" s="26"/>
      <c r="B348" s="28" t="s">
        <v>348</v>
      </c>
      <c r="C348" s="26" t="s">
        <v>121</v>
      </c>
      <c r="D348" s="26" t="s">
        <v>24</v>
      </c>
      <c r="E348" s="34" t="s">
        <v>20</v>
      </c>
      <c r="F348" s="35">
        <v>130.30000000000001</v>
      </c>
      <c r="G348" s="35">
        <v>130.30000000000001</v>
      </c>
      <c r="H348" s="35">
        <v>37.93</v>
      </c>
      <c r="I348" s="35">
        <v>39.94</v>
      </c>
      <c r="J348" s="36">
        <v>990.11500000000001</v>
      </c>
      <c r="K348" s="36">
        <v>671.47400000000005</v>
      </c>
      <c r="L348" s="36">
        <v>2162</v>
      </c>
      <c r="M348" s="36">
        <v>2162</v>
      </c>
      <c r="N348" s="30">
        <f t="shared" si="168"/>
        <v>5985.5889999999999</v>
      </c>
      <c r="O348" s="24">
        <f t="shared" si="125"/>
        <v>91456.922550000003</v>
      </c>
      <c r="P348" s="24">
        <f t="shared" si="124"/>
        <v>62024.053380000005</v>
      </c>
      <c r="Q348" s="24">
        <f t="shared" si="124"/>
        <v>195358.32000000004</v>
      </c>
      <c r="R348" s="24">
        <f t="shared" si="126"/>
        <v>195358.32000000004</v>
      </c>
      <c r="S348" s="31">
        <f t="shared" si="172"/>
        <v>544197.61593000009</v>
      </c>
      <c r="T348" s="24"/>
      <c r="U348" s="32"/>
      <c r="V348" s="33"/>
    </row>
    <row r="349" spans="1:22" s="4" customFormat="1" ht="59.25" customHeight="1">
      <c r="A349" s="26"/>
      <c r="B349" s="28" t="s">
        <v>348</v>
      </c>
      <c r="C349" s="26" t="s">
        <v>30</v>
      </c>
      <c r="D349" s="26" t="s">
        <v>24</v>
      </c>
      <c r="E349" s="34" t="s">
        <v>123</v>
      </c>
      <c r="F349" s="35">
        <v>64.62</v>
      </c>
      <c r="G349" s="35">
        <v>64.62</v>
      </c>
      <c r="H349" s="35">
        <v>40.270000000000003</v>
      </c>
      <c r="I349" s="35">
        <v>42.4</v>
      </c>
      <c r="J349" s="36">
        <v>1935</v>
      </c>
      <c r="K349" s="36">
        <v>1956</v>
      </c>
      <c r="L349" s="36">
        <v>1977</v>
      </c>
      <c r="M349" s="36">
        <v>1977</v>
      </c>
      <c r="N349" s="30">
        <f t="shared" si="168"/>
        <v>7845</v>
      </c>
      <c r="O349" s="24">
        <f t="shared" si="125"/>
        <v>47117.25</v>
      </c>
      <c r="P349" s="24">
        <f t="shared" si="124"/>
        <v>47628.600000000006</v>
      </c>
      <c r="Q349" s="24">
        <f t="shared" si="124"/>
        <v>43928.94000000001</v>
      </c>
      <c r="R349" s="24">
        <f t="shared" si="126"/>
        <v>43928.94000000001</v>
      </c>
      <c r="S349" s="31">
        <f t="shared" si="172"/>
        <v>182603.73</v>
      </c>
      <c r="T349" s="24"/>
      <c r="U349" s="32"/>
      <c r="V349" s="33"/>
    </row>
    <row r="350" spans="1:22" s="4" customFormat="1" ht="30.75" customHeight="1">
      <c r="A350" s="26"/>
      <c r="B350" s="28" t="s">
        <v>348</v>
      </c>
      <c r="C350" s="26" t="s">
        <v>48</v>
      </c>
      <c r="D350" s="26" t="s">
        <v>349</v>
      </c>
      <c r="E350" s="34" t="s">
        <v>19</v>
      </c>
      <c r="F350" s="35">
        <v>64.62</v>
      </c>
      <c r="G350" s="35">
        <v>64.62</v>
      </c>
      <c r="H350" s="35">
        <v>32.159999999999997</v>
      </c>
      <c r="I350" s="35">
        <v>33.86</v>
      </c>
      <c r="J350" s="36">
        <v>21225.474999999999</v>
      </c>
      <c r="K350" s="36">
        <v>23466.561333333335</v>
      </c>
      <c r="L350" s="36">
        <v>24998</v>
      </c>
      <c r="M350" s="36">
        <v>24998</v>
      </c>
      <c r="N350" s="30">
        <f t="shared" si="168"/>
        <v>94688.036333333337</v>
      </c>
      <c r="O350" s="24">
        <f t="shared" si="125"/>
        <v>688978.91850000015</v>
      </c>
      <c r="P350" s="24">
        <f t="shared" ref="P350:Q366" si="208">(F350-H350)*K350</f>
        <v>761724.58088000026</v>
      </c>
      <c r="Q350" s="24">
        <f t="shared" si="208"/>
        <v>768938.4800000001</v>
      </c>
      <c r="R350" s="24">
        <f t="shared" si="126"/>
        <v>768938.4800000001</v>
      </c>
      <c r="S350" s="31">
        <f t="shared" si="172"/>
        <v>2988580.4593800004</v>
      </c>
      <c r="T350" s="24"/>
      <c r="U350" s="32"/>
      <c r="V350" s="33"/>
    </row>
    <row r="351" spans="1:22" s="4" customFormat="1" ht="30.75" customHeight="1">
      <c r="A351" s="26"/>
      <c r="B351" s="28" t="s">
        <v>348</v>
      </c>
      <c r="C351" s="26" t="s">
        <v>48</v>
      </c>
      <c r="D351" s="26" t="s">
        <v>349</v>
      </c>
      <c r="E351" s="34" t="s">
        <v>20</v>
      </c>
      <c r="F351" s="35">
        <v>51.41</v>
      </c>
      <c r="G351" s="35">
        <v>51.41</v>
      </c>
      <c r="H351" s="35">
        <v>30.88</v>
      </c>
      <c r="I351" s="35">
        <v>32.520000000000003</v>
      </c>
      <c r="J351" s="36">
        <v>32550.389000000003</v>
      </c>
      <c r="K351" s="36">
        <v>32928.361666666664</v>
      </c>
      <c r="L351" s="36">
        <v>33225</v>
      </c>
      <c r="M351" s="36">
        <v>33225</v>
      </c>
      <c r="N351" s="30">
        <f t="shared" si="168"/>
        <v>131928.75066666666</v>
      </c>
      <c r="O351" s="24">
        <f t="shared" ref="O351:O366" si="209">(F351-H351)*J351</f>
        <v>668259.48616999993</v>
      </c>
      <c r="P351" s="24">
        <f t="shared" si="208"/>
        <v>676019.2650166665</v>
      </c>
      <c r="Q351" s="24">
        <f t="shared" si="208"/>
        <v>627620.24999999977</v>
      </c>
      <c r="R351" s="24">
        <f t="shared" ref="R351:R366" si="210">(G351-I351)*M351</f>
        <v>627620.24999999977</v>
      </c>
      <c r="S351" s="31">
        <f t="shared" si="172"/>
        <v>2599519.2511866661</v>
      </c>
      <c r="T351" s="24"/>
      <c r="U351" s="32"/>
      <c r="V351" s="33"/>
    </row>
    <row r="352" spans="1:22" s="4" customFormat="1" ht="30.75" customHeight="1">
      <c r="A352" s="26"/>
      <c r="B352" s="28" t="s">
        <v>348</v>
      </c>
      <c r="C352" s="26" t="s">
        <v>350</v>
      </c>
      <c r="D352" s="26" t="s">
        <v>351</v>
      </c>
      <c r="E352" s="34" t="s">
        <v>123</v>
      </c>
      <c r="F352" s="35">
        <v>133.52000000000001</v>
      </c>
      <c r="G352" s="35">
        <v>133.52000000000001</v>
      </c>
      <c r="H352" s="35">
        <v>122.78</v>
      </c>
      <c r="I352" s="35">
        <v>129.29</v>
      </c>
      <c r="J352" s="36">
        <v>8.6669999999999998</v>
      </c>
      <c r="K352" s="36">
        <f>3953.11333333333*0+2.89*3</f>
        <v>8.67</v>
      </c>
      <c r="L352" s="36">
        <f>11973*0+2.89*3</f>
        <v>8.67</v>
      </c>
      <c r="M352" s="36">
        <f>11973*0+2.89*3</f>
        <v>8.67</v>
      </c>
      <c r="N352" s="30">
        <f t="shared" si="168"/>
        <v>34.677</v>
      </c>
      <c r="O352" s="24">
        <f t="shared" si="209"/>
        <v>93.083580000000083</v>
      </c>
      <c r="P352" s="24">
        <f t="shared" si="208"/>
        <v>93.115800000000078</v>
      </c>
      <c r="Q352" s="24">
        <f t="shared" si="208"/>
        <v>36.674100000000159</v>
      </c>
      <c r="R352" s="24">
        <f t="shared" si="210"/>
        <v>36.674100000000159</v>
      </c>
      <c r="S352" s="31">
        <f t="shared" si="172"/>
        <v>259.54758000000049</v>
      </c>
      <c r="T352" s="24"/>
      <c r="U352" s="32"/>
      <c r="V352" s="33"/>
    </row>
    <row r="353" spans="1:22" s="4" customFormat="1" ht="30.75" customHeight="1">
      <c r="A353" s="26"/>
      <c r="B353" s="28" t="s">
        <v>348</v>
      </c>
      <c r="C353" s="26" t="s">
        <v>350</v>
      </c>
      <c r="D353" s="26" t="s">
        <v>24</v>
      </c>
      <c r="E353" s="34" t="s">
        <v>19</v>
      </c>
      <c r="F353" s="35">
        <v>133.52000000000001</v>
      </c>
      <c r="G353" s="35">
        <v>133.52000000000001</v>
      </c>
      <c r="H353" s="35">
        <v>122.78</v>
      </c>
      <c r="I353" s="35">
        <v>129.29</v>
      </c>
      <c r="J353" s="36">
        <v>8.6669999999999998</v>
      </c>
      <c r="K353" s="36">
        <f>11563.1133333333*0+2.89*3</f>
        <v>8.67</v>
      </c>
      <c r="L353" s="36">
        <f>35053*0+2.89*3</f>
        <v>8.67</v>
      </c>
      <c r="M353" s="36">
        <f>35053*0+2.89*3</f>
        <v>8.67</v>
      </c>
      <c r="N353" s="30">
        <f t="shared" si="168"/>
        <v>34.677</v>
      </c>
      <c r="O353" s="24">
        <f t="shared" si="209"/>
        <v>93.083580000000083</v>
      </c>
      <c r="P353" s="24">
        <f t="shared" si="208"/>
        <v>93.115800000000078</v>
      </c>
      <c r="Q353" s="24">
        <f t="shared" si="208"/>
        <v>36.674100000000159</v>
      </c>
      <c r="R353" s="24">
        <f t="shared" si="210"/>
        <v>36.674100000000159</v>
      </c>
      <c r="S353" s="31">
        <f t="shared" si="172"/>
        <v>259.54758000000049</v>
      </c>
      <c r="T353" s="24"/>
      <c r="U353" s="32"/>
      <c r="V353" s="33"/>
    </row>
    <row r="354" spans="1:22" s="4" customFormat="1" ht="30.75" customHeight="1">
      <c r="A354" s="26"/>
      <c r="B354" s="28" t="s">
        <v>348</v>
      </c>
      <c r="C354" s="26" t="s">
        <v>350</v>
      </c>
      <c r="D354" s="26" t="s">
        <v>24</v>
      </c>
      <c r="E354" s="34" t="s">
        <v>20</v>
      </c>
      <c r="F354" s="35">
        <v>11.75</v>
      </c>
      <c r="G354" s="35">
        <v>11.97</v>
      </c>
      <c r="H354" s="35">
        <v>11.37</v>
      </c>
      <c r="I354" s="35">
        <v>11.97</v>
      </c>
      <c r="J354" s="36">
        <f>125789/4</f>
        <v>31447.25</v>
      </c>
      <c r="K354" s="36">
        <f>J354</f>
        <v>31447.25</v>
      </c>
      <c r="L354" s="36">
        <f>K354</f>
        <v>31447.25</v>
      </c>
      <c r="M354" s="36">
        <f>L354</f>
        <v>31447.25</v>
      </c>
      <c r="N354" s="30">
        <f t="shared" si="168"/>
        <v>125789</v>
      </c>
      <c r="O354" s="24">
        <f t="shared" si="209"/>
        <v>11949.955000000025</v>
      </c>
      <c r="P354" s="24">
        <f t="shared" si="208"/>
        <v>11949.955000000025</v>
      </c>
      <c r="Q354" s="24">
        <f t="shared" ref="Q354" si="211">(G354-I354)*L354</f>
        <v>0</v>
      </c>
      <c r="R354" s="24">
        <f t="shared" ref="R354" si="212">(G354-I354)*M354</f>
        <v>0</v>
      </c>
      <c r="S354" s="31">
        <f t="shared" si="172"/>
        <v>23899.910000000051</v>
      </c>
      <c r="T354" s="24"/>
      <c r="U354" s="32"/>
      <c r="V354" s="33"/>
    </row>
    <row r="355" spans="1:22" s="4" customFormat="1" ht="30.75" customHeight="1">
      <c r="A355" s="26"/>
      <c r="B355" s="28" t="s">
        <v>348</v>
      </c>
      <c r="C355" s="26" t="s">
        <v>27</v>
      </c>
      <c r="D355" s="26" t="s">
        <v>352</v>
      </c>
      <c r="E355" s="34" t="s">
        <v>123</v>
      </c>
      <c r="F355" s="35">
        <v>115.41</v>
      </c>
      <c r="G355" s="35">
        <v>115.41</v>
      </c>
      <c r="H355" s="35">
        <v>36.799999999999997</v>
      </c>
      <c r="I355" s="35">
        <v>38.75</v>
      </c>
      <c r="J355" s="36">
        <v>3074.4789999999998</v>
      </c>
      <c r="K355" s="36">
        <v>2529.4639999999999</v>
      </c>
      <c r="L355" s="36">
        <v>4309</v>
      </c>
      <c r="M355" s="36">
        <v>4309</v>
      </c>
      <c r="N355" s="30">
        <f t="shared" si="168"/>
        <v>14221.942999999999</v>
      </c>
      <c r="O355" s="24">
        <f t="shared" si="209"/>
        <v>241684.79418999999</v>
      </c>
      <c r="P355" s="24">
        <f t="shared" si="208"/>
        <v>198841.16503999999</v>
      </c>
      <c r="Q355" s="24">
        <f t="shared" si="208"/>
        <v>330327.94</v>
      </c>
      <c r="R355" s="24">
        <f t="shared" si="210"/>
        <v>330327.94</v>
      </c>
      <c r="S355" s="31">
        <f t="shared" si="172"/>
        <v>1101181.83923</v>
      </c>
      <c r="T355" s="24"/>
      <c r="U355" s="32"/>
      <c r="V355" s="33"/>
    </row>
    <row r="356" spans="1:22" s="4" customFormat="1" ht="30.75" customHeight="1">
      <c r="A356" s="26"/>
      <c r="B356" s="28" t="s">
        <v>348</v>
      </c>
      <c r="C356" s="26" t="s">
        <v>27</v>
      </c>
      <c r="D356" s="26" t="s">
        <v>352</v>
      </c>
      <c r="E356" s="34" t="s">
        <v>19</v>
      </c>
      <c r="F356" s="35">
        <v>115.41</v>
      </c>
      <c r="G356" s="35">
        <v>115.41</v>
      </c>
      <c r="H356" s="35">
        <v>36.799999999999997</v>
      </c>
      <c r="I356" s="35">
        <v>38.75</v>
      </c>
      <c r="J356" s="36">
        <v>4799.3710000000001</v>
      </c>
      <c r="K356" s="36">
        <v>3940.0360000000001</v>
      </c>
      <c r="L356" s="36">
        <v>2525</v>
      </c>
      <c r="M356" s="36">
        <v>2525</v>
      </c>
      <c r="N356" s="30">
        <f t="shared" si="168"/>
        <v>13789.406999999999</v>
      </c>
      <c r="O356" s="24">
        <f t="shared" si="209"/>
        <v>377278.55430999998</v>
      </c>
      <c r="P356" s="24">
        <f t="shared" si="208"/>
        <v>309726.22996000003</v>
      </c>
      <c r="Q356" s="24">
        <f t="shared" si="208"/>
        <v>193566.5</v>
      </c>
      <c r="R356" s="24">
        <f t="shared" si="210"/>
        <v>193566.5</v>
      </c>
      <c r="S356" s="31">
        <f t="shared" si="172"/>
        <v>1074137.7842699999</v>
      </c>
      <c r="T356" s="24"/>
      <c r="U356" s="32"/>
      <c r="V356" s="33"/>
    </row>
    <row r="357" spans="1:22" s="4" customFormat="1" ht="30.75" customHeight="1">
      <c r="A357" s="26"/>
      <c r="B357" s="28" t="s">
        <v>348</v>
      </c>
      <c r="C357" s="26" t="s">
        <v>27</v>
      </c>
      <c r="D357" s="26" t="s">
        <v>352</v>
      </c>
      <c r="E357" s="34" t="s">
        <v>20</v>
      </c>
      <c r="F357" s="35">
        <v>125.97</v>
      </c>
      <c r="G357" s="35">
        <v>125.97</v>
      </c>
      <c r="H357" s="35">
        <v>24.57</v>
      </c>
      <c r="I357" s="35">
        <v>25.87</v>
      </c>
      <c r="J357" s="36">
        <v>7873.8490000000002</v>
      </c>
      <c r="K357" s="36">
        <v>6469.4989999999998</v>
      </c>
      <c r="L357" s="36">
        <v>7730</v>
      </c>
      <c r="M357" s="36">
        <v>7730</v>
      </c>
      <c r="N357" s="30">
        <f t="shared" si="168"/>
        <v>29803.347999999998</v>
      </c>
      <c r="O357" s="24">
        <f t="shared" si="209"/>
        <v>798408.28860000009</v>
      </c>
      <c r="P357" s="24">
        <f t="shared" si="208"/>
        <v>656007.1986</v>
      </c>
      <c r="Q357" s="24">
        <f t="shared" si="208"/>
        <v>773773</v>
      </c>
      <c r="R357" s="24">
        <f t="shared" si="210"/>
        <v>773773</v>
      </c>
      <c r="S357" s="31">
        <f t="shared" si="172"/>
        <v>3001961.4872000003</v>
      </c>
      <c r="T357" s="24"/>
      <c r="U357" s="32"/>
      <c r="V357" s="33"/>
    </row>
    <row r="358" spans="1:22" s="4" customFormat="1" ht="48.75" customHeight="1">
      <c r="A358" s="26"/>
      <c r="B358" s="28" t="s">
        <v>348</v>
      </c>
      <c r="C358" s="26" t="s">
        <v>43</v>
      </c>
      <c r="D358" s="26" t="s">
        <v>122</v>
      </c>
      <c r="E358" s="34" t="s">
        <v>123</v>
      </c>
      <c r="F358" s="35">
        <v>200.75</v>
      </c>
      <c r="G358" s="35">
        <v>200.75</v>
      </c>
      <c r="H358" s="35">
        <v>47.45</v>
      </c>
      <c r="I358" s="35">
        <v>49.96</v>
      </c>
      <c r="J358" s="36">
        <v>635.22699999999998</v>
      </c>
      <c r="K358" s="36">
        <v>659.73500000000001</v>
      </c>
      <c r="L358" s="36">
        <v>1109</v>
      </c>
      <c r="M358" s="36">
        <v>1109</v>
      </c>
      <c r="N358" s="30">
        <f t="shared" si="168"/>
        <v>3512.962</v>
      </c>
      <c r="O358" s="24">
        <f t="shared" si="209"/>
        <v>97380.299100000004</v>
      </c>
      <c r="P358" s="24">
        <f t="shared" si="208"/>
        <v>101137.37550000001</v>
      </c>
      <c r="Q358" s="24">
        <f t="shared" si="208"/>
        <v>167226.10999999999</v>
      </c>
      <c r="R358" s="24">
        <f t="shared" si="210"/>
        <v>167226.10999999999</v>
      </c>
      <c r="S358" s="31">
        <f t="shared" si="172"/>
        <v>532969.8946</v>
      </c>
      <c r="T358" s="24"/>
      <c r="U358" s="32"/>
      <c r="V358" s="33"/>
    </row>
    <row r="359" spans="1:22" s="4" customFormat="1" ht="30.75" customHeight="1">
      <c r="A359" s="26"/>
      <c r="B359" s="28" t="s">
        <v>348</v>
      </c>
      <c r="C359" s="26" t="s">
        <v>43</v>
      </c>
      <c r="D359" s="26" t="s">
        <v>122</v>
      </c>
      <c r="E359" s="34" t="s">
        <v>19</v>
      </c>
      <c r="F359" s="35">
        <v>200.75</v>
      </c>
      <c r="G359" s="35">
        <v>200.75</v>
      </c>
      <c r="H359" s="35">
        <v>47.45</v>
      </c>
      <c r="I359" s="35">
        <v>49.96</v>
      </c>
      <c r="J359" s="36">
        <v>577.62799999999993</v>
      </c>
      <c r="K359" s="36">
        <v>639.58199999999999</v>
      </c>
      <c r="L359" s="36">
        <v>592</v>
      </c>
      <c r="M359" s="36">
        <v>592</v>
      </c>
      <c r="N359" s="30">
        <f t="shared" si="168"/>
        <v>2401.21</v>
      </c>
      <c r="O359" s="24">
        <f t="shared" si="209"/>
        <v>88550.372399999993</v>
      </c>
      <c r="P359" s="24">
        <f t="shared" si="208"/>
        <v>98047.920600000012</v>
      </c>
      <c r="Q359" s="24">
        <f t="shared" si="208"/>
        <v>89267.68</v>
      </c>
      <c r="R359" s="24">
        <f t="shared" si="210"/>
        <v>89267.68</v>
      </c>
      <c r="S359" s="31">
        <f t="shared" si="172"/>
        <v>365133.65299999999</v>
      </c>
      <c r="T359" s="24"/>
      <c r="U359" s="32"/>
      <c r="V359" s="33"/>
    </row>
    <row r="360" spans="1:22" s="4" customFormat="1" ht="30.75" customHeight="1">
      <c r="A360" s="26"/>
      <c r="B360" s="28" t="s">
        <v>348</v>
      </c>
      <c r="C360" s="26" t="s">
        <v>43</v>
      </c>
      <c r="D360" s="26" t="s">
        <v>122</v>
      </c>
      <c r="E360" s="34" t="s">
        <v>20</v>
      </c>
      <c r="F360" s="35">
        <v>201.71</v>
      </c>
      <c r="G360" s="35">
        <v>201.71</v>
      </c>
      <c r="H360" s="35">
        <v>76.540000000000006</v>
      </c>
      <c r="I360" s="35">
        <v>80.599999999999994</v>
      </c>
      <c r="J360" s="36">
        <v>1182.3630000000001</v>
      </c>
      <c r="K360" s="36">
        <v>1269.683</v>
      </c>
      <c r="L360" s="36">
        <v>1173</v>
      </c>
      <c r="M360" s="36">
        <v>1173</v>
      </c>
      <c r="N360" s="30">
        <f t="shared" si="168"/>
        <v>4798.0460000000003</v>
      </c>
      <c r="O360" s="24">
        <f t="shared" si="209"/>
        <v>147996.37671000001</v>
      </c>
      <c r="P360" s="24">
        <f t="shared" si="208"/>
        <v>158926.22111000001</v>
      </c>
      <c r="Q360" s="24">
        <f t="shared" si="208"/>
        <v>142062.03000000003</v>
      </c>
      <c r="R360" s="24">
        <f t="shared" si="210"/>
        <v>142062.03000000003</v>
      </c>
      <c r="S360" s="31">
        <f t="shared" si="172"/>
        <v>591046.65782000008</v>
      </c>
      <c r="T360" s="24"/>
      <c r="U360" s="32"/>
      <c r="V360" s="33"/>
    </row>
    <row r="361" spans="1:22" s="4" customFormat="1" ht="30.75" customHeight="1">
      <c r="A361" s="26"/>
      <c r="B361" s="28" t="s">
        <v>348</v>
      </c>
      <c r="C361" s="26" t="s">
        <v>140</v>
      </c>
      <c r="D361" s="26" t="s">
        <v>353</v>
      </c>
      <c r="E361" s="34" t="s">
        <v>123</v>
      </c>
      <c r="F361" s="35">
        <v>58.28</v>
      </c>
      <c r="G361" s="35">
        <v>58.28</v>
      </c>
      <c r="H361" s="35">
        <v>31.75</v>
      </c>
      <c r="I361" s="35">
        <v>33.43</v>
      </c>
      <c r="J361" s="36">
        <v>1971.2199999999998</v>
      </c>
      <c r="K361" s="36">
        <v>2187.027</v>
      </c>
      <c r="L361" s="36">
        <v>1722</v>
      </c>
      <c r="M361" s="36">
        <v>1722</v>
      </c>
      <c r="N361" s="30">
        <f t="shared" si="168"/>
        <v>7602.2469999999994</v>
      </c>
      <c r="O361" s="24">
        <f t="shared" si="209"/>
        <v>52296.4666</v>
      </c>
      <c r="P361" s="24">
        <f t="shared" si="208"/>
        <v>58021.826310000004</v>
      </c>
      <c r="Q361" s="24">
        <f t="shared" si="208"/>
        <v>42791.700000000004</v>
      </c>
      <c r="R361" s="24">
        <f t="shared" si="210"/>
        <v>42791.700000000004</v>
      </c>
      <c r="S361" s="31">
        <f t="shared" si="172"/>
        <v>195901.69291000001</v>
      </c>
      <c r="T361" s="24"/>
      <c r="U361" s="32"/>
      <c r="V361" s="33"/>
    </row>
    <row r="362" spans="1:22" s="4" customFormat="1" ht="30.75" customHeight="1">
      <c r="A362" s="26"/>
      <c r="B362" s="28" t="s">
        <v>348</v>
      </c>
      <c r="C362" s="26" t="s">
        <v>140</v>
      </c>
      <c r="D362" s="26" t="s">
        <v>353</v>
      </c>
      <c r="E362" s="34" t="s">
        <v>19</v>
      </c>
      <c r="F362" s="35">
        <v>58.28</v>
      </c>
      <c r="G362" s="35">
        <v>58.28</v>
      </c>
      <c r="H362" s="35">
        <v>31.75</v>
      </c>
      <c r="I362" s="35">
        <v>33.43</v>
      </c>
      <c r="J362" s="36">
        <v>2722.7510000000002</v>
      </c>
      <c r="K362" s="36">
        <v>3255.6439999999998</v>
      </c>
      <c r="L362" s="36">
        <v>2607</v>
      </c>
      <c r="M362" s="36">
        <v>2607</v>
      </c>
      <c r="N362" s="30">
        <f t="shared" si="168"/>
        <v>11192.395</v>
      </c>
      <c r="O362" s="24">
        <f t="shared" si="209"/>
        <v>72234.584030000013</v>
      </c>
      <c r="P362" s="24">
        <f t="shared" si="208"/>
        <v>86372.235319999992</v>
      </c>
      <c r="Q362" s="24">
        <f t="shared" si="208"/>
        <v>64783.950000000004</v>
      </c>
      <c r="R362" s="24">
        <f t="shared" si="210"/>
        <v>64783.950000000004</v>
      </c>
      <c r="S362" s="31">
        <f t="shared" si="172"/>
        <v>288174.71935000003</v>
      </c>
      <c r="T362" s="24"/>
      <c r="U362" s="32"/>
      <c r="V362" s="33"/>
    </row>
    <row r="363" spans="1:22" s="4" customFormat="1" ht="30.75" customHeight="1">
      <c r="A363" s="26"/>
      <c r="B363" s="28" t="s">
        <v>348</v>
      </c>
      <c r="C363" s="26" t="s">
        <v>140</v>
      </c>
      <c r="D363" s="26" t="s">
        <v>353</v>
      </c>
      <c r="E363" s="34" t="s">
        <v>20</v>
      </c>
      <c r="F363" s="35">
        <v>69.2</v>
      </c>
      <c r="G363" s="35">
        <v>69.2</v>
      </c>
      <c r="H363" s="35">
        <v>34.409999999999997</v>
      </c>
      <c r="I363" s="35">
        <v>36.229999999999997</v>
      </c>
      <c r="J363" s="36">
        <v>4933.54</v>
      </c>
      <c r="K363" s="36">
        <v>5443.4689999999991</v>
      </c>
      <c r="L363" s="36">
        <v>4289</v>
      </c>
      <c r="M363" s="36">
        <v>4289</v>
      </c>
      <c r="N363" s="30">
        <f t="shared" si="168"/>
        <v>18955.008999999998</v>
      </c>
      <c r="O363" s="24">
        <f t="shared" si="209"/>
        <v>171637.85660000003</v>
      </c>
      <c r="P363" s="24">
        <f t="shared" si="208"/>
        <v>189378.28651000001</v>
      </c>
      <c r="Q363" s="24">
        <f t="shared" si="208"/>
        <v>141408.33000000002</v>
      </c>
      <c r="R363" s="24">
        <f t="shared" si="210"/>
        <v>141408.33000000002</v>
      </c>
      <c r="S363" s="31">
        <f t="shared" si="172"/>
        <v>643832.8031100001</v>
      </c>
      <c r="T363" s="24"/>
      <c r="U363" s="32"/>
      <c r="V363" s="33"/>
    </row>
    <row r="364" spans="1:22" s="4" customFormat="1" ht="30.75" customHeight="1">
      <c r="A364" s="26"/>
      <c r="B364" s="28" t="s">
        <v>348</v>
      </c>
      <c r="C364" s="26" t="s">
        <v>294</v>
      </c>
      <c r="D364" s="26" t="s">
        <v>354</v>
      </c>
      <c r="E364" s="34" t="s">
        <v>19</v>
      </c>
      <c r="F364" s="35">
        <v>439.55</v>
      </c>
      <c r="G364" s="35">
        <v>439.55</v>
      </c>
      <c r="H364" s="35">
        <v>69.099999999999994</v>
      </c>
      <c r="I364" s="35">
        <v>72.760000000000005</v>
      </c>
      <c r="J364" s="36">
        <v>72.466999999999999</v>
      </c>
      <c r="K364" s="36">
        <v>48</v>
      </c>
      <c r="L364" s="36">
        <v>38</v>
      </c>
      <c r="M364" s="36">
        <v>38</v>
      </c>
      <c r="N364" s="30">
        <f t="shared" si="168"/>
        <v>196.46699999999998</v>
      </c>
      <c r="O364" s="24">
        <f t="shared" si="209"/>
        <v>26845.400150000001</v>
      </c>
      <c r="P364" s="24">
        <f t="shared" si="208"/>
        <v>17781.600000000002</v>
      </c>
      <c r="Q364" s="24">
        <f t="shared" si="208"/>
        <v>13938.02</v>
      </c>
      <c r="R364" s="24">
        <f t="shared" si="210"/>
        <v>13938.02</v>
      </c>
      <c r="S364" s="31">
        <f t="shared" si="172"/>
        <v>72503.040150000015</v>
      </c>
      <c r="T364" s="24"/>
      <c r="U364" s="32"/>
      <c r="V364" s="33"/>
    </row>
    <row r="365" spans="1:22" s="4" customFormat="1" ht="30.75" customHeight="1">
      <c r="A365" s="26"/>
      <c r="B365" s="28" t="s">
        <v>348</v>
      </c>
      <c r="C365" s="26" t="s">
        <v>17</v>
      </c>
      <c r="D365" s="26" t="s">
        <v>355</v>
      </c>
      <c r="E365" s="34" t="s">
        <v>19</v>
      </c>
      <c r="F365" s="35">
        <v>64.62</v>
      </c>
      <c r="G365" s="35">
        <v>64.62</v>
      </c>
      <c r="H365" s="35">
        <v>39.86</v>
      </c>
      <c r="I365" s="35">
        <v>41.97</v>
      </c>
      <c r="J365" s="36">
        <v>32.034999999999997</v>
      </c>
      <c r="K365" s="36">
        <v>53.317</v>
      </c>
      <c r="L365" s="36">
        <v>661</v>
      </c>
      <c r="M365" s="36">
        <v>661</v>
      </c>
      <c r="N365" s="30">
        <f t="shared" si="168"/>
        <v>1407.3519999999999</v>
      </c>
      <c r="O365" s="24">
        <f t="shared" si="209"/>
        <v>793.18660000000011</v>
      </c>
      <c r="P365" s="24">
        <f t="shared" si="208"/>
        <v>1320.1289200000003</v>
      </c>
      <c r="Q365" s="24">
        <f t="shared" si="208"/>
        <v>14971.650000000003</v>
      </c>
      <c r="R365" s="24">
        <f t="shared" si="210"/>
        <v>14971.650000000003</v>
      </c>
      <c r="S365" s="31">
        <f t="shared" si="172"/>
        <v>32056.615520000007</v>
      </c>
      <c r="T365" s="24"/>
      <c r="U365" s="32"/>
      <c r="V365" s="33"/>
    </row>
    <row r="366" spans="1:22" s="4" customFormat="1" ht="30.75" customHeight="1">
      <c r="A366" s="26"/>
      <c r="B366" s="28" t="s">
        <v>348</v>
      </c>
      <c r="C366" s="26" t="s">
        <v>17</v>
      </c>
      <c r="D366" s="26" t="s">
        <v>355</v>
      </c>
      <c r="E366" s="34" t="s">
        <v>20</v>
      </c>
      <c r="F366" s="35">
        <v>51.41</v>
      </c>
      <c r="G366" s="35">
        <v>51.41</v>
      </c>
      <c r="H366" s="35">
        <v>37.659999999999997</v>
      </c>
      <c r="I366" s="35">
        <v>39.659999999999997</v>
      </c>
      <c r="J366" s="36">
        <v>420.54999999999995</v>
      </c>
      <c r="K366" s="36">
        <v>425.185</v>
      </c>
      <c r="L366" s="36">
        <v>406</v>
      </c>
      <c r="M366" s="36">
        <v>406</v>
      </c>
      <c r="N366" s="30">
        <f t="shared" si="168"/>
        <v>1657.7349999999999</v>
      </c>
      <c r="O366" s="24">
        <f t="shared" si="209"/>
        <v>5782.5624999999991</v>
      </c>
      <c r="P366" s="24">
        <f t="shared" si="208"/>
        <v>5846.2937499999998</v>
      </c>
      <c r="Q366" s="24">
        <f t="shared" si="208"/>
        <v>4770.5</v>
      </c>
      <c r="R366" s="24">
        <f t="shared" si="210"/>
        <v>4770.5</v>
      </c>
      <c r="S366" s="31">
        <f t="shared" si="172"/>
        <v>21169.856249999997</v>
      </c>
      <c r="T366" s="24"/>
      <c r="U366" s="32"/>
      <c r="V366" s="33"/>
    </row>
    <row r="367" spans="1:22" s="5" customFormat="1" ht="24" customHeight="1">
      <c r="A367" s="26">
        <v>2911001370</v>
      </c>
      <c r="B367" s="28"/>
      <c r="C367" s="26" t="s">
        <v>380</v>
      </c>
      <c r="D367" s="26"/>
      <c r="E367" s="34"/>
      <c r="F367" s="60"/>
      <c r="G367" s="60"/>
      <c r="H367" s="60"/>
      <c r="I367" s="60"/>
      <c r="J367" s="37">
        <f>J368</f>
        <v>934.87</v>
      </c>
      <c r="K367" s="37">
        <f t="shared" ref="K367:R367" si="213">K368</f>
        <v>934.87</v>
      </c>
      <c r="L367" s="37">
        <f t="shared" si="213"/>
        <v>934.87</v>
      </c>
      <c r="M367" s="37">
        <f t="shared" si="213"/>
        <v>934.87</v>
      </c>
      <c r="N367" s="30">
        <f>J367+K367+L367+M367</f>
        <v>3739.48</v>
      </c>
      <c r="O367" s="24">
        <f t="shared" si="213"/>
        <v>6319.7211999999981</v>
      </c>
      <c r="P367" s="24">
        <f t="shared" si="213"/>
        <v>6319.7211999999981</v>
      </c>
      <c r="Q367" s="24">
        <f t="shared" si="213"/>
        <v>5038.9493000000002</v>
      </c>
      <c r="R367" s="24">
        <f t="shared" si="213"/>
        <v>5038.9493000000002</v>
      </c>
      <c r="S367" s="31">
        <f t="shared" si="172"/>
        <v>22717.340999999997</v>
      </c>
      <c r="T367" s="31"/>
      <c r="U367" s="30"/>
      <c r="V367" s="33"/>
    </row>
    <row r="368" spans="1:22" s="4" customFormat="1" ht="30.75" customHeight="1">
      <c r="A368" s="26"/>
      <c r="B368" s="28"/>
      <c r="C368" s="26" t="s">
        <v>105</v>
      </c>
      <c r="D368" s="26" t="s">
        <v>228</v>
      </c>
      <c r="E368" s="34" t="s">
        <v>19</v>
      </c>
      <c r="F368" s="35">
        <v>32.61</v>
      </c>
      <c r="G368" s="35">
        <v>32.61</v>
      </c>
      <c r="H368" s="35">
        <v>25.85</v>
      </c>
      <c r="I368" s="35">
        <v>27.22</v>
      </c>
      <c r="J368" s="36">
        <v>934.87</v>
      </c>
      <c r="K368" s="36">
        <f>J368</f>
        <v>934.87</v>
      </c>
      <c r="L368" s="36">
        <f t="shared" ref="L368:M368" si="214">K368</f>
        <v>934.87</v>
      </c>
      <c r="M368" s="36">
        <f t="shared" si="214"/>
        <v>934.87</v>
      </c>
      <c r="N368" s="30">
        <f t="shared" ref="N368" si="215">J368+K368+L368+M368</f>
        <v>3739.48</v>
      </c>
      <c r="O368" s="24">
        <f t="shared" ref="O368" si="216">(F368-H368)*J368</f>
        <v>6319.7211999999981</v>
      </c>
      <c r="P368" s="24">
        <f t="shared" ref="P368:Q368" si="217">(F368-H368)*K368</f>
        <v>6319.7211999999981</v>
      </c>
      <c r="Q368" s="24">
        <f t="shared" si="217"/>
        <v>5038.9493000000002</v>
      </c>
      <c r="R368" s="24">
        <f t="shared" ref="R368" si="218">(G368-I368)*M368</f>
        <v>5038.9493000000002</v>
      </c>
      <c r="S368" s="31">
        <f t="shared" si="172"/>
        <v>22717.340999999997</v>
      </c>
      <c r="T368" s="24"/>
      <c r="U368" s="32"/>
      <c r="V368" s="33"/>
    </row>
    <row r="369" spans="1:22" s="4" customFormat="1" ht="30.75" customHeight="1">
      <c r="A369" s="78" t="s">
        <v>364</v>
      </c>
      <c r="B369" s="78"/>
      <c r="C369" s="78"/>
      <c r="D369" s="78"/>
      <c r="E369" s="78"/>
      <c r="F369" s="61" t="s">
        <v>344</v>
      </c>
      <c r="G369" s="61" t="s">
        <v>344</v>
      </c>
      <c r="H369" s="61" t="s">
        <v>344</v>
      </c>
      <c r="I369" s="61" t="s">
        <v>344</v>
      </c>
      <c r="J369" s="62">
        <f t="shared" ref="J369:S369" si="219">SUM(J343:J368)/2</f>
        <v>118722.875</v>
      </c>
      <c r="K369" s="62">
        <f t="shared" si="219"/>
        <v>119566.18066666667</v>
      </c>
      <c r="L369" s="62">
        <f t="shared" si="219"/>
        <v>123623.21</v>
      </c>
      <c r="M369" s="62">
        <f t="shared" si="219"/>
        <v>123623.21</v>
      </c>
      <c r="N369" s="62">
        <f t="shared" si="219"/>
        <v>485535.47566666652</v>
      </c>
      <c r="O369" s="44">
        <f t="shared" si="219"/>
        <v>3723307.3784099999</v>
      </c>
      <c r="P369" s="44">
        <f t="shared" si="219"/>
        <v>3567858.2294866666</v>
      </c>
      <c r="Q369" s="44">
        <f t="shared" si="219"/>
        <v>3775562.0625000014</v>
      </c>
      <c r="R369" s="44">
        <f t="shared" si="219"/>
        <v>3775562.0625000014</v>
      </c>
      <c r="S369" s="44">
        <f t="shared" si="219"/>
        <v>14842289.732896667</v>
      </c>
      <c r="T369" s="45">
        <f>'2024'!U369</f>
        <v>1316071.4359333331</v>
      </c>
      <c r="U369" s="45">
        <f>R369/3</f>
        <v>1258520.6875000005</v>
      </c>
      <c r="V369" s="45">
        <f>S369+T369-U369</f>
        <v>14899840.48133</v>
      </c>
    </row>
    <row r="370" spans="1:22" s="8" customFormat="1" ht="26.25" customHeight="1">
      <c r="A370" s="46"/>
      <c r="B370" s="47"/>
      <c r="C370" s="46"/>
      <c r="D370" s="46"/>
      <c r="E370" s="48" t="s">
        <v>19</v>
      </c>
      <c r="F370" s="49"/>
      <c r="G370" s="49"/>
      <c r="H370" s="49"/>
      <c r="I370" s="49"/>
      <c r="J370" s="50">
        <f>SUMIF($E$343:$E$368,$E$370,J$343:J$368)</f>
        <v>31113.813999999998</v>
      </c>
      <c r="K370" s="50">
        <f>SUMIF($E$343:$E$368,$E$370,K$343:K$368)</f>
        <v>33043.148333333331</v>
      </c>
      <c r="L370" s="50">
        <f>SUMIF($E$343:$E$368,$E$370,L$343:L$368)</f>
        <v>33184.54</v>
      </c>
      <c r="M370" s="50">
        <f>SUMIF($E$343:$E$368,$E$370,M$343:M$368)</f>
        <v>33184.54</v>
      </c>
      <c r="N370" s="51">
        <f t="shared" ref="N370:N372" si="220">J370+K370+L370+M370</f>
        <v>130526.04233333335</v>
      </c>
      <c r="O370" s="54">
        <f>SUMIF($E$343:$E$368,$E$370,O$343:O$368)</f>
        <v>1337451.9312699998</v>
      </c>
      <c r="P370" s="54">
        <f>SUMIF($E$343:$E$368,$E$370,P$343:P$368)</f>
        <v>1353198.3481600005</v>
      </c>
      <c r="Q370" s="54">
        <f>SUMIF($E$343:$E$368,$E$370,Q$343:Q$368)</f>
        <v>1233271.7033999998</v>
      </c>
      <c r="R370" s="54">
        <f>SUMIF($E$343:$E$368,$E$370,R$343:R$368)</f>
        <v>1233271.7033999998</v>
      </c>
      <c r="S370" s="53">
        <f t="shared" ref="S370:S372" si="221">O370+P370+Q370+R370</f>
        <v>5157193.6862300001</v>
      </c>
      <c r="T370" s="54"/>
      <c r="U370" s="55"/>
      <c r="V370" s="56"/>
    </row>
    <row r="371" spans="1:22" s="8" customFormat="1" ht="26.25" customHeight="1">
      <c r="A371" s="46"/>
      <c r="B371" s="47"/>
      <c r="C371" s="46"/>
      <c r="D371" s="46"/>
      <c r="E371" s="48" t="s">
        <v>20</v>
      </c>
      <c r="F371" s="49"/>
      <c r="G371" s="49"/>
      <c r="H371" s="49"/>
      <c r="I371" s="49"/>
      <c r="J371" s="50">
        <f>SUMIF($E$343:$E$368,$E$371,J$343:J$368)</f>
        <v>79534.477999999988</v>
      </c>
      <c r="K371" s="50">
        <f>SUMIF($E$343:$E$368,$E$371,K$343:K$368)</f>
        <v>78797.544666666668</v>
      </c>
      <c r="L371" s="50">
        <f>SUMIF($E$343:$E$368,$E$371,L$343:L$368)</f>
        <v>80613</v>
      </c>
      <c r="M371" s="50">
        <f>SUMIF($E$343:$E$368,$E$371,M$343:M$368)</f>
        <v>80613</v>
      </c>
      <c r="N371" s="51">
        <f t="shared" si="220"/>
        <v>319558.02266666666</v>
      </c>
      <c r="O371" s="54">
        <f>SUMIF($E$343:$E$368,$E$371,O$343:O$368)</f>
        <v>1919190.6779700001</v>
      </c>
      <c r="P371" s="54">
        <f>SUMIF($E$343:$E$368,$E$371,P$343:P$368)</f>
        <v>1784927.7409266667</v>
      </c>
      <c r="Q371" s="54">
        <f>SUMIF($E$343:$E$368,$E$371,Q$343:Q$368)</f>
        <v>1915831.9949999999</v>
      </c>
      <c r="R371" s="54">
        <f>SUMIF($E$343:$E$368,$E$371,R$343:R$368)</f>
        <v>1915831.9949999999</v>
      </c>
      <c r="S371" s="53">
        <f t="shared" si="221"/>
        <v>7535782.408896667</v>
      </c>
      <c r="T371" s="54"/>
      <c r="U371" s="55"/>
      <c r="V371" s="56"/>
    </row>
    <row r="372" spans="1:22" s="8" customFormat="1" ht="37.5" customHeight="1">
      <c r="A372" s="46"/>
      <c r="B372" s="47"/>
      <c r="C372" s="46"/>
      <c r="D372" s="46"/>
      <c r="E372" s="34" t="s">
        <v>123</v>
      </c>
      <c r="F372" s="49"/>
      <c r="G372" s="49"/>
      <c r="H372" s="49"/>
      <c r="I372" s="49"/>
      <c r="J372" s="50">
        <f>SUMIF($E$343:$E$368,$E$372,J$343:J$368)</f>
        <v>8074.5829999999987</v>
      </c>
      <c r="K372" s="50">
        <f>SUMIF($E$343:$E$368,$E$372,K$343:K$368)</f>
        <v>7725.4876666666669</v>
      </c>
      <c r="L372" s="50">
        <f>SUMIF($E$343:$E$368,$E$372,L$343:L$368)</f>
        <v>9825.67</v>
      </c>
      <c r="M372" s="50">
        <f>SUMIF($E$343:$E$368,$E$372,M$343:M$368)</f>
        <v>9825.67</v>
      </c>
      <c r="N372" s="51">
        <f t="shared" si="220"/>
        <v>35451.410666666663</v>
      </c>
      <c r="O372" s="54">
        <f>SUMIF($E$343:$E$368,$E$372,O$343:O$368)</f>
        <v>466664.76916999999</v>
      </c>
      <c r="P372" s="54">
        <f>SUMIF($E$343:$E$368,$E$372,P$343:P$368)</f>
        <v>429732.14040000003</v>
      </c>
      <c r="Q372" s="54">
        <f>SUMIF($E$343:$E$368,$E$372,Q$343:Q$368)</f>
        <v>626458.36409999989</v>
      </c>
      <c r="R372" s="54">
        <f>SUMIF($E$343:$E$368,$E$372,R$343:R$368)</f>
        <v>626458.36409999989</v>
      </c>
      <c r="S372" s="53">
        <f t="shared" si="221"/>
        <v>2149313.6377699999</v>
      </c>
      <c r="T372" s="54"/>
      <c r="U372" s="55"/>
      <c r="V372" s="56"/>
    </row>
    <row r="373" spans="1:22" s="4" customFormat="1" ht="30.75" customHeight="1">
      <c r="A373" s="79" t="s">
        <v>365</v>
      </c>
      <c r="B373" s="79"/>
      <c r="C373" s="79"/>
      <c r="D373" s="79"/>
      <c r="E373" s="79"/>
      <c r="F373" s="61" t="s">
        <v>344</v>
      </c>
      <c r="G373" s="61" t="s">
        <v>344</v>
      </c>
      <c r="H373" s="61" t="s">
        <v>344</v>
      </c>
      <c r="I373" s="61" t="s">
        <v>344</v>
      </c>
      <c r="J373" s="62">
        <f t="shared" ref="J373:V373" si="222">J369+J337</f>
        <v>18129693.167000003</v>
      </c>
      <c r="K373" s="62">
        <f t="shared" si="222"/>
        <v>18015972.802333321</v>
      </c>
      <c r="L373" s="62">
        <f t="shared" si="222"/>
        <v>17685875.409999996</v>
      </c>
      <c r="M373" s="62">
        <f t="shared" si="222"/>
        <v>17808094.431999996</v>
      </c>
      <c r="N373" s="62">
        <f t="shared" si="222"/>
        <v>71639635.811333314</v>
      </c>
      <c r="O373" s="44">
        <f t="shared" si="222"/>
        <v>1053721369.5857766</v>
      </c>
      <c r="P373" s="44">
        <f t="shared" si="222"/>
        <v>1043574845.4010686</v>
      </c>
      <c r="Q373" s="44">
        <f t="shared" si="222"/>
        <v>970358397.92185998</v>
      </c>
      <c r="R373" s="44">
        <f t="shared" si="222"/>
        <v>976464366.36448002</v>
      </c>
      <c r="S373" s="44">
        <f t="shared" si="222"/>
        <v>4044118979.2731853</v>
      </c>
      <c r="T373" s="44">
        <f t="shared" si="222"/>
        <v>337945958.98668545</v>
      </c>
      <c r="U373" s="44">
        <f t="shared" si="222"/>
        <v>325488122.12149334</v>
      </c>
      <c r="V373" s="44">
        <f t="shared" si="222"/>
        <v>4056576816.1383772</v>
      </c>
    </row>
    <row r="374" spans="1:22" s="8" customFormat="1" ht="26.25" customHeight="1">
      <c r="A374" s="46"/>
      <c r="B374" s="47"/>
      <c r="C374" s="46"/>
      <c r="D374" s="46"/>
      <c r="E374" s="48" t="s">
        <v>19</v>
      </c>
      <c r="F374" s="63"/>
      <c r="G374" s="63"/>
      <c r="H374" s="63"/>
      <c r="I374" s="63"/>
      <c r="J374" s="50">
        <f t="shared" ref="J374:M376" si="223">J370+J338</f>
        <v>8498072.8449999988</v>
      </c>
      <c r="K374" s="50">
        <f t="shared" si="223"/>
        <v>8474099.1459999997</v>
      </c>
      <c r="L374" s="50">
        <f t="shared" si="223"/>
        <v>8529477.4479999989</v>
      </c>
      <c r="M374" s="50">
        <f t="shared" si="223"/>
        <v>8559364.487999998</v>
      </c>
      <c r="N374" s="51">
        <f t="shared" ref="N374:N377" si="224">J374+K374+L374+M374</f>
        <v>34061013.926999994</v>
      </c>
      <c r="O374" s="54">
        <f t="shared" ref="O374:R376" si="225">O370+O338</f>
        <v>407038286.34872997</v>
      </c>
      <c r="P374" s="54">
        <f t="shared" si="225"/>
        <v>405979006.25864345</v>
      </c>
      <c r="Q374" s="54">
        <f t="shared" si="225"/>
        <v>390087109.02077985</v>
      </c>
      <c r="R374" s="54">
        <f t="shared" si="225"/>
        <v>388758708.33937979</v>
      </c>
      <c r="S374" s="53">
        <f t="shared" ref="S374:S377" si="226">O374+P374+Q374+R374</f>
        <v>1591863109.9675331</v>
      </c>
      <c r="T374" s="54"/>
      <c r="U374" s="55"/>
      <c r="V374" s="56"/>
    </row>
    <row r="375" spans="1:22" s="8" customFormat="1" ht="26.25" customHeight="1">
      <c r="A375" s="46"/>
      <c r="B375" s="47"/>
      <c r="C375" s="46"/>
      <c r="D375" s="46"/>
      <c r="E375" s="48" t="s">
        <v>20</v>
      </c>
      <c r="F375" s="63"/>
      <c r="G375" s="63"/>
      <c r="H375" s="63"/>
      <c r="I375" s="63"/>
      <c r="J375" s="50">
        <f t="shared" si="223"/>
        <v>9340459.3920000009</v>
      </c>
      <c r="K375" s="50">
        <f t="shared" si="223"/>
        <v>9262266.8133333325</v>
      </c>
      <c r="L375" s="50">
        <f t="shared" si="223"/>
        <v>8877123.1620000005</v>
      </c>
      <c r="M375" s="50">
        <f t="shared" si="223"/>
        <v>8929114.3040000014</v>
      </c>
      <c r="N375" s="51">
        <f t="shared" si="224"/>
        <v>36408963.671333335</v>
      </c>
      <c r="O375" s="54">
        <f t="shared" si="225"/>
        <v>570682389.41038668</v>
      </c>
      <c r="P375" s="54">
        <f t="shared" si="225"/>
        <v>563807392.71722448</v>
      </c>
      <c r="Q375" s="54">
        <f t="shared" si="225"/>
        <v>517761833.94508016</v>
      </c>
      <c r="R375" s="54">
        <f t="shared" si="225"/>
        <v>519440043.13110018</v>
      </c>
      <c r="S375" s="53">
        <f t="shared" si="226"/>
        <v>2171691659.2037916</v>
      </c>
      <c r="T375" s="54"/>
      <c r="U375" s="55"/>
      <c r="V375" s="56"/>
    </row>
    <row r="376" spans="1:22" s="8" customFormat="1" ht="37.5" customHeight="1">
      <c r="A376" s="46"/>
      <c r="B376" s="47"/>
      <c r="C376" s="46"/>
      <c r="D376" s="46"/>
      <c r="E376" s="34" t="s">
        <v>123</v>
      </c>
      <c r="F376" s="63"/>
      <c r="G376" s="63"/>
      <c r="H376" s="63"/>
      <c r="I376" s="63"/>
      <c r="J376" s="50">
        <f t="shared" si="223"/>
        <v>287346.20899999997</v>
      </c>
      <c r="K376" s="50">
        <f t="shared" si="223"/>
        <v>275769.99533333327</v>
      </c>
      <c r="L376" s="50">
        <f t="shared" si="223"/>
        <v>275581.8</v>
      </c>
      <c r="M376" s="50">
        <f t="shared" si="223"/>
        <v>315805.64</v>
      </c>
      <c r="N376" s="51">
        <f t="shared" si="224"/>
        <v>1154503.6443333332</v>
      </c>
      <c r="O376" s="54">
        <f t="shared" si="225"/>
        <v>22240410.08247</v>
      </c>
      <c r="P376" s="54">
        <f t="shared" si="225"/>
        <v>20784622.176249981</v>
      </c>
      <c r="Q376" s="54">
        <f t="shared" si="225"/>
        <v>18230413.566</v>
      </c>
      <c r="R376" s="54">
        <f t="shared" si="225"/>
        <v>20556719.674000002</v>
      </c>
      <c r="S376" s="53">
        <f t="shared" si="226"/>
        <v>81812165.49871999</v>
      </c>
      <c r="T376" s="54"/>
      <c r="U376" s="55"/>
      <c r="V376" s="56"/>
    </row>
    <row r="377" spans="1:22" s="8" customFormat="1" ht="35.25" customHeight="1">
      <c r="A377" s="46"/>
      <c r="B377" s="47"/>
      <c r="C377" s="46"/>
      <c r="D377" s="46"/>
      <c r="E377" s="48" t="s">
        <v>134</v>
      </c>
      <c r="F377" s="63"/>
      <c r="G377" s="63"/>
      <c r="H377" s="63"/>
      <c r="I377" s="63"/>
      <c r="J377" s="50">
        <f>J341</f>
        <v>3814.7210000000005</v>
      </c>
      <c r="K377" s="50">
        <f>K341</f>
        <v>3836.8476666666729</v>
      </c>
      <c r="L377" s="50">
        <f>L341</f>
        <v>3693</v>
      </c>
      <c r="M377" s="50">
        <f>M341</f>
        <v>3810</v>
      </c>
      <c r="N377" s="51">
        <f t="shared" si="224"/>
        <v>15154.568666666673</v>
      </c>
      <c r="O377" s="54">
        <f>O341</f>
        <v>53760283.74419</v>
      </c>
      <c r="P377" s="54">
        <f>P341</f>
        <v>53003824.248950049</v>
      </c>
      <c r="Q377" s="54">
        <f>Q341</f>
        <v>44279041.390000001</v>
      </c>
      <c r="R377" s="54">
        <f>R341</f>
        <v>47708895.219999999</v>
      </c>
      <c r="S377" s="53">
        <f t="shared" si="226"/>
        <v>198752044.60314003</v>
      </c>
      <c r="T377" s="54"/>
      <c r="U377" s="55"/>
      <c r="V377" s="56"/>
    </row>
    <row r="379" spans="1:22" ht="12.75" hidden="1" customHeight="1">
      <c r="U379" s="65"/>
      <c r="V379" s="66"/>
    </row>
    <row r="380" spans="1:22" ht="12.75" hidden="1" customHeight="1"/>
    <row r="381" spans="1:22" ht="12.75" hidden="1" customHeight="1"/>
    <row r="382" spans="1:22" ht="12.75" hidden="1" customHeight="1"/>
    <row r="383" spans="1:22" ht="12.75" hidden="1" customHeight="1"/>
    <row r="384" spans="1:22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</sheetData>
  <autoFilter ref="A5:X377"/>
  <mergeCells count="16">
    <mergeCell ref="F1:L1"/>
    <mergeCell ref="A1:E1"/>
    <mergeCell ref="A3:A4"/>
    <mergeCell ref="C3:C4"/>
    <mergeCell ref="D3:D4"/>
    <mergeCell ref="E3:E4"/>
    <mergeCell ref="U3:U4"/>
    <mergeCell ref="V3:V4"/>
    <mergeCell ref="A337:E337"/>
    <mergeCell ref="A369:E369"/>
    <mergeCell ref="A373:E373"/>
    <mergeCell ref="T3:T4"/>
    <mergeCell ref="F3:G3"/>
    <mergeCell ref="H3:I3"/>
    <mergeCell ref="J3:N3"/>
    <mergeCell ref="O3:S3"/>
  </mergeCells>
  <pageMargins left="0.78740157480314965" right="0.39370078740157483" top="0.78740157480314965" bottom="0.59055118110236227" header="0" footer="0.39370078740157483"/>
  <pageSetup paperSize="9" scale="50" fitToHeight="0" orientation="landscape" r:id="rId1"/>
  <headerFooter>
    <oddFooter>&amp;C&amp;P</oddFooter>
  </headerFooter>
  <colBreaks count="1" manualBreakCount="1">
    <brk id="14" max="39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X390"/>
  <sheetViews>
    <sheetView view="pageBreakPreview" topLeftCell="A370" zoomScaleNormal="83" zoomScaleSheetLayoutView="100" workbookViewId="0">
      <selection activeCell="A379" sqref="A379:A390"/>
    </sheetView>
  </sheetViews>
  <sheetFormatPr defaultColWidth="9.140625" defaultRowHeight="12.75" customHeight="1" outlineLevelCol="1"/>
  <cols>
    <col min="1" max="1" width="14.28515625" style="64" customWidth="1"/>
    <col min="2" max="2" width="19.7109375" style="64" hidden="1" customWidth="1" outlineLevel="1"/>
    <col min="3" max="3" width="31.42578125" style="18" customWidth="1" collapsed="1"/>
    <col min="4" max="4" width="26.140625" style="18" customWidth="1"/>
    <col min="5" max="5" width="23.85546875" style="65" customWidth="1"/>
    <col min="6" max="9" width="13.28515625" style="18" customWidth="1"/>
    <col min="10" max="14" width="18" style="18" customWidth="1"/>
    <col min="15" max="19" width="20.28515625" style="18" customWidth="1"/>
    <col min="20" max="20" width="21.140625" style="18" customWidth="1"/>
    <col min="21" max="21" width="17.85546875" style="18" customWidth="1"/>
    <col min="22" max="22" width="26" style="18" customWidth="1"/>
    <col min="23" max="16384" width="9.140625" style="1"/>
  </cols>
  <sheetData>
    <row r="1" spans="1:22" ht="138.75" customHeight="1">
      <c r="A1" s="76"/>
      <c r="B1" s="76"/>
      <c r="C1" s="76"/>
      <c r="D1" s="76"/>
      <c r="E1" s="76"/>
      <c r="F1" s="76" t="s">
        <v>403</v>
      </c>
      <c r="G1" s="76"/>
      <c r="H1" s="76"/>
      <c r="I1" s="76"/>
      <c r="J1" s="76"/>
      <c r="K1" s="80"/>
      <c r="L1" s="80"/>
      <c r="M1" s="80"/>
      <c r="N1" s="71"/>
      <c r="O1" s="71"/>
      <c r="P1" s="71"/>
      <c r="Q1" s="71"/>
      <c r="R1" s="71"/>
      <c r="S1" s="71"/>
      <c r="T1" s="71"/>
      <c r="U1" s="71"/>
      <c r="V1" s="71"/>
    </row>
    <row r="2" spans="1:22" ht="6.75" customHeight="1">
      <c r="A2" s="15"/>
      <c r="B2" s="15"/>
      <c r="C2" s="16"/>
      <c r="D2" s="16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2" ht="59.25" customHeight="1">
      <c r="A3" s="74" t="s">
        <v>0</v>
      </c>
      <c r="B3" s="19" t="s">
        <v>1</v>
      </c>
      <c r="C3" s="74" t="s">
        <v>2</v>
      </c>
      <c r="D3" s="74" t="s">
        <v>3</v>
      </c>
      <c r="E3" s="74" t="s">
        <v>4</v>
      </c>
      <c r="F3" s="77" t="s">
        <v>5</v>
      </c>
      <c r="G3" s="77"/>
      <c r="H3" s="77" t="s">
        <v>6</v>
      </c>
      <c r="I3" s="77"/>
      <c r="J3" s="73" t="s">
        <v>366</v>
      </c>
      <c r="K3" s="73"/>
      <c r="L3" s="73"/>
      <c r="M3" s="73"/>
      <c r="N3" s="73"/>
      <c r="O3" s="73" t="s">
        <v>367</v>
      </c>
      <c r="P3" s="73"/>
      <c r="Q3" s="73"/>
      <c r="R3" s="73"/>
      <c r="S3" s="73"/>
      <c r="T3" s="74" t="s">
        <v>398</v>
      </c>
      <c r="U3" s="74" t="s">
        <v>399</v>
      </c>
      <c r="V3" s="75" t="s">
        <v>369</v>
      </c>
    </row>
    <row r="4" spans="1:22" s="2" customFormat="1" ht="30.75" customHeight="1">
      <c r="A4" s="74"/>
      <c r="B4" s="19"/>
      <c r="C4" s="74"/>
      <c r="D4" s="74"/>
      <c r="E4" s="74"/>
      <c r="F4" s="20" t="s">
        <v>9</v>
      </c>
      <c r="G4" s="20" t="s">
        <v>10</v>
      </c>
      <c r="H4" s="20" t="s">
        <v>9</v>
      </c>
      <c r="I4" s="20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7</v>
      </c>
      <c r="O4" s="21" t="s">
        <v>11</v>
      </c>
      <c r="P4" s="21" t="s">
        <v>12</v>
      </c>
      <c r="Q4" s="21" t="s">
        <v>13</v>
      </c>
      <c r="R4" s="21" t="s">
        <v>14</v>
      </c>
      <c r="S4" s="21" t="s">
        <v>7</v>
      </c>
      <c r="T4" s="74"/>
      <c r="U4" s="74"/>
      <c r="V4" s="75"/>
    </row>
    <row r="5" spans="1:22" s="2" customFormat="1" ht="9.75" customHeight="1">
      <c r="A5" s="22"/>
      <c r="B5" s="23"/>
      <c r="C5" s="22"/>
      <c r="D5" s="22"/>
      <c r="E5" s="22"/>
      <c r="F5" s="24"/>
      <c r="G5" s="24"/>
      <c r="H5" s="24"/>
      <c r="I5" s="24"/>
      <c r="J5" s="25"/>
      <c r="K5" s="22"/>
      <c r="L5" s="22"/>
      <c r="M5" s="22"/>
      <c r="N5" s="22"/>
      <c r="O5" s="22"/>
      <c r="P5" s="22"/>
      <c r="Q5" s="22"/>
      <c r="R5" s="22"/>
      <c r="S5" s="22"/>
      <c r="T5" s="22"/>
      <c r="U5" s="21"/>
      <c r="V5" s="21"/>
    </row>
    <row r="6" spans="1:22" s="3" customFormat="1" ht="30.75" customHeight="1">
      <c r="A6" s="26" t="s">
        <v>15</v>
      </c>
      <c r="B6" s="27"/>
      <c r="C6" s="28" t="s">
        <v>16</v>
      </c>
      <c r="D6" s="27"/>
      <c r="E6" s="27"/>
      <c r="F6" s="29"/>
      <c r="G6" s="29"/>
      <c r="H6" s="29"/>
      <c r="I6" s="29"/>
      <c r="J6" s="30">
        <f>SUM(J7:J8)</f>
        <v>11476.565999999999</v>
      </c>
      <c r="K6" s="30">
        <f t="shared" ref="K6:L6" si="0">SUM(K7:K8)</f>
        <v>11748.509</v>
      </c>
      <c r="L6" s="30">
        <f t="shared" si="0"/>
        <v>18207</v>
      </c>
      <c r="M6" s="30">
        <f>SUM(M7:M8)</f>
        <v>11394</v>
      </c>
      <c r="N6" s="30">
        <f>J6+K6+L6+M6</f>
        <v>52826.074999999997</v>
      </c>
      <c r="O6" s="31">
        <f>SUM(O7:O8)</f>
        <v>2489252.9210799998</v>
      </c>
      <c r="P6" s="31">
        <f t="shared" ref="P6:R6" si="1">SUM(P7:P8)</f>
        <v>2585417.4595000003</v>
      </c>
      <c r="Q6" s="31">
        <f t="shared" si="1"/>
        <v>4496472.629999999</v>
      </c>
      <c r="R6" s="31">
        <f t="shared" si="1"/>
        <v>2681947.4399999995</v>
      </c>
      <c r="S6" s="31">
        <f>O6+P6+Q6+R6</f>
        <v>12253090.450579999</v>
      </c>
      <c r="T6" s="24"/>
      <c r="U6" s="32"/>
      <c r="V6" s="33"/>
    </row>
    <row r="7" spans="1:22" s="4" customFormat="1" ht="30.75" customHeight="1">
      <c r="A7" s="26"/>
      <c r="B7" s="28" t="s">
        <v>16</v>
      </c>
      <c r="C7" s="26" t="s">
        <v>17</v>
      </c>
      <c r="D7" s="26" t="s">
        <v>18</v>
      </c>
      <c r="E7" s="34" t="s">
        <v>19</v>
      </c>
      <c r="F7" s="35">
        <v>401.18</v>
      </c>
      <c r="G7" s="35">
        <v>433.27</v>
      </c>
      <c r="H7" s="35">
        <v>65.260000000000005</v>
      </c>
      <c r="I7" s="35">
        <v>68.72</v>
      </c>
      <c r="J7" s="36">
        <v>6351.8</v>
      </c>
      <c r="K7" s="36">
        <v>6641.8019999999997</v>
      </c>
      <c r="L7" s="36">
        <v>10778</v>
      </c>
      <c r="M7" s="36">
        <v>6287</v>
      </c>
      <c r="N7" s="30">
        <f t="shared" ref="N7:N70" si="2">J7+K7+L7+M7</f>
        <v>30058.601999999999</v>
      </c>
      <c r="O7" s="24">
        <f>(F7-H7)*J7</f>
        <v>2133696.656</v>
      </c>
      <c r="P7" s="24">
        <f>(F7-H7)*K7</f>
        <v>2231114.1278400002</v>
      </c>
      <c r="Q7" s="24">
        <f>(G7-I7)*L7</f>
        <v>3929119.8999999994</v>
      </c>
      <c r="R7" s="24">
        <f>(G7-I7)*M7</f>
        <v>2291925.8499999996</v>
      </c>
      <c r="S7" s="31">
        <f t="shared" ref="S7:S70" si="3">O7+P7+Q7+R7</f>
        <v>10585856.533840001</v>
      </c>
      <c r="T7" s="24"/>
      <c r="U7" s="32"/>
      <c r="V7" s="33"/>
    </row>
    <row r="8" spans="1:22" s="5" customFormat="1" ht="30.75" customHeight="1">
      <c r="A8" s="26"/>
      <c r="B8" s="28" t="s">
        <v>16</v>
      </c>
      <c r="C8" s="26" t="s">
        <v>17</v>
      </c>
      <c r="D8" s="26" t="s">
        <v>18</v>
      </c>
      <c r="E8" s="34" t="s">
        <v>20</v>
      </c>
      <c r="F8" s="35">
        <v>123.06</v>
      </c>
      <c r="G8" s="35">
        <v>132.9</v>
      </c>
      <c r="H8" s="35">
        <v>53.68</v>
      </c>
      <c r="I8" s="35">
        <v>56.53</v>
      </c>
      <c r="J8" s="36">
        <v>5124.7659999999996</v>
      </c>
      <c r="K8" s="36">
        <v>5106.7070000000003</v>
      </c>
      <c r="L8" s="36">
        <v>7429</v>
      </c>
      <c r="M8" s="36">
        <v>5107</v>
      </c>
      <c r="N8" s="30">
        <f t="shared" si="2"/>
        <v>22767.472999999998</v>
      </c>
      <c r="O8" s="24">
        <f t="shared" ref="O8:O71" si="4">(F8-H8)*J8</f>
        <v>355556.26507999992</v>
      </c>
      <c r="P8" s="24">
        <f t="shared" ref="P8:Q71" si="5">(F8-H8)*K8</f>
        <v>354303.33166000003</v>
      </c>
      <c r="Q8" s="24">
        <f t="shared" si="5"/>
        <v>567352.73</v>
      </c>
      <c r="R8" s="24">
        <f t="shared" ref="R8:R71" si="6">(G8-I8)*M8</f>
        <v>390021.59</v>
      </c>
      <c r="S8" s="31">
        <f t="shared" si="3"/>
        <v>1667233.91674</v>
      </c>
      <c r="T8" s="24"/>
      <c r="U8" s="32"/>
      <c r="V8" s="33"/>
    </row>
    <row r="9" spans="1:22" s="5" customFormat="1" ht="30.75" customHeight="1">
      <c r="A9" s="26" t="s">
        <v>21</v>
      </c>
      <c r="B9" s="28"/>
      <c r="C9" s="28" t="s">
        <v>22</v>
      </c>
      <c r="D9" s="26"/>
      <c r="E9" s="34"/>
      <c r="F9" s="29"/>
      <c r="G9" s="29"/>
      <c r="H9" s="29"/>
      <c r="I9" s="29"/>
      <c r="J9" s="37">
        <f>SUM(J10:J11)</f>
        <v>760577.66</v>
      </c>
      <c r="K9" s="37">
        <f t="shared" ref="K9:R9" si="7">SUM(K10:K11)</f>
        <v>720631.89199999999</v>
      </c>
      <c r="L9" s="37">
        <f t="shared" si="7"/>
        <v>726905.75</v>
      </c>
      <c r="M9" s="37">
        <f t="shared" si="7"/>
        <v>726905.75</v>
      </c>
      <c r="N9" s="30">
        <f t="shared" si="2"/>
        <v>2935021.0520000001</v>
      </c>
      <c r="O9" s="24">
        <f t="shared" si="7"/>
        <v>17372630.34</v>
      </c>
      <c r="P9" s="24">
        <f t="shared" si="7"/>
        <v>16677614.286749998</v>
      </c>
      <c r="Q9" s="24">
        <f t="shared" si="7"/>
        <v>20270271.395</v>
      </c>
      <c r="R9" s="24">
        <f t="shared" si="7"/>
        <v>20270271.395</v>
      </c>
      <c r="S9" s="31">
        <f t="shared" si="3"/>
        <v>74590787.416749999</v>
      </c>
      <c r="T9" s="24"/>
      <c r="U9" s="32"/>
      <c r="V9" s="33"/>
    </row>
    <row r="10" spans="1:22" s="4" customFormat="1" ht="30.75" customHeight="1">
      <c r="A10" s="26"/>
      <c r="B10" s="28" t="s">
        <v>22</v>
      </c>
      <c r="C10" s="26" t="s">
        <v>23</v>
      </c>
      <c r="D10" s="26" t="s">
        <v>24</v>
      </c>
      <c r="E10" s="34" t="s">
        <v>19</v>
      </c>
      <c r="F10" s="35">
        <v>91.5</v>
      </c>
      <c r="G10" s="35">
        <v>98.82</v>
      </c>
      <c r="H10" s="35">
        <v>52.38</v>
      </c>
      <c r="I10" s="35">
        <v>55.16</v>
      </c>
      <c r="J10" s="36">
        <v>296341.90000000002</v>
      </c>
      <c r="K10" s="36">
        <v>288929.40499999997</v>
      </c>
      <c r="L10" s="36">
        <v>336891</v>
      </c>
      <c r="M10" s="36">
        <v>336891</v>
      </c>
      <c r="N10" s="30">
        <f t="shared" si="2"/>
        <v>1259053.3049999999</v>
      </c>
      <c r="O10" s="24">
        <f t="shared" si="4"/>
        <v>11592895.128</v>
      </c>
      <c r="P10" s="24">
        <f t="shared" si="5"/>
        <v>11302918.323599998</v>
      </c>
      <c r="Q10" s="24">
        <f t="shared" si="5"/>
        <v>14708661.059999999</v>
      </c>
      <c r="R10" s="24">
        <f t="shared" si="6"/>
        <v>14708661.059999999</v>
      </c>
      <c r="S10" s="31">
        <f t="shared" si="3"/>
        <v>52313135.571600005</v>
      </c>
      <c r="T10" s="24"/>
      <c r="U10" s="32"/>
      <c r="V10" s="33"/>
    </row>
    <row r="11" spans="1:22" s="4" customFormat="1" ht="30.75" customHeight="1">
      <c r="A11" s="26"/>
      <c r="B11" s="28" t="s">
        <v>22</v>
      </c>
      <c r="C11" s="26" t="s">
        <v>23</v>
      </c>
      <c r="D11" s="26" t="s">
        <v>24</v>
      </c>
      <c r="E11" s="34" t="s">
        <v>20</v>
      </c>
      <c r="F11" s="35">
        <v>42.61</v>
      </c>
      <c r="G11" s="35">
        <v>46.02</v>
      </c>
      <c r="H11" s="35">
        <v>30.16</v>
      </c>
      <c r="I11" s="35">
        <v>31.76</v>
      </c>
      <c r="J11" s="36">
        <v>464235.76</v>
      </c>
      <c r="K11" s="36">
        <v>431702.48700000002</v>
      </c>
      <c r="L11" s="36">
        <v>390014.75</v>
      </c>
      <c r="M11" s="36">
        <v>390014.75</v>
      </c>
      <c r="N11" s="30">
        <f t="shared" si="2"/>
        <v>1675967.747</v>
      </c>
      <c r="O11" s="24">
        <f t="shared" si="4"/>
        <v>5779735.2119999994</v>
      </c>
      <c r="P11" s="24">
        <f t="shared" si="5"/>
        <v>5374695.9631500002</v>
      </c>
      <c r="Q11" s="24">
        <f t="shared" si="5"/>
        <v>5561610.3350000009</v>
      </c>
      <c r="R11" s="24">
        <f t="shared" si="6"/>
        <v>5561610.3350000009</v>
      </c>
      <c r="S11" s="31">
        <f t="shared" si="3"/>
        <v>22277651.845150001</v>
      </c>
      <c r="T11" s="24"/>
      <c r="U11" s="32"/>
      <c r="V11" s="33"/>
    </row>
    <row r="12" spans="1:22" s="6" customFormat="1" ht="30.75" customHeight="1">
      <c r="A12" s="26" t="s">
        <v>25</v>
      </c>
      <c r="B12" s="28" t="s">
        <v>26</v>
      </c>
      <c r="C12" s="28" t="s">
        <v>26</v>
      </c>
      <c r="D12" s="26"/>
      <c r="E12" s="34"/>
      <c r="F12" s="29"/>
      <c r="G12" s="29"/>
      <c r="H12" s="29"/>
      <c r="I12" s="29"/>
      <c r="J12" s="37">
        <f>SUM(J13:J14)</f>
        <v>659256.66899999999</v>
      </c>
      <c r="K12" s="37">
        <f t="shared" ref="K12:R12" si="8">SUM(K13:K14)</f>
        <v>647523.66399999999</v>
      </c>
      <c r="L12" s="37">
        <f t="shared" si="8"/>
        <v>652882</v>
      </c>
      <c r="M12" s="37">
        <f t="shared" si="8"/>
        <v>652884</v>
      </c>
      <c r="N12" s="30">
        <f t="shared" si="2"/>
        <v>2612546.3330000001</v>
      </c>
      <c r="O12" s="24">
        <f t="shared" si="8"/>
        <v>21054989.217380002</v>
      </c>
      <c r="P12" s="24">
        <f t="shared" si="8"/>
        <v>20518581.951030001</v>
      </c>
      <c r="Q12" s="24">
        <f t="shared" si="8"/>
        <v>23100892.68</v>
      </c>
      <c r="R12" s="24">
        <f t="shared" si="8"/>
        <v>23100939.960000001</v>
      </c>
      <c r="S12" s="31">
        <f t="shared" si="3"/>
        <v>87775403.808410004</v>
      </c>
      <c r="T12" s="24"/>
      <c r="U12" s="32"/>
      <c r="V12" s="33"/>
    </row>
    <row r="13" spans="1:22" s="4" customFormat="1" ht="30.75" customHeight="1">
      <c r="A13" s="26"/>
      <c r="B13" s="28" t="s">
        <v>26</v>
      </c>
      <c r="C13" s="26" t="s">
        <v>27</v>
      </c>
      <c r="D13" s="26" t="s">
        <v>24</v>
      </c>
      <c r="E13" s="34" t="s">
        <v>19</v>
      </c>
      <c r="F13" s="35">
        <v>88.76</v>
      </c>
      <c r="G13" s="35">
        <v>95.86</v>
      </c>
      <c r="H13" s="35">
        <v>38.99</v>
      </c>
      <c r="I13" s="35">
        <v>41.06</v>
      </c>
      <c r="J13" s="36">
        <v>250344.83600000001</v>
      </c>
      <c r="K13" s="36">
        <v>240265.549</v>
      </c>
      <c r="L13" s="36">
        <v>246045</v>
      </c>
      <c r="M13" s="36">
        <v>246045</v>
      </c>
      <c r="N13" s="30">
        <f t="shared" si="2"/>
        <v>982700.38500000001</v>
      </c>
      <c r="O13" s="24">
        <f t="shared" si="4"/>
        <v>12459662.487720001</v>
      </c>
      <c r="P13" s="24">
        <f t="shared" si="5"/>
        <v>11958016.37373</v>
      </c>
      <c r="Q13" s="24">
        <f t="shared" si="5"/>
        <v>13483266</v>
      </c>
      <c r="R13" s="24">
        <f t="shared" si="6"/>
        <v>13483266</v>
      </c>
      <c r="S13" s="31">
        <f t="shared" si="3"/>
        <v>51384210.861450002</v>
      </c>
      <c r="T13" s="24"/>
      <c r="U13" s="32"/>
      <c r="V13" s="33"/>
    </row>
    <row r="14" spans="1:22" s="4" customFormat="1" ht="30.75" customHeight="1">
      <c r="A14" s="26"/>
      <c r="B14" s="28" t="s">
        <v>26</v>
      </c>
      <c r="C14" s="26" t="s">
        <v>27</v>
      </c>
      <c r="D14" s="26" t="s">
        <v>24</v>
      </c>
      <c r="E14" s="34" t="s">
        <v>20</v>
      </c>
      <c r="F14" s="35">
        <v>55.64</v>
      </c>
      <c r="G14" s="35">
        <v>60.09</v>
      </c>
      <c r="H14" s="35">
        <v>34.619999999999997</v>
      </c>
      <c r="I14" s="35">
        <v>36.450000000000003</v>
      </c>
      <c r="J14" s="36">
        <v>408911.83299999998</v>
      </c>
      <c r="K14" s="36">
        <v>407258.11499999999</v>
      </c>
      <c r="L14" s="36">
        <v>406837</v>
      </c>
      <c r="M14" s="36">
        <v>406839</v>
      </c>
      <c r="N14" s="30">
        <f t="shared" si="2"/>
        <v>1629845.9479999999</v>
      </c>
      <c r="O14" s="24">
        <f t="shared" si="4"/>
        <v>8595326.7296600007</v>
      </c>
      <c r="P14" s="24">
        <f t="shared" si="5"/>
        <v>8560565.5773000009</v>
      </c>
      <c r="Q14" s="24">
        <f t="shared" si="5"/>
        <v>9617626.6799999997</v>
      </c>
      <c r="R14" s="24">
        <f t="shared" si="6"/>
        <v>9617673.9600000009</v>
      </c>
      <c r="S14" s="31">
        <f t="shared" si="3"/>
        <v>36391192.946960002</v>
      </c>
      <c r="T14" s="24"/>
      <c r="U14" s="32"/>
      <c r="V14" s="33"/>
    </row>
    <row r="15" spans="1:22" s="5" customFormat="1" ht="30.75" customHeight="1">
      <c r="A15" s="26" t="s">
        <v>28</v>
      </c>
      <c r="B15" s="28" t="s">
        <v>29</v>
      </c>
      <c r="C15" s="28" t="s">
        <v>29</v>
      </c>
      <c r="D15" s="26"/>
      <c r="E15" s="34"/>
      <c r="F15" s="29"/>
      <c r="G15" s="29"/>
      <c r="H15" s="29"/>
      <c r="I15" s="29"/>
      <c r="J15" s="37">
        <f>SUM(J16:J17)</f>
        <v>1209784.014</v>
      </c>
      <c r="K15" s="37">
        <f t="shared" ref="K15:R15" si="9">SUM(K16:K17)</f>
        <v>1206100.3969999999</v>
      </c>
      <c r="L15" s="37">
        <f t="shared" si="9"/>
        <v>1195466</v>
      </c>
      <c r="M15" s="37">
        <f t="shared" si="9"/>
        <v>1195465</v>
      </c>
      <c r="N15" s="30">
        <f t="shared" si="2"/>
        <v>4806815.4110000003</v>
      </c>
      <c r="O15" s="24">
        <f t="shared" si="9"/>
        <v>16365652.377300002</v>
      </c>
      <c r="P15" s="24">
        <f t="shared" si="9"/>
        <v>16311969.38635</v>
      </c>
      <c r="Q15" s="24">
        <f t="shared" si="9"/>
        <v>18779113.359999999</v>
      </c>
      <c r="R15" s="24">
        <f t="shared" si="9"/>
        <v>18779094.600000001</v>
      </c>
      <c r="S15" s="31">
        <f t="shared" si="3"/>
        <v>70235829.723650008</v>
      </c>
      <c r="T15" s="24"/>
      <c r="U15" s="32"/>
      <c r="V15" s="33"/>
    </row>
    <row r="16" spans="1:22" s="4" customFormat="1" ht="30.75" customHeight="1">
      <c r="A16" s="26"/>
      <c r="B16" s="28" t="s">
        <v>29</v>
      </c>
      <c r="C16" s="26" t="s">
        <v>30</v>
      </c>
      <c r="D16" s="26" t="s">
        <v>24</v>
      </c>
      <c r="E16" s="34" t="s">
        <v>19</v>
      </c>
      <c r="F16" s="35">
        <v>58.71</v>
      </c>
      <c r="G16" s="35">
        <v>63.41</v>
      </c>
      <c r="H16" s="35">
        <v>42.4</v>
      </c>
      <c r="I16" s="35">
        <v>44.65</v>
      </c>
      <c r="J16" s="36">
        <v>600015.01199999999</v>
      </c>
      <c r="K16" s="36">
        <v>597490.23600000003</v>
      </c>
      <c r="L16" s="36">
        <v>603286</v>
      </c>
      <c r="M16" s="36">
        <v>603285</v>
      </c>
      <c r="N16" s="30">
        <f t="shared" si="2"/>
        <v>2404076.2480000001</v>
      </c>
      <c r="O16" s="24">
        <f t="shared" si="4"/>
        <v>9786244.8457200006</v>
      </c>
      <c r="P16" s="24">
        <f t="shared" si="5"/>
        <v>9745065.7491600011</v>
      </c>
      <c r="Q16" s="24">
        <f t="shared" si="5"/>
        <v>11317645.359999999</v>
      </c>
      <c r="R16" s="24">
        <f t="shared" si="6"/>
        <v>11317626.6</v>
      </c>
      <c r="S16" s="31">
        <f t="shared" si="3"/>
        <v>42166582.554880001</v>
      </c>
      <c r="T16" s="24"/>
      <c r="U16" s="32"/>
      <c r="V16" s="33"/>
    </row>
    <row r="17" spans="1:22" s="4" customFormat="1" ht="30.75" customHeight="1">
      <c r="A17" s="26"/>
      <c r="B17" s="28" t="s">
        <v>29</v>
      </c>
      <c r="C17" s="26" t="s">
        <v>30</v>
      </c>
      <c r="D17" s="26" t="s">
        <v>24</v>
      </c>
      <c r="E17" s="34" t="s">
        <v>20</v>
      </c>
      <c r="F17" s="35">
        <v>46.17</v>
      </c>
      <c r="G17" s="35">
        <v>49.86</v>
      </c>
      <c r="H17" s="35">
        <v>35.380000000000003</v>
      </c>
      <c r="I17" s="35">
        <v>37.26</v>
      </c>
      <c r="J17" s="36">
        <v>609769.00200000009</v>
      </c>
      <c r="K17" s="36">
        <v>608610.16099999996</v>
      </c>
      <c r="L17" s="36">
        <v>592180</v>
      </c>
      <c r="M17" s="36">
        <v>592180</v>
      </c>
      <c r="N17" s="30">
        <f t="shared" si="2"/>
        <v>2402739.1630000002</v>
      </c>
      <c r="O17" s="24">
        <f t="shared" si="4"/>
        <v>6579407.5315800002</v>
      </c>
      <c r="P17" s="24">
        <f t="shared" si="5"/>
        <v>6566903.6371899992</v>
      </c>
      <c r="Q17" s="24">
        <f t="shared" si="5"/>
        <v>7461468.0000000009</v>
      </c>
      <c r="R17" s="24">
        <f t="shared" si="6"/>
        <v>7461468.0000000009</v>
      </c>
      <c r="S17" s="31">
        <f t="shared" si="3"/>
        <v>28069247.16877</v>
      </c>
      <c r="T17" s="24"/>
      <c r="U17" s="32"/>
      <c r="V17" s="33"/>
    </row>
    <row r="18" spans="1:22" s="5" customFormat="1" ht="30.75" customHeight="1">
      <c r="A18" s="26">
        <v>2914003174</v>
      </c>
      <c r="B18" s="28" t="s">
        <v>31</v>
      </c>
      <c r="C18" s="28" t="s">
        <v>31</v>
      </c>
      <c r="D18" s="26"/>
      <c r="E18" s="34"/>
      <c r="F18" s="29"/>
      <c r="G18" s="29"/>
      <c r="H18" s="29"/>
      <c r="I18" s="29"/>
      <c r="J18" s="37">
        <f>J19</f>
        <v>2633.16</v>
      </c>
      <c r="K18" s="37">
        <f t="shared" ref="K18:R18" si="10">K19</f>
        <v>2633.9979999999996</v>
      </c>
      <c r="L18" s="37">
        <f t="shared" si="10"/>
        <v>3021</v>
      </c>
      <c r="M18" s="37">
        <f t="shared" si="10"/>
        <v>2700</v>
      </c>
      <c r="N18" s="30">
        <f t="shared" si="2"/>
        <v>10988.157999999999</v>
      </c>
      <c r="O18" s="24">
        <f t="shared" si="10"/>
        <v>146272.038</v>
      </c>
      <c r="P18" s="24">
        <f t="shared" si="10"/>
        <v>146318.5889</v>
      </c>
      <c r="Q18" s="24">
        <f t="shared" si="10"/>
        <v>184039.32</v>
      </c>
      <c r="R18" s="24">
        <f t="shared" si="10"/>
        <v>164484</v>
      </c>
      <c r="S18" s="31">
        <f t="shared" si="3"/>
        <v>641113.9469000001</v>
      </c>
      <c r="T18" s="24"/>
      <c r="U18" s="32"/>
      <c r="V18" s="33"/>
    </row>
    <row r="19" spans="1:22" s="4" customFormat="1" ht="30.75" customHeight="1">
      <c r="A19" s="26"/>
      <c r="B19" s="28" t="s">
        <v>31</v>
      </c>
      <c r="C19" s="26" t="s">
        <v>32</v>
      </c>
      <c r="D19" s="26" t="s">
        <v>33</v>
      </c>
      <c r="E19" s="34" t="s">
        <v>19</v>
      </c>
      <c r="F19" s="35">
        <v>89.59</v>
      </c>
      <c r="G19" s="35">
        <v>96.76</v>
      </c>
      <c r="H19" s="35">
        <v>34.04</v>
      </c>
      <c r="I19" s="35">
        <v>35.840000000000003</v>
      </c>
      <c r="J19" s="36">
        <v>2633.16</v>
      </c>
      <c r="K19" s="36">
        <v>2633.9979999999996</v>
      </c>
      <c r="L19" s="36">
        <v>3021</v>
      </c>
      <c r="M19" s="36">
        <v>2700</v>
      </c>
      <c r="N19" s="30">
        <f t="shared" si="2"/>
        <v>10988.157999999999</v>
      </c>
      <c r="O19" s="24">
        <f t="shared" si="4"/>
        <v>146272.038</v>
      </c>
      <c r="P19" s="24">
        <f t="shared" si="5"/>
        <v>146318.5889</v>
      </c>
      <c r="Q19" s="24">
        <f t="shared" si="5"/>
        <v>184039.32</v>
      </c>
      <c r="R19" s="24">
        <f t="shared" si="6"/>
        <v>164484</v>
      </c>
      <c r="S19" s="31">
        <f t="shared" si="3"/>
        <v>641113.9469000001</v>
      </c>
      <c r="T19" s="24"/>
      <c r="U19" s="32"/>
      <c r="V19" s="33"/>
    </row>
    <row r="20" spans="1:22" s="5" customFormat="1" ht="30.75" customHeight="1">
      <c r="A20" s="26" t="s">
        <v>34</v>
      </c>
      <c r="B20" s="28" t="s">
        <v>35</v>
      </c>
      <c r="C20" s="28" t="s">
        <v>35</v>
      </c>
      <c r="D20" s="26"/>
      <c r="E20" s="34"/>
      <c r="F20" s="29"/>
      <c r="G20" s="29"/>
      <c r="H20" s="29"/>
      <c r="I20" s="29"/>
      <c r="J20" s="37">
        <f>SUM(J21:J28)</f>
        <v>421516.06</v>
      </c>
      <c r="K20" s="37">
        <f t="shared" ref="K20:R20" si="11">SUM(K21:K28)</f>
        <v>416887.89500000002</v>
      </c>
      <c r="L20" s="37">
        <f t="shared" si="11"/>
        <v>409074.25</v>
      </c>
      <c r="M20" s="37">
        <f t="shared" si="11"/>
        <v>409074.25</v>
      </c>
      <c r="N20" s="30">
        <f t="shared" si="2"/>
        <v>1656552.4550000001</v>
      </c>
      <c r="O20" s="24">
        <f t="shared" si="11"/>
        <v>146155340.47801998</v>
      </c>
      <c r="P20" s="24">
        <f t="shared" si="11"/>
        <v>145332217.53641</v>
      </c>
      <c r="Q20" s="24">
        <f t="shared" si="11"/>
        <v>155815177.53499997</v>
      </c>
      <c r="R20" s="24">
        <f t="shared" si="11"/>
        <v>155815177.53499997</v>
      </c>
      <c r="S20" s="31">
        <f t="shared" si="3"/>
        <v>603117913.08442998</v>
      </c>
      <c r="T20" s="24"/>
      <c r="U20" s="32"/>
      <c r="V20" s="33"/>
    </row>
    <row r="21" spans="1:22" s="4" customFormat="1" ht="53.25" customHeight="1">
      <c r="A21" s="26"/>
      <c r="B21" s="28" t="s">
        <v>35</v>
      </c>
      <c r="C21" s="26" t="s">
        <v>17</v>
      </c>
      <c r="D21" s="26" t="s">
        <v>36</v>
      </c>
      <c r="E21" s="34" t="s">
        <v>19</v>
      </c>
      <c r="F21" s="35">
        <v>471.85</v>
      </c>
      <c r="G21" s="35">
        <v>509.6</v>
      </c>
      <c r="H21" s="35">
        <v>44.03</v>
      </c>
      <c r="I21" s="35">
        <v>46.36</v>
      </c>
      <c r="J21" s="36">
        <v>177802.64499999999</v>
      </c>
      <c r="K21" s="36">
        <v>178696.921</v>
      </c>
      <c r="L21" s="36">
        <v>176056</v>
      </c>
      <c r="M21" s="36">
        <v>176056</v>
      </c>
      <c r="N21" s="30">
        <f t="shared" si="2"/>
        <v>708611.56599999999</v>
      </c>
      <c r="O21" s="24">
        <f t="shared" si="4"/>
        <v>76067527.583900005</v>
      </c>
      <c r="P21" s="24">
        <f t="shared" si="5"/>
        <v>76450116.742220014</v>
      </c>
      <c r="Q21" s="24">
        <f t="shared" si="5"/>
        <v>81556181.439999998</v>
      </c>
      <c r="R21" s="24">
        <f t="shared" si="6"/>
        <v>81556181.439999998</v>
      </c>
      <c r="S21" s="31">
        <f t="shared" si="3"/>
        <v>315630007.20612001</v>
      </c>
      <c r="T21" s="24"/>
      <c r="U21" s="32"/>
      <c r="V21" s="33"/>
    </row>
    <row r="22" spans="1:22" s="4" customFormat="1" ht="53.25" customHeight="1">
      <c r="A22" s="26"/>
      <c r="B22" s="28" t="s">
        <v>35</v>
      </c>
      <c r="C22" s="26" t="s">
        <v>17</v>
      </c>
      <c r="D22" s="26" t="s">
        <v>37</v>
      </c>
      <c r="E22" s="34" t="s">
        <v>19</v>
      </c>
      <c r="F22" s="35">
        <v>471.85</v>
      </c>
      <c r="G22" s="35">
        <v>509.6</v>
      </c>
      <c r="H22" s="35">
        <v>35.380000000000003</v>
      </c>
      <c r="I22" s="35">
        <v>37.26</v>
      </c>
      <c r="J22" s="36">
        <v>1657.5840000000001</v>
      </c>
      <c r="K22" s="36">
        <v>1908.364</v>
      </c>
      <c r="L22" s="36">
        <v>1825.25</v>
      </c>
      <c r="M22" s="36">
        <v>1825.25</v>
      </c>
      <c r="N22" s="30">
        <f t="shared" si="2"/>
        <v>7216.4480000000003</v>
      </c>
      <c r="O22" s="24">
        <f t="shared" si="4"/>
        <v>723485.68848000013</v>
      </c>
      <c r="P22" s="24">
        <f t="shared" si="5"/>
        <v>832943.63508000004</v>
      </c>
      <c r="Q22" s="24">
        <f t="shared" si="5"/>
        <v>862138.58500000008</v>
      </c>
      <c r="R22" s="24">
        <f t="shared" si="6"/>
        <v>862138.58500000008</v>
      </c>
      <c r="S22" s="31">
        <f t="shared" si="3"/>
        <v>3280706.4935600003</v>
      </c>
      <c r="T22" s="24"/>
      <c r="U22" s="32"/>
      <c r="V22" s="33"/>
    </row>
    <row r="23" spans="1:22" s="4" customFormat="1" ht="68.25" customHeight="1">
      <c r="A23" s="26"/>
      <c r="B23" s="28" t="s">
        <v>35</v>
      </c>
      <c r="C23" s="26" t="s">
        <v>17</v>
      </c>
      <c r="D23" s="26" t="s">
        <v>38</v>
      </c>
      <c r="E23" s="34" t="s">
        <v>19</v>
      </c>
      <c r="F23" s="35">
        <v>163.25</v>
      </c>
      <c r="G23" s="35">
        <v>176.31</v>
      </c>
      <c r="H23" s="35">
        <v>46.77</v>
      </c>
      <c r="I23" s="35">
        <v>49.25</v>
      </c>
      <c r="J23" s="36">
        <v>37535.686999999998</v>
      </c>
      <c r="K23" s="36">
        <v>36782.141000000003</v>
      </c>
      <c r="L23" s="36">
        <v>34272.5</v>
      </c>
      <c r="M23" s="36">
        <v>34272.5</v>
      </c>
      <c r="N23" s="30">
        <f t="shared" si="2"/>
        <v>142862.82800000001</v>
      </c>
      <c r="O23" s="24">
        <f t="shared" si="4"/>
        <v>4372156.8217599997</v>
      </c>
      <c r="P23" s="24">
        <f t="shared" si="5"/>
        <v>4284383.7836800003</v>
      </c>
      <c r="Q23" s="24">
        <f t="shared" si="5"/>
        <v>4354663.8499999996</v>
      </c>
      <c r="R23" s="24">
        <f t="shared" si="6"/>
        <v>4354663.8499999996</v>
      </c>
      <c r="S23" s="31">
        <f t="shared" si="3"/>
        <v>17365868.305440001</v>
      </c>
      <c r="T23" s="24"/>
      <c r="U23" s="32"/>
      <c r="V23" s="33"/>
    </row>
    <row r="24" spans="1:22" s="4" customFormat="1" ht="53.25" customHeight="1">
      <c r="A24" s="26"/>
      <c r="B24" s="28" t="s">
        <v>35</v>
      </c>
      <c r="C24" s="26" t="s">
        <v>17</v>
      </c>
      <c r="D24" s="26" t="s">
        <v>39</v>
      </c>
      <c r="E24" s="34" t="s">
        <v>19</v>
      </c>
      <c r="F24" s="35">
        <v>259.01</v>
      </c>
      <c r="G24" s="35">
        <v>279.73</v>
      </c>
      <c r="H24" s="35">
        <v>41.7</v>
      </c>
      <c r="I24" s="35">
        <v>43.91</v>
      </c>
      <c r="J24" s="36">
        <v>3663.1800000000003</v>
      </c>
      <c r="K24" s="36">
        <v>3637.41</v>
      </c>
      <c r="L24" s="36">
        <v>3526</v>
      </c>
      <c r="M24" s="36">
        <v>3526</v>
      </c>
      <c r="N24" s="30">
        <f t="shared" si="2"/>
        <v>14352.59</v>
      </c>
      <c r="O24" s="24">
        <f t="shared" si="4"/>
        <v>796045.64580000006</v>
      </c>
      <c r="P24" s="24">
        <f t="shared" si="5"/>
        <v>790445.56709999999</v>
      </c>
      <c r="Q24" s="24">
        <f t="shared" si="5"/>
        <v>831501.32000000007</v>
      </c>
      <c r="R24" s="24">
        <f t="shared" si="6"/>
        <v>831501.32000000007</v>
      </c>
      <c r="S24" s="31">
        <f t="shared" si="3"/>
        <v>3249493.8529000003</v>
      </c>
      <c r="T24" s="24"/>
      <c r="U24" s="32"/>
      <c r="V24" s="33"/>
    </row>
    <row r="25" spans="1:22" s="4" customFormat="1" ht="53.25" customHeight="1">
      <c r="A25" s="26"/>
      <c r="B25" s="28" t="s">
        <v>35</v>
      </c>
      <c r="C25" s="26" t="s">
        <v>17</v>
      </c>
      <c r="D25" s="26" t="s">
        <v>36</v>
      </c>
      <c r="E25" s="34" t="s">
        <v>20</v>
      </c>
      <c r="F25" s="35">
        <v>419.99</v>
      </c>
      <c r="G25" s="35">
        <v>453.59</v>
      </c>
      <c r="H25" s="35">
        <v>39.94</v>
      </c>
      <c r="I25" s="35">
        <v>42.06</v>
      </c>
      <c r="J25" s="36">
        <v>160383.924</v>
      </c>
      <c r="K25" s="36">
        <v>157229.209</v>
      </c>
      <c r="L25" s="36">
        <v>157773</v>
      </c>
      <c r="M25" s="36">
        <v>157773</v>
      </c>
      <c r="N25" s="30">
        <f t="shared" si="2"/>
        <v>633159.13300000003</v>
      </c>
      <c r="O25" s="24">
        <f t="shared" si="4"/>
        <v>60953910.316200003</v>
      </c>
      <c r="P25" s="24">
        <f t="shared" si="5"/>
        <v>59754960.880450003</v>
      </c>
      <c r="Q25" s="24">
        <f t="shared" si="5"/>
        <v>64928322.689999998</v>
      </c>
      <c r="R25" s="24">
        <f t="shared" si="6"/>
        <v>64928322.689999998</v>
      </c>
      <c r="S25" s="31">
        <f t="shared" si="3"/>
        <v>250565516.57664999</v>
      </c>
      <c r="T25" s="24"/>
      <c r="U25" s="32"/>
      <c r="V25" s="33"/>
    </row>
    <row r="26" spans="1:22" s="4" customFormat="1" ht="53.25" customHeight="1">
      <c r="A26" s="26"/>
      <c r="B26" s="28" t="s">
        <v>35</v>
      </c>
      <c r="C26" s="26" t="s">
        <v>17</v>
      </c>
      <c r="D26" s="26" t="s">
        <v>37</v>
      </c>
      <c r="E26" s="34" t="s">
        <v>20</v>
      </c>
      <c r="F26" s="35">
        <v>419.99</v>
      </c>
      <c r="G26" s="35">
        <v>453.59</v>
      </c>
      <c r="H26" s="35">
        <v>31.85</v>
      </c>
      <c r="I26" s="35">
        <v>33.54</v>
      </c>
      <c r="J26" s="36">
        <v>1657.5840000000001</v>
      </c>
      <c r="K26" s="36">
        <v>1908.364</v>
      </c>
      <c r="L26" s="36">
        <v>1825.25</v>
      </c>
      <c r="M26" s="36">
        <v>1825.25</v>
      </c>
      <c r="N26" s="30">
        <f t="shared" si="2"/>
        <v>7216.4480000000003</v>
      </c>
      <c r="O26" s="24">
        <f t="shared" si="4"/>
        <v>643374.65376000002</v>
      </c>
      <c r="P26" s="24">
        <f t="shared" si="5"/>
        <v>740712.40295999998</v>
      </c>
      <c r="Q26" s="24">
        <f t="shared" si="5"/>
        <v>766696.26249999995</v>
      </c>
      <c r="R26" s="24">
        <f t="shared" si="6"/>
        <v>766696.26249999995</v>
      </c>
      <c r="S26" s="31">
        <f t="shared" si="3"/>
        <v>2917479.5817200001</v>
      </c>
      <c r="T26" s="24"/>
      <c r="U26" s="32"/>
      <c r="V26" s="33"/>
    </row>
    <row r="27" spans="1:22" s="4" customFormat="1" ht="53.25" customHeight="1">
      <c r="A27" s="26"/>
      <c r="B27" s="28" t="s">
        <v>35</v>
      </c>
      <c r="C27" s="26" t="s">
        <v>17</v>
      </c>
      <c r="D27" s="26" t="s">
        <v>39</v>
      </c>
      <c r="E27" s="34" t="s">
        <v>20</v>
      </c>
      <c r="F27" s="35">
        <v>205.82</v>
      </c>
      <c r="G27" s="35">
        <v>222.29</v>
      </c>
      <c r="H27" s="35">
        <v>39.659999999999997</v>
      </c>
      <c r="I27" s="35">
        <v>41.76</v>
      </c>
      <c r="J27" s="36">
        <v>3140.67</v>
      </c>
      <c r="K27" s="36">
        <v>3154.5</v>
      </c>
      <c r="L27" s="36">
        <v>3040</v>
      </c>
      <c r="M27" s="36">
        <v>3040</v>
      </c>
      <c r="N27" s="30">
        <f t="shared" si="2"/>
        <v>12375.17</v>
      </c>
      <c r="O27" s="24">
        <f t="shared" si="4"/>
        <v>521853.72720000002</v>
      </c>
      <c r="P27" s="24">
        <f t="shared" si="5"/>
        <v>524151.72</v>
      </c>
      <c r="Q27" s="24">
        <f t="shared" si="5"/>
        <v>548811.19999999995</v>
      </c>
      <c r="R27" s="24">
        <f t="shared" si="6"/>
        <v>548811.19999999995</v>
      </c>
      <c r="S27" s="31">
        <f t="shared" si="3"/>
        <v>2143627.8471999997</v>
      </c>
      <c r="T27" s="24"/>
      <c r="U27" s="32"/>
      <c r="V27" s="33"/>
    </row>
    <row r="28" spans="1:22" s="4" customFormat="1" ht="30.75" customHeight="1">
      <c r="A28" s="26"/>
      <c r="B28" s="28" t="s">
        <v>35</v>
      </c>
      <c r="C28" s="26" t="s">
        <v>17</v>
      </c>
      <c r="D28" s="26" t="s">
        <v>40</v>
      </c>
      <c r="E28" s="34" t="s">
        <v>20</v>
      </c>
      <c r="F28" s="35">
        <v>97.88</v>
      </c>
      <c r="G28" s="35">
        <v>105.71</v>
      </c>
      <c r="H28" s="35">
        <v>39.659999999999997</v>
      </c>
      <c r="I28" s="35">
        <v>41.76</v>
      </c>
      <c r="J28" s="36">
        <v>35674.786</v>
      </c>
      <c r="K28" s="36">
        <v>33570.986000000004</v>
      </c>
      <c r="L28" s="36">
        <v>30756.25</v>
      </c>
      <c r="M28" s="36">
        <v>30756.25</v>
      </c>
      <c r="N28" s="30">
        <f t="shared" si="2"/>
        <v>130758.272</v>
      </c>
      <c r="O28" s="24">
        <f t="shared" si="4"/>
        <v>2076986.0409200001</v>
      </c>
      <c r="P28" s="24">
        <f t="shared" si="5"/>
        <v>1954502.8049200003</v>
      </c>
      <c r="Q28" s="24">
        <f t="shared" si="5"/>
        <v>1966862.1874999998</v>
      </c>
      <c r="R28" s="24">
        <f t="shared" si="6"/>
        <v>1966862.1874999998</v>
      </c>
      <c r="S28" s="31">
        <f t="shared" si="3"/>
        <v>7965213.2208400005</v>
      </c>
      <c r="T28" s="24"/>
      <c r="U28" s="32"/>
      <c r="V28" s="33"/>
    </row>
    <row r="29" spans="1:22" s="5" customFormat="1" ht="30.75" customHeight="1">
      <c r="A29" s="26" t="s">
        <v>41</v>
      </c>
      <c r="B29" s="28" t="s">
        <v>42</v>
      </c>
      <c r="C29" s="28" t="s">
        <v>42</v>
      </c>
      <c r="D29" s="26"/>
      <c r="E29" s="34"/>
      <c r="F29" s="29"/>
      <c r="G29" s="29"/>
      <c r="H29" s="29"/>
      <c r="I29" s="29"/>
      <c r="J29" s="37">
        <f>SUM(J30:J31)</f>
        <v>8559.527</v>
      </c>
      <c r="K29" s="37">
        <f t="shared" ref="K29:R29" si="12">SUM(K30:K31)</f>
        <v>9108.9619999999995</v>
      </c>
      <c r="L29" s="37">
        <f t="shared" si="12"/>
        <v>9400.25</v>
      </c>
      <c r="M29" s="37">
        <f t="shared" si="12"/>
        <v>9400.25</v>
      </c>
      <c r="N29" s="30">
        <f t="shared" si="2"/>
        <v>36468.989000000001</v>
      </c>
      <c r="O29" s="24">
        <f t="shared" si="12"/>
        <v>111870.97018999999</v>
      </c>
      <c r="P29" s="24">
        <f t="shared" si="12"/>
        <v>122536.66604</v>
      </c>
      <c r="Q29" s="24">
        <f t="shared" si="12"/>
        <v>183530.38250000007</v>
      </c>
      <c r="R29" s="24">
        <f t="shared" si="12"/>
        <v>183530.38250000007</v>
      </c>
      <c r="S29" s="31">
        <f t="shared" si="3"/>
        <v>601468.40123000019</v>
      </c>
      <c r="T29" s="24"/>
      <c r="U29" s="32"/>
      <c r="V29" s="33"/>
    </row>
    <row r="30" spans="1:22" s="4" customFormat="1" ht="30.75" customHeight="1">
      <c r="A30" s="26"/>
      <c r="B30" s="28" t="s">
        <v>42</v>
      </c>
      <c r="C30" s="26" t="s">
        <v>43</v>
      </c>
      <c r="D30" s="26" t="s">
        <v>44</v>
      </c>
      <c r="E30" s="34" t="s">
        <v>19</v>
      </c>
      <c r="F30" s="35">
        <v>74.91</v>
      </c>
      <c r="G30" s="35">
        <v>80.900000000000006</v>
      </c>
      <c r="H30" s="35">
        <v>67.16</v>
      </c>
      <c r="I30" s="35">
        <v>70.72</v>
      </c>
      <c r="J30" s="36">
        <v>8267.5259999999998</v>
      </c>
      <c r="K30" s="36">
        <v>8775.8709999999992</v>
      </c>
      <c r="L30" s="36">
        <v>8879</v>
      </c>
      <c r="M30" s="36">
        <v>8879</v>
      </c>
      <c r="N30" s="30">
        <f t="shared" si="2"/>
        <v>34801.396999999997</v>
      </c>
      <c r="O30" s="24">
        <f t="shared" si="4"/>
        <v>64073.326499999996</v>
      </c>
      <c r="P30" s="24">
        <f t="shared" si="5"/>
        <v>68013.000249999997</v>
      </c>
      <c r="Q30" s="24">
        <f t="shared" si="5"/>
        <v>90388.220000000059</v>
      </c>
      <c r="R30" s="24">
        <f t="shared" si="6"/>
        <v>90388.220000000059</v>
      </c>
      <c r="S30" s="31">
        <f t="shared" si="3"/>
        <v>312862.76675000013</v>
      </c>
      <c r="T30" s="24"/>
      <c r="U30" s="32"/>
      <c r="V30" s="33"/>
    </row>
    <row r="31" spans="1:22" s="4" customFormat="1" ht="30.75" customHeight="1">
      <c r="A31" s="26"/>
      <c r="B31" s="28" t="s">
        <v>42</v>
      </c>
      <c r="C31" s="26" t="s">
        <v>43</v>
      </c>
      <c r="D31" s="26" t="s">
        <v>45</v>
      </c>
      <c r="E31" s="34" t="s">
        <v>19</v>
      </c>
      <c r="F31" s="35">
        <v>234.21</v>
      </c>
      <c r="G31" s="35">
        <v>252.95</v>
      </c>
      <c r="H31" s="35">
        <v>70.52</v>
      </c>
      <c r="I31" s="35">
        <v>74.260000000000005</v>
      </c>
      <c r="J31" s="36">
        <v>292.00099999999998</v>
      </c>
      <c r="K31" s="36">
        <v>333.09100000000001</v>
      </c>
      <c r="L31" s="36">
        <v>521.25</v>
      </c>
      <c r="M31" s="36">
        <v>521.25</v>
      </c>
      <c r="N31" s="30">
        <f t="shared" si="2"/>
        <v>1667.5920000000001</v>
      </c>
      <c r="O31" s="24">
        <f t="shared" si="4"/>
        <v>47797.643689999997</v>
      </c>
      <c r="P31" s="24">
        <f t="shared" si="5"/>
        <v>54523.665789999999</v>
      </c>
      <c r="Q31" s="24">
        <f t="shared" si="5"/>
        <v>93142.162500000006</v>
      </c>
      <c r="R31" s="24">
        <f t="shared" si="6"/>
        <v>93142.162500000006</v>
      </c>
      <c r="S31" s="31">
        <f t="shared" si="3"/>
        <v>288605.63448000001</v>
      </c>
      <c r="T31" s="24"/>
      <c r="U31" s="32"/>
      <c r="V31" s="33"/>
    </row>
    <row r="32" spans="1:22" s="5" customFormat="1" ht="30.75" customHeight="1">
      <c r="A32" s="26" t="s">
        <v>46</v>
      </c>
      <c r="B32" s="28" t="s">
        <v>47</v>
      </c>
      <c r="C32" s="28" t="s">
        <v>47</v>
      </c>
      <c r="D32" s="26"/>
      <c r="E32" s="34"/>
      <c r="F32" s="29"/>
      <c r="G32" s="29"/>
      <c r="H32" s="29"/>
      <c r="I32" s="29"/>
      <c r="J32" s="37">
        <f>SUM(J33:J34)</f>
        <v>572837.08100000001</v>
      </c>
      <c r="K32" s="37">
        <f t="shared" ref="K32:R32" si="13">SUM(K33:K34)</f>
        <v>613766</v>
      </c>
      <c r="L32" s="37">
        <f t="shared" si="13"/>
        <v>613766</v>
      </c>
      <c r="M32" s="37">
        <f t="shared" si="13"/>
        <v>613767</v>
      </c>
      <c r="N32" s="30">
        <f t="shared" si="2"/>
        <v>2414136.0810000002</v>
      </c>
      <c r="O32" s="24">
        <f t="shared" si="13"/>
        <v>365303.44737000018</v>
      </c>
      <c r="P32" s="24">
        <f t="shared" si="13"/>
        <v>413365.14000000019</v>
      </c>
      <c r="Q32" s="24">
        <f t="shared" si="13"/>
        <v>844080.97999999952</v>
      </c>
      <c r="R32" s="24">
        <f t="shared" si="13"/>
        <v>844083.80999999947</v>
      </c>
      <c r="S32" s="31">
        <f t="shared" si="3"/>
        <v>2466833.3773699994</v>
      </c>
      <c r="T32" s="24"/>
      <c r="U32" s="32"/>
      <c r="V32" s="33"/>
    </row>
    <row r="33" spans="1:22" s="4" customFormat="1" ht="30.75" customHeight="1">
      <c r="A33" s="26"/>
      <c r="B33" s="28" t="s">
        <v>47</v>
      </c>
      <c r="C33" s="26" t="s">
        <v>48</v>
      </c>
      <c r="D33" s="26" t="s">
        <v>24</v>
      </c>
      <c r="E33" s="34" t="s">
        <v>19</v>
      </c>
      <c r="F33" s="35">
        <v>38.43</v>
      </c>
      <c r="G33" s="35">
        <v>41.5</v>
      </c>
      <c r="H33" s="35">
        <v>36.72</v>
      </c>
      <c r="I33" s="35">
        <v>38.67</v>
      </c>
      <c r="J33" s="36">
        <v>213627.747</v>
      </c>
      <c r="K33" s="36">
        <v>241734</v>
      </c>
      <c r="L33" s="36">
        <v>241734</v>
      </c>
      <c r="M33" s="36">
        <v>241735</v>
      </c>
      <c r="N33" s="30">
        <f t="shared" si="2"/>
        <v>938830.74699999997</v>
      </c>
      <c r="O33" s="24">
        <f t="shared" si="4"/>
        <v>365303.44737000018</v>
      </c>
      <c r="P33" s="24">
        <f t="shared" si="5"/>
        <v>413365.14000000019</v>
      </c>
      <c r="Q33" s="24">
        <f t="shared" si="5"/>
        <v>684107.21999999962</v>
      </c>
      <c r="R33" s="24">
        <f t="shared" si="6"/>
        <v>684110.04999999958</v>
      </c>
      <c r="S33" s="31">
        <f t="shared" si="3"/>
        <v>2146885.8573699994</v>
      </c>
      <c r="T33" s="24"/>
      <c r="U33" s="32"/>
      <c r="V33" s="33"/>
    </row>
    <row r="34" spans="1:22" s="4" customFormat="1" ht="30.75" customHeight="1">
      <c r="A34" s="26"/>
      <c r="B34" s="28" t="s">
        <v>47</v>
      </c>
      <c r="C34" s="26" t="s">
        <v>48</v>
      </c>
      <c r="D34" s="26" t="s">
        <v>24</v>
      </c>
      <c r="E34" s="34" t="s">
        <v>20</v>
      </c>
      <c r="F34" s="35">
        <f>'2025'!G34</f>
        <v>35.58</v>
      </c>
      <c r="G34" s="35">
        <v>37.9</v>
      </c>
      <c r="H34" s="35">
        <v>35.58</v>
      </c>
      <c r="I34" s="35">
        <v>37.47</v>
      </c>
      <c r="J34" s="36">
        <v>359209.33400000003</v>
      </c>
      <c r="K34" s="36">
        <v>372032</v>
      </c>
      <c r="L34" s="36">
        <v>372032</v>
      </c>
      <c r="M34" s="36">
        <v>372032</v>
      </c>
      <c r="N34" s="30">
        <f t="shared" si="2"/>
        <v>1475305.334</v>
      </c>
      <c r="O34" s="24">
        <f t="shared" ref="O34" si="14">(F34-H34)*J34</f>
        <v>0</v>
      </c>
      <c r="P34" s="24">
        <f t="shared" ref="P34" si="15">(F34-H34)*K34</f>
        <v>0</v>
      </c>
      <c r="Q34" s="24">
        <f t="shared" si="5"/>
        <v>159973.75999999989</v>
      </c>
      <c r="R34" s="24">
        <f t="shared" si="6"/>
        <v>159973.75999999989</v>
      </c>
      <c r="S34" s="31">
        <f t="shared" si="3"/>
        <v>319947.51999999979</v>
      </c>
      <c r="T34" s="24"/>
      <c r="U34" s="32"/>
      <c r="V34" s="33"/>
    </row>
    <row r="35" spans="1:22" s="5" customFormat="1" ht="30.75" customHeight="1">
      <c r="A35" s="26" t="s">
        <v>49</v>
      </c>
      <c r="B35" s="28" t="s">
        <v>50</v>
      </c>
      <c r="C35" s="28" t="s">
        <v>50</v>
      </c>
      <c r="D35" s="26"/>
      <c r="E35" s="34"/>
      <c r="F35" s="29"/>
      <c r="G35" s="29"/>
      <c r="H35" s="29"/>
      <c r="I35" s="29"/>
      <c r="J35" s="37">
        <f>SUM(J36:J37)</f>
        <v>6489.5999999999995</v>
      </c>
      <c r="K35" s="37">
        <f t="shared" ref="K35:R35" si="16">SUM(K36:K37)</f>
        <v>6244.5599999999995</v>
      </c>
      <c r="L35" s="37">
        <f t="shared" si="16"/>
        <v>6645</v>
      </c>
      <c r="M35" s="37">
        <f t="shared" si="16"/>
        <v>6646</v>
      </c>
      <c r="N35" s="30">
        <f t="shared" si="2"/>
        <v>26025.16</v>
      </c>
      <c r="O35" s="24">
        <f t="shared" si="16"/>
        <v>452217.37799999997</v>
      </c>
      <c r="P35" s="24">
        <f t="shared" si="16"/>
        <v>442816.35</v>
      </c>
      <c r="Q35" s="24">
        <f t="shared" si="16"/>
        <v>511204.29</v>
      </c>
      <c r="R35" s="24">
        <f t="shared" si="16"/>
        <v>511230.89999999997</v>
      </c>
      <c r="S35" s="31">
        <f t="shared" si="3"/>
        <v>1917468.9179999998</v>
      </c>
      <c r="T35" s="24"/>
      <c r="U35" s="32"/>
      <c r="V35" s="33"/>
    </row>
    <row r="36" spans="1:22" s="4" customFormat="1" ht="30.75" customHeight="1">
      <c r="A36" s="26"/>
      <c r="B36" s="28" t="s">
        <v>50</v>
      </c>
      <c r="C36" s="26" t="s">
        <v>51</v>
      </c>
      <c r="D36" s="26" t="s">
        <v>52</v>
      </c>
      <c r="E36" s="34" t="s">
        <v>19</v>
      </c>
      <c r="F36" s="35">
        <v>158.06</v>
      </c>
      <c r="G36" s="35">
        <v>170.7</v>
      </c>
      <c r="H36" s="35">
        <v>47.59</v>
      </c>
      <c r="I36" s="35">
        <v>50.11</v>
      </c>
      <c r="J36" s="36">
        <v>3447.8999999999996</v>
      </c>
      <c r="K36" s="36">
        <v>3405.9</v>
      </c>
      <c r="L36" s="36">
        <v>3558</v>
      </c>
      <c r="M36" s="36">
        <v>3558</v>
      </c>
      <c r="N36" s="30">
        <f t="shared" si="2"/>
        <v>13969.8</v>
      </c>
      <c r="O36" s="24">
        <f t="shared" si="4"/>
        <v>380889.51299999998</v>
      </c>
      <c r="P36" s="24">
        <f t="shared" si="5"/>
        <v>376249.77299999999</v>
      </c>
      <c r="Q36" s="24">
        <f t="shared" si="5"/>
        <v>429059.22</v>
      </c>
      <c r="R36" s="24">
        <f t="shared" si="6"/>
        <v>429059.22</v>
      </c>
      <c r="S36" s="31">
        <f t="shared" si="3"/>
        <v>1615257.726</v>
      </c>
      <c r="T36" s="24"/>
      <c r="U36" s="32"/>
      <c r="V36" s="33"/>
    </row>
    <row r="37" spans="1:22" s="4" customFormat="1" ht="30.75" customHeight="1">
      <c r="A37" s="26"/>
      <c r="B37" s="28" t="s">
        <v>50</v>
      </c>
      <c r="C37" s="26" t="s">
        <v>51</v>
      </c>
      <c r="D37" s="26" t="s">
        <v>53</v>
      </c>
      <c r="E37" s="34" t="s">
        <v>19</v>
      </c>
      <c r="F37" s="35">
        <v>71.040000000000006</v>
      </c>
      <c r="G37" s="35">
        <v>76.72</v>
      </c>
      <c r="H37" s="35">
        <v>47.59</v>
      </c>
      <c r="I37" s="35">
        <v>50.11</v>
      </c>
      <c r="J37" s="36">
        <v>3041.7</v>
      </c>
      <c r="K37" s="36">
        <v>2838.66</v>
      </c>
      <c r="L37" s="36">
        <v>3087</v>
      </c>
      <c r="M37" s="36">
        <v>3088</v>
      </c>
      <c r="N37" s="30">
        <f t="shared" si="2"/>
        <v>12055.36</v>
      </c>
      <c r="O37" s="24">
        <f t="shared" si="4"/>
        <v>71327.865000000005</v>
      </c>
      <c r="P37" s="24">
        <f t="shared" si="5"/>
        <v>66566.577000000005</v>
      </c>
      <c r="Q37" s="24">
        <f t="shared" si="5"/>
        <v>82145.069999999992</v>
      </c>
      <c r="R37" s="24">
        <f t="shared" si="6"/>
        <v>82171.679999999993</v>
      </c>
      <c r="S37" s="31">
        <f t="shared" si="3"/>
        <v>302211.19199999998</v>
      </c>
      <c r="T37" s="24"/>
      <c r="U37" s="32"/>
      <c r="V37" s="33"/>
    </row>
    <row r="38" spans="1:22" s="5" customFormat="1" ht="31.5" customHeight="1">
      <c r="A38" s="26" t="s">
        <v>54</v>
      </c>
      <c r="B38" s="28" t="s">
        <v>55</v>
      </c>
      <c r="C38" s="28" t="s">
        <v>55</v>
      </c>
      <c r="D38" s="26"/>
      <c r="E38" s="34"/>
      <c r="F38" s="29"/>
      <c r="G38" s="29"/>
      <c r="H38" s="29"/>
      <c r="I38" s="29"/>
      <c r="J38" s="37">
        <f>SUM(J39:J42)</f>
        <v>119009.63399999999</v>
      </c>
      <c r="K38" s="37">
        <f t="shared" ref="K38:R38" si="17">SUM(K39:K42)</f>
        <v>120974.30399999999</v>
      </c>
      <c r="L38" s="37">
        <f t="shared" si="17"/>
        <v>127081.62</v>
      </c>
      <c r="M38" s="37">
        <f t="shared" si="17"/>
        <v>127081.62</v>
      </c>
      <c r="N38" s="30">
        <f t="shared" si="2"/>
        <v>494147.17799999996</v>
      </c>
      <c r="O38" s="24">
        <f t="shared" si="17"/>
        <v>5399163.2726800004</v>
      </c>
      <c r="P38" s="24">
        <f t="shared" si="17"/>
        <v>5654781.6270399997</v>
      </c>
      <c r="Q38" s="24">
        <f t="shared" si="17"/>
        <v>6519471.2313999999</v>
      </c>
      <c r="R38" s="24">
        <f t="shared" si="17"/>
        <v>6519471.2313999999</v>
      </c>
      <c r="S38" s="31">
        <f t="shared" si="3"/>
        <v>24092887.362520002</v>
      </c>
      <c r="T38" s="24"/>
      <c r="U38" s="32"/>
      <c r="V38" s="33"/>
    </row>
    <row r="39" spans="1:22" s="4" customFormat="1" ht="30.75" customHeight="1">
      <c r="A39" s="26"/>
      <c r="B39" s="28" t="s">
        <v>55</v>
      </c>
      <c r="C39" s="26" t="s">
        <v>56</v>
      </c>
      <c r="D39" s="26" t="s">
        <v>57</v>
      </c>
      <c r="E39" s="34" t="s">
        <v>19</v>
      </c>
      <c r="F39" s="35">
        <v>94.09</v>
      </c>
      <c r="G39" s="35">
        <v>101.62</v>
      </c>
      <c r="H39" s="35">
        <v>60.69</v>
      </c>
      <c r="I39" s="35">
        <v>63.91</v>
      </c>
      <c r="J39" s="36">
        <v>68045.038</v>
      </c>
      <c r="K39" s="36">
        <v>69488.650999999998</v>
      </c>
      <c r="L39" s="36">
        <v>78693.25</v>
      </c>
      <c r="M39" s="36">
        <v>78693.25</v>
      </c>
      <c r="N39" s="30">
        <f t="shared" si="2"/>
        <v>294920.18900000001</v>
      </c>
      <c r="O39" s="24">
        <f t="shared" si="4"/>
        <v>2272704.2692000004</v>
      </c>
      <c r="P39" s="24">
        <f t="shared" si="5"/>
        <v>2320920.9434000002</v>
      </c>
      <c r="Q39" s="24">
        <f t="shared" si="5"/>
        <v>2967522.4575000005</v>
      </c>
      <c r="R39" s="24">
        <f t="shared" si="6"/>
        <v>2967522.4575000005</v>
      </c>
      <c r="S39" s="31">
        <f t="shared" si="3"/>
        <v>10528670.127600001</v>
      </c>
      <c r="T39" s="24"/>
      <c r="U39" s="32"/>
      <c r="V39" s="33"/>
    </row>
    <row r="40" spans="1:22" s="4" customFormat="1" ht="30.75" customHeight="1">
      <c r="A40" s="26"/>
      <c r="B40" s="28" t="s">
        <v>55</v>
      </c>
      <c r="C40" s="26" t="s">
        <v>56</v>
      </c>
      <c r="D40" s="26" t="s">
        <v>58</v>
      </c>
      <c r="E40" s="34" t="s">
        <v>19</v>
      </c>
      <c r="F40" s="35">
        <v>655.65</v>
      </c>
      <c r="G40" s="35">
        <v>708.1</v>
      </c>
      <c r="H40" s="35">
        <v>108.57</v>
      </c>
      <c r="I40" s="35">
        <v>114.32</v>
      </c>
      <c r="J40" s="36">
        <v>766.08199999999999</v>
      </c>
      <c r="K40" s="36">
        <v>1132.8409999999999</v>
      </c>
      <c r="L40" s="36">
        <v>1200</v>
      </c>
      <c r="M40" s="36">
        <v>1200</v>
      </c>
      <c r="N40" s="30">
        <f t="shared" si="2"/>
        <v>4298.9229999999998</v>
      </c>
      <c r="O40" s="24">
        <f t="shared" si="4"/>
        <v>419108.14055999991</v>
      </c>
      <c r="P40" s="24">
        <f t="shared" si="5"/>
        <v>619754.6542799999</v>
      </c>
      <c r="Q40" s="24">
        <f t="shared" si="5"/>
        <v>712536</v>
      </c>
      <c r="R40" s="24">
        <f t="shared" si="6"/>
        <v>712536</v>
      </c>
      <c r="S40" s="31">
        <f t="shared" si="3"/>
        <v>2463934.7948399996</v>
      </c>
      <c r="T40" s="24"/>
      <c r="U40" s="32"/>
      <c r="V40" s="33"/>
    </row>
    <row r="41" spans="1:22" s="4" customFormat="1" ht="30.75" customHeight="1">
      <c r="A41" s="26"/>
      <c r="B41" s="28" t="s">
        <v>55</v>
      </c>
      <c r="C41" s="26" t="s">
        <v>56</v>
      </c>
      <c r="D41" s="26" t="s">
        <v>59</v>
      </c>
      <c r="E41" s="34" t="s">
        <v>20</v>
      </c>
      <c r="F41" s="35">
        <v>88.03</v>
      </c>
      <c r="G41" s="35">
        <v>95.07</v>
      </c>
      <c r="H41" s="35">
        <v>44.25</v>
      </c>
      <c r="I41" s="35">
        <v>46.6</v>
      </c>
      <c r="J41" s="36">
        <v>49224.114000000001</v>
      </c>
      <c r="K41" s="36">
        <v>49378.411999999997</v>
      </c>
      <c r="L41" s="36">
        <v>46213.97</v>
      </c>
      <c r="M41" s="36">
        <v>46213.97</v>
      </c>
      <c r="N41" s="30">
        <f t="shared" si="2"/>
        <v>191030.46599999999</v>
      </c>
      <c r="O41" s="24">
        <f t="shared" si="4"/>
        <v>2155031.71092</v>
      </c>
      <c r="P41" s="24">
        <f t="shared" si="5"/>
        <v>2161786.8773599998</v>
      </c>
      <c r="Q41" s="24">
        <f t="shared" si="5"/>
        <v>2239991.1258999999</v>
      </c>
      <c r="R41" s="24">
        <f t="shared" si="6"/>
        <v>2239991.1258999999</v>
      </c>
      <c r="S41" s="31">
        <f t="shared" si="3"/>
        <v>8796800.8400800005</v>
      </c>
      <c r="T41" s="24"/>
      <c r="U41" s="32"/>
      <c r="V41" s="33"/>
    </row>
    <row r="42" spans="1:22" s="4" customFormat="1" ht="30.75" customHeight="1">
      <c r="A42" s="26"/>
      <c r="B42" s="28" t="s">
        <v>55</v>
      </c>
      <c r="C42" s="26" t="s">
        <v>56</v>
      </c>
      <c r="D42" s="26" t="s">
        <v>60</v>
      </c>
      <c r="E42" s="34" t="s">
        <v>19</v>
      </c>
      <c r="F42" s="35">
        <v>677.65</v>
      </c>
      <c r="G42" s="35">
        <v>731.86</v>
      </c>
      <c r="H42" s="35">
        <v>110.82</v>
      </c>
      <c r="I42" s="35">
        <v>116.69</v>
      </c>
      <c r="J42" s="36">
        <v>974.4</v>
      </c>
      <c r="K42" s="36">
        <v>974.4</v>
      </c>
      <c r="L42" s="36">
        <v>974.4</v>
      </c>
      <c r="M42" s="36">
        <v>974.4</v>
      </c>
      <c r="N42" s="30">
        <f t="shared" si="2"/>
        <v>3897.6</v>
      </c>
      <c r="O42" s="24">
        <f t="shared" si="4"/>
        <v>552319.15199999989</v>
      </c>
      <c r="P42" s="24">
        <f t="shared" si="5"/>
        <v>552319.15199999989</v>
      </c>
      <c r="Q42" s="24">
        <f t="shared" si="5"/>
        <v>599421.64800000004</v>
      </c>
      <c r="R42" s="24">
        <f t="shared" si="6"/>
        <v>599421.64800000004</v>
      </c>
      <c r="S42" s="31">
        <f t="shared" si="3"/>
        <v>2303481.5999999996</v>
      </c>
      <c r="T42" s="24"/>
      <c r="U42" s="32"/>
      <c r="V42" s="33"/>
    </row>
    <row r="43" spans="1:22" s="5" customFormat="1" ht="30.75" customHeight="1">
      <c r="A43" s="26" t="s">
        <v>61</v>
      </c>
      <c r="B43" s="28" t="s">
        <v>62</v>
      </c>
      <c r="C43" s="28" t="s">
        <v>62</v>
      </c>
      <c r="D43" s="26"/>
      <c r="E43" s="34"/>
      <c r="F43" s="29"/>
      <c r="G43" s="29"/>
      <c r="H43" s="29"/>
      <c r="I43" s="29"/>
      <c r="J43" s="37">
        <f>SUM(J44:J47)</f>
        <v>10763.916999999998</v>
      </c>
      <c r="K43" s="37">
        <f t="shared" ref="K43:M43" si="18">SUM(K44:K47)</f>
        <v>10922.364</v>
      </c>
      <c r="L43" s="37">
        <f t="shared" si="18"/>
        <v>13334</v>
      </c>
      <c r="M43" s="37">
        <f t="shared" si="18"/>
        <v>13336</v>
      </c>
      <c r="N43" s="30">
        <f t="shared" si="2"/>
        <v>48356.280999999995</v>
      </c>
      <c r="O43" s="24">
        <f>SUM(O44:O47)</f>
        <v>801668.29972999985</v>
      </c>
      <c r="P43" s="24">
        <f t="shared" ref="P43:R43" si="19">SUM(P44:P47)</f>
        <v>799559.91017000005</v>
      </c>
      <c r="Q43" s="24">
        <f t="shared" si="19"/>
        <v>1084165.42</v>
      </c>
      <c r="R43" s="24">
        <f t="shared" si="19"/>
        <v>1084322.1300000001</v>
      </c>
      <c r="S43" s="31">
        <f t="shared" si="3"/>
        <v>3769715.7598999999</v>
      </c>
      <c r="T43" s="24"/>
      <c r="U43" s="32"/>
      <c r="V43" s="33"/>
    </row>
    <row r="44" spans="1:22" s="4" customFormat="1" ht="30.75" customHeight="1">
      <c r="A44" s="26"/>
      <c r="B44" s="28" t="s">
        <v>62</v>
      </c>
      <c r="C44" s="26" t="s">
        <v>51</v>
      </c>
      <c r="D44" s="26" t="s">
        <v>63</v>
      </c>
      <c r="E44" s="34" t="s">
        <v>19</v>
      </c>
      <c r="F44" s="35">
        <v>141.19</v>
      </c>
      <c r="G44" s="35">
        <v>152.49</v>
      </c>
      <c r="H44" s="35">
        <v>52.46</v>
      </c>
      <c r="I44" s="35">
        <v>55.24</v>
      </c>
      <c r="J44" s="36">
        <v>5109.8329999999996</v>
      </c>
      <c r="K44" s="36">
        <v>4847.1149999999998</v>
      </c>
      <c r="L44" s="36">
        <v>5680</v>
      </c>
      <c r="M44" s="36">
        <v>5681</v>
      </c>
      <c r="N44" s="30">
        <f t="shared" si="2"/>
        <v>21317.948</v>
      </c>
      <c r="O44" s="24">
        <f t="shared" si="4"/>
        <v>453395.48208999989</v>
      </c>
      <c r="P44" s="24">
        <f t="shared" si="5"/>
        <v>430084.51394999993</v>
      </c>
      <c r="Q44" s="24">
        <f t="shared" si="5"/>
        <v>552380</v>
      </c>
      <c r="R44" s="24">
        <f t="shared" si="6"/>
        <v>552477.25</v>
      </c>
      <c r="S44" s="31">
        <f t="shared" si="3"/>
        <v>1988337.2460399999</v>
      </c>
      <c r="T44" s="24"/>
      <c r="U44" s="32"/>
      <c r="V44" s="33"/>
    </row>
    <row r="45" spans="1:22" s="4" customFormat="1" ht="30.75" customHeight="1">
      <c r="A45" s="26"/>
      <c r="B45" s="28" t="s">
        <v>62</v>
      </c>
      <c r="C45" s="26" t="s">
        <v>51</v>
      </c>
      <c r="D45" s="26" t="s">
        <v>64</v>
      </c>
      <c r="E45" s="34" t="s">
        <v>19</v>
      </c>
      <c r="F45" s="35">
        <v>144.55000000000001</v>
      </c>
      <c r="G45" s="35">
        <v>156.11000000000001</v>
      </c>
      <c r="H45" s="35">
        <v>91.79</v>
      </c>
      <c r="I45" s="35">
        <v>96.65</v>
      </c>
      <c r="J45" s="36">
        <v>3539.8949999999995</v>
      </c>
      <c r="K45" s="36">
        <v>3759.9810000000002</v>
      </c>
      <c r="L45" s="36">
        <v>4596</v>
      </c>
      <c r="M45" s="36">
        <v>4597</v>
      </c>
      <c r="N45" s="30">
        <f t="shared" si="2"/>
        <v>16492.876</v>
      </c>
      <c r="O45" s="24">
        <f t="shared" si="4"/>
        <v>186764.8602</v>
      </c>
      <c r="P45" s="24">
        <f t="shared" si="5"/>
        <v>198376.59756000002</v>
      </c>
      <c r="Q45" s="24">
        <f t="shared" si="5"/>
        <v>273278.16000000003</v>
      </c>
      <c r="R45" s="24">
        <f t="shared" si="6"/>
        <v>273337.62000000005</v>
      </c>
      <c r="S45" s="31">
        <f t="shared" si="3"/>
        <v>931757.23776000016</v>
      </c>
      <c r="T45" s="24"/>
      <c r="U45" s="32"/>
      <c r="V45" s="33"/>
    </row>
    <row r="46" spans="1:22" s="4" customFormat="1" ht="30.75" customHeight="1">
      <c r="A46" s="26"/>
      <c r="B46" s="28" t="s">
        <v>62</v>
      </c>
      <c r="C46" s="26" t="s">
        <v>51</v>
      </c>
      <c r="D46" s="26" t="s">
        <v>65</v>
      </c>
      <c r="E46" s="34" t="s">
        <v>19</v>
      </c>
      <c r="F46" s="35">
        <v>132.68</v>
      </c>
      <c r="G46" s="35">
        <v>143.29</v>
      </c>
      <c r="H46" s="35">
        <v>37.82</v>
      </c>
      <c r="I46" s="35">
        <v>39.82</v>
      </c>
      <c r="J46" s="36">
        <v>1320.934</v>
      </c>
      <c r="K46" s="36">
        <v>1329.337</v>
      </c>
      <c r="L46" s="36">
        <v>1938</v>
      </c>
      <c r="M46" s="36">
        <v>1938</v>
      </c>
      <c r="N46" s="30">
        <f t="shared" si="2"/>
        <v>6526.2709999999997</v>
      </c>
      <c r="O46" s="24">
        <f t="shared" si="4"/>
        <v>125303.79924000002</v>
      </c>
      <c r="P46" s="24">
        <f t="shared" si="5"/>
        <v>126100.90782000002</v>
      </c>
      <c r="Q46" s="24">
        <f t="shared" si="5"/>
        <v>200524.86</v>
      </c>
      <c r="R46" s="24">
        <f t="shared" si="6"/>
        <v>200524.86</v>
      </c>
      <c r="S46" s="31">
        <f t="shared" si="3"/>
        <v>652454.42706000002</v>
      </c>
      <c r="T46" s="24"/>
      <c r="U46" s="32"/>
      <c r="V46" s="33"/>
    </row>
    <row r="47" spans="1:22" s="4" customFormat="1" ht="30.75" customHeight="1">
      <c r="A47" s="26"/>
      <c r="B47" s="28" t="s">
        <v>62</v>
      </c>
      <c r="C47" s="26" t="s">
        <v>51</v>
      </c>
      <c r="D47" s="26" t="s">
        <v>66</v>
      </c>
      <c r="E47" s="34" t="s">
        <v>19</v>
      </c>
      <c r="F47" s="35">
        <v>137.43</v>
      </c>
      <c r="G47" s="35">
        <v>148.41999999999999</v>
      </c>
      <c r="H47" s="35">
        <v>91.79</v>
      </c>
      <c r="I47" s="35">
        <v>96.65</v>
      </c>
      <c r="J47" s="36">
        <v>793.255</v>
      </c>
      <c r="K47" s="36">
        <v>985.93099999999993</v>
      </c>
      <c r="L47" s="36">
        <v>1120</v>
      </c>
      <c r="M47" s="36">
        <v>1120</v>
      </c>
      <c r="N47" s="30">
        <f t="shared" si="2"/>
        <v>4019.1859999999997</v>
      </c>
      <c r="O47" s="24">
        <f t="shared" si="4"/>
        <v>36204.158199999998</v>
      </c>
      <c r="P47" s="24">
        <f t="shared" si="5"/>
        <v>44997.89084</v>
      </c>
      <c r="Q47" s="24">
        <f t="shared" si="5"/>
        <v>57982.39999999998</v>
      </c>
      <c r="R47" s="24">
        <f t="shared" si="6"/>
        <v>57982.39999999998</v>
      </c>
      <c r="S47" s="31">
        <f t="shared" si="3"/>
        <v>197166.84903999994</v>
      </c>
      <c r="T47" s="24"/>
      <c r="U47" s="32"/>
      <c r="V47" s="33"/>
    </row>
    <row r="48" spans="1:22" s="5" customFormat="1" ht="30.75" customHeight="1">
      <c r="A48" s="26" t="s">
        <v>67</v>
      </c>
      <c r="B48" s="28" t="s">
        <v>68</v>
      </c>
      <c r="C48" s="28" t="s">
        <v>68</v>
      </c>
      <c r="D48" s="26"/>
      <c r="E48" s="34"/>
      <c r="F48" s="29"/>
      <c r="G48" s="29"/>
      <c r="H48" s="29"/>
      <c r="I48" s="29"/>
      <c r="J48" s="37">
        <f>SUM(J49:J50)</f>
        <v>769092</v>
      </c>
      <c r="K48" s="37">
        <f t="shared" ref="K48:R48" si="20">SUM(K49:K50)</f>
        <v>780878</v>
      </c>
      <c r="L48" s="37">
        <f t="shared" si="20"/>
        <v>711382.66</v>
      </c>
      <c r="M48" s="37">
        <f t="shared" si="20"/>
        <v>779347.33000000007</v>
      </c>
      <c r="N48" s="30">
        <f t="shared" si="2"/>
        <v>3040699.99</v>
      </c>
      <c r="O48" s="24">
        <f t="shared" si="20"/>
        <v>26256908.849999994</v>
      </c>
      <c r="P48" s="24">
        <f t="shared" si="20"/>
        <v>26686404.130499996</v>
      </c>
      <c r="Q48" s="24">
        <f t="shared" si="20"/>
        <v>26748707.294399999</v>
      </c>
      <c r="R48" s="24">
        <f t="shared" si="20"/>
        <v>29496598.953699995</v>
      </c>
      <c r="S48" s="31">
        <f t="shared" si="3"/>
        <v>109188619.22859998</v>
      </c>
      <c r="T48" s="31"/>
      <c r="U48" s="30"/>
      <c r="V48" s="33"/>
    </row>
    <row r="49" spans="1:22" s="4" customFormat="1" ht="30.75" customHeight="1">
      <c r="A49" s="26"/>
      <c r="B49" s="28" t="s">
        <v>68</v>
      </c>
      <c r="C49" s="26" t="s">
        <v>69</v>
      </c>
      <c r="D49" s="26" t="s">
        <v>24</v>
      </c>
      <c r="E49" s="34" t="s">
        <v>19</v>
      </c>
      <c r="F49" s="35">
        <v>60.31</v>
      </c>
      <c r="G49" s="35">
        <v>65.13</v>
      </c>
      <c r="H49" s="35">
        <v>31.66</v>
      </c>
      <c r="I49" s="35">
        <v>33.340000000000003</v>
      </c>
      <c r="J49" s="36">
        <v>307625</v>
      </c>
      <c r="K49" s="36">
        <v>309375.33</v>
      </c>
      <c r="L49" s="36">
        <v>302090.33</v>
      </c>
      <c r="M49" s="36">
        <v>311907</v>
      </c>
      <c r="N49" s="30">
        <f t="shared" si="2"/>
        <v>1230997.6600000001</v>
      </c>
      <c r="O49" s="24">
        <f t="shared" si="4"/>
        <v>8813456.25</v>
      </c>
      <c r="P49" s="24">
        <f t="shared" si="5"/>
        <v>8863603.2045000009</v>
      </c>
      <c r="Q49" s="24">
        <f t="shared" si="5"/>
        <v>9603451.5906999987</v>
      </c>
      <c r="R49" s="24">
        <f t="shared" si="6"/>
        <v>9915523.5299999975</v>
      </c>
      <c r="S49" s="31">
        <f t="shared" si="3"/>
        <v>37196034.575199991</v>
      </c>
      <c r="T49" s="24"/>
      <c r="U49" s="32"/>
      <c r="V49" s="33"/>
    </row>
    <row r="50" spans="1:22" s="4" customFormat="1" ht="30.75" customHeight="1">
      <c r="A50" s="26"/>
      <c r="B50" s="28" t="s">
        <v>68</v>
      </c>
      <c r="C50" s="26" t="s">
        <v>69</v>
      </c>
      <c r="D50" s="26" t="s">
        <v>24</v>
      </c>
      <c r="E50" s="34" t="s">
        <v>20</v>
      </c>
      <c r="F50" s="35">
        <v>77.069999999999993</v>
      </c>
      <c r="G50" s="35">
        <v>83.24</v>
      </c>
      <c r="H50" s="35">
        <v>39.270000000000003</v>
      </c>
      <c r="I50" s="35">
        <v>41.35</v>
      </c>
      <c r="J50" s="36">
        <v>461467</v>
      </c>
      <c r="K50" s="36">
        <v>471502.67</v>
      </c>
      <c r="L50" s="36">
        <v>409292.33</v>
      </c>
      <c r="M50" s="36">
        <v>467440.33</v>
      </c>
      <c r="N50" s="30">
        <f t="shared" si="2"/>
        <v>1809702.33</v>
      </c>
      <c r="O50" s="24">
        <f t="shared" si="4"/>
        <v>17443452.599999994</v>
      </c>
      <c r="P50" s="24">
        <f t="shared" si="5"/>
        <v>17822800.925999995</v>
      </c>
      <c r="Q50" s="24">
        <f t="shared" si="5"/>
        <v>17145255.703699999</v>
      </c>
      <c r="R50" s="24">
        <f t="shared" si="6"/>
        <v>19581075.423699997</v>
      </c>
      <c r="S50" s="31">
        <f t="shared" si="3"/>
        <v>71992584.653399989</v>
      </c>
      <c r="T50" s="24"/>
      <c r="U50" s="32"/>
      <c r="V50" s="33"/>
    </row>
    <row r="51" spans="1:22" s="5" customFormat="1" ht="30.75" customHeight="1">
      <c r="A51" s="26" t="s">
        <v>70</v>
      </c>
      <c r="B51" s="28" t="s">
        <v>71</v>
      </c>
      <c r="C51" s="28" t="s">
        <v>71</v>
      </c>
      <c r="D51" s="26"/>
      <c r="E51" s="34"/>
      <c r="F51" s="29"/>
      <c r="G51" s="29"/>
      <c r="H51" s="29"/>
      <c r="I51" s="29"/>
      <c r="J51" s="37">
        <f>SUM(J52:J53)</f>
        <v>10815</v>
      </c>
      <c r="K51" s="37">
        <f t="shared" ref="K51:R51" si="21">SUM(K52:K53)</f>
        <v>15572.583333333334</v>
      </c>
      <c r="L51" s="37">
        <f t="shared" si="21"/>
        <v>11716.5</v>
      </c>
      <c r="M51" s="37">
        <f t="shared" si="21"/>
        <v>11716.5</v>
      </c>
      <c r="N51" s="30">
        <f t="shared" si="2"/>
        <v>49820.583333333336</v>
      </c>
      <c r="O51" s="24">
        <f t="shared" si="21"/>
        <v>206052.45000000007</v>
      </c>
      <c r="P51" s="24">
        <f t="shared" si="21"/>
        <v>297306.14250000007</v>
      </c>
      <c r="Q51" s="24">
        <f t="shared" si="21"/>
        <v>260120.69750000004</v>
      </c>
      <c r="R51" s="24">
        <f t="shared" si="21"/>
        <v>260120.69750000004</v>
      </c>
      <c r="S51" s="31">
        <f t="shared" si="3"/>
        <v>1023599.9875000002</v>
      </c>
      <c r="T51" s="31"/>
      <c r="U51" s="30"/>
      <c r="V51" s="33"/>
    </row>
    <row r="52" spans="1:22" s="4" customFormat="1" ht="30.75" customHeight="1">
      <c r="A52" s="26"/>
      <c r="B52" s="28" t="s">
        <v>71</v>
      </c>
      <c r="C52" s="26" t="s">
        <v>72</v>
      </c>
      <c r="D52" s="26" t="s">
        <v>73</v>
      </c>
      <c r="E52" s="34" t="s">
        <v>19</v>
      </c>
      <c r="F52" s="35">
        <v>89.11</v>
      </c>
      <c r="G52" s="35">
        <v>96.24</v>
      </c>
      <c r="H52" s="35">
        <v>79.3</v>
      </c>
      <c r="I52" s="35">
        <v>83.5</v>
      </c>
      <c r="J52" s="36">
        <v>5842</v>
      </c>
      <c r="K52" s="36">
        <v>8381.5833333333339</v>
      </c>
      <c r="L52" s="36">
        <v>6778.75</v>
      </c>
      <c r="M52" s="36">
        <v>6778.75</v>
      </c>
      <c r="N52" s="30">
        <f t="shared" si="2"/>
        <v>27781.083333333336</v>
      </c>
      <c r="O52" s="24">
        <f t="shared" si="4"/>
        <v>57310.020000000011</v>
      </c>
      <c r="P52" s="24">
        <f t="shared" si="5"/>
        <v>82223.332500000019</v>
      </c>
      <c r="Q52" s="24">
        <f t="shared" si="5"/>
        <v>86361.274999999965</v>
      </c>
      <c r="R52" s="24">
        <f t="shared" si="6"/>
        <v>86361.274999999965</v>
      </c>
      <c r="S52" s="31">
        <f t="shared" si="3"/>
        <v>312255.90249999997</v>
      </c>
      <c r="T52" s="24"/>
      <c r="U52" s="32"/>
      <c r="V52" s="33"/>
    </row>
    <row r="53" spans="1:22" s="4" customFormat="1" ht="30.75" customHeight="1">
      <c r="A53" s="26"/>
      <c r="B53" s="28" t="s">
        <v>71</v>
      </c>
      <c r="C53" s="26" t="s">
        <v>72</v>
      </c>
      <c r="D53" s="26" t="s">
        <v>73</v>
      </c>
      <c r="E53" s="34" t="s">
        <v>20</v>
      </c>
      <c r="F53" s="35">
        <v>136.71</v>
      </c>
      <c r="G53" s="35">
        <v>147.65</v>
      </c>
      <c r="H53" s="35">
        <v>106.8</v>
      </c>
      <c r="I53" s="35">
        <v>112.46</v>
      </c>
      <c r="J53" s="36">
        <v>4973</v>
      </c>
      <c r="K53" s="36">
        <v>7191</v>
      </c>
      <c r="L53" s="36">
        <v>4937.75</v>
      </c>
      <c r="M53" s="36">
        <v>4937.75</v>
      </c>
      <c r="N53" s="30">
        <f t="shared" si="2"/>
        <v>22039.5</v>
      </c>
      <c r="O53" s="24">
        <f t="shared" si="4"/>
        <v>148742.43000000005</v>
      </c>
      <c r="P53" s="24">
        <f t="shared" si="5"/>
        <v>215082.81000000008</v>
      </c>
      <c r="Q53" s="24">
        <f t="shared" si="5"/>
        <v>173759.42250000007</v>
      </c>
      <c r="R53" s="24">
        <f t="shared" si="6"/>
        <v>173759.42250000007</v>
      </c>
      <c r="S53" s="31">
        <f t="shared" si="3"/>
        <v>711344.08500000031</v>
      </c>
      <c r="T53" s="24"/>
      <c r="U53" s="32"/>
      <c r="V53" s="33"/>
    </row>
    <row r="54" spans="1:22" s="5" customFormat="1" ht="30.75" customHeight="1">
      <c r="A54" s="26" t="s">
        <v>74</v>
      </c>
      <c r="B54" s="28" t="s">
        <v>75</v>
      </c>
      <c r="C54" s="28" t="s">
        <v>75</v>
      </c>
      <c r="D54" s="26"/>
      <c r="E54" s="34"/>
      <c r="F54" s="29"/>
      <c r="G54" s="29"/>
      <c r="H54" s="29"/>
      <c r="I54" s="29"/>
      <c r="J54" s="37">
        <f>SUM(J55:J58)</f>
        <v>2237.09</v>
      </c>
      <c r="K54" s="37">
        <f t="shared" ref="K54:R54" si="22">SUM(K55:K58)</f>
        <v>2373.2866666666669</v>
      </c>
      <c r="L54" s="37">
        <f t="shared" si="22"/>
        <v>3550</v>
      </c>
      <c r="M54" s="37">
        <f t="shared" si="22"/>
        <v>3553</v>
      </c>
      <c r="N54" s="30">
        <f t="shared" si="2"/>
        <v>11713.376666666667</v>
      </c>
      <c r="O54" s="24">
        <f t="shared" si="22"/>
        <v>45567.129300000001</v>
      </c>
      <c r="P54" s="24">
        <f t="shared" si="22"/>
        <v>45483.255133333339</v>
      </c>
      <c r="Q54" s="24">
        <f t="shared" si="22"/>
        <v>129818.28749999998</v>
      </c>
      <c r="R54" s="24">
        <f t="shared" si="22"/>
        <v>129829.23749999996</v>
      </c>
      <c r="S54" s="31">
        <f t="shared" si="3"/>
        <v>350697.90943333332</v>
      </c>
      <c r="T54" s="24"/>
      <c r="U54" s="32"/>
      <c r="V54" s="33"/>
    </row>
    <row r="55" spans="1:22" s="4" customFormat="1" ht="30.75" customHeight="1">
      <c r="A55" s="26"/>
      <c r="B55" s="28" t="s">
        <v>75</v>
      </c>
      <c r="C55" s="26" t="s">
        <v>43</v>
      </c>
      <c r="D55" s="26" t="s">
        <v>76</v>
      </c>
      <c r="E55" s="34" t="s">
        <v>19</v>
      </c>
      <c r="F55" s="35">
        <v>72.14</v>
      </c>
      <c r="G55" s="35">
        <v>77.91</v>
      </c>
      <c r="H55" s="35">
        <v>70.52</v>
      </c>
      <c r="I55" s="35">
        <v>74.260000000000005</v>
      </c>
      <c r="J55" s="36">
        <v>773.42</v>
      </c>
      <c r="K55" s="36">
        <v>774.89</v>
      </c>
      <c r="L55" s="36">
        <v>752.75</v>
      </c>
      <c r="M55" s="36">
        <v>755.75</v>
      </c>
      <c r="N55" s="30">
        <f t="shared" si="2"/>
        <v>3056.81</v>
      </c>
      <c r="O55" s="24">
        <f t="shared" si="4"/>
        <v>1252.9404000000034</v>
      </c>
      <c r="P55" s="24">
        <f t="shared" si="5"/>
        <v>1255.3218000000036</v>
      </c>
      <c r="Q55" s="24">
        <f t="shared" si="5"/>
        <v>2747.5374999999935</v>
      </c>
      <c r="R55" s="24">
        <f t="shared" si="6"/>
        <v>2758.4874999999934</v>
      </c>
      <c r="S55" s="31">
        <f t="shared" si="3"/>
        <v>8014.2871999999934</v>
      </c>
      <c r="T55" s="24"/>
      <c r="U55" s="32"/>
      <c r="V55" s="33"/>
    </row>
    <row r="56" spans="1:22" s="4" customFormat="1" ht="30.75" customHeight="1">
      <c r="A56" s="26"/>
      <c r="B56" s="28" t="s">
        <v>75</v>
      </c>
      <c r="C56" s="26" t="s">
        <v>43</v>
      </c>
      <c r="D56" s="26" t="s">
        <v>77</v>
      </c>
      <c r="E56" s="34" t="s">
        <v>19</v>
      </c>
      <c r="F56" s="35">
        <v>73.97</v>
      </c>
      <c r="G56" s="35">
        <v>79.89</v>
      </c>
      <c r="H56" s="35">
        <v>68.28</v>
      </c>
      <c r="I56" s="35">
        <v>71.900000000000006</v>
      </c>
      <c r="J56" s="36">
        <v>526.15</v>
      </c>
      <c r="K56" s="36">
        <v>629.23666666666668</v>
      </c>
      <c r="L56" s="36">
        <v>888.5</v>
      </c>
      <c r="M56" s="36">
        <v>888.5</v>
      </c>
      <c r="N56" s="30">
        <f t="shared" si="2"/>
        <v>2932.3866666666668</v>
      </c>
      <c r="O56" s="24">
        <f t="shared" si="4"/>
        <v>2993.7934999999989</v>
      </c>
      <c r="P56" s="24">
        <f t="shared" si="5"/>
        <v>3580.356633333332</v>
      </c>
      <c r="Q56" s="24">
        <f t="shared" si="5"/>
        <v>7099.1149999999952</v>
      </c>
      <c r="R56" s="24">
        <f t="shared" si="6"/>
        <v>7099.1149999999952</v>
      </c>
      <c r="S56" s="31">
        <f t="shared" si="3"/>
        <v>20772.380133333321</v>
      </c>
      <c r="T56" s="24"/>
      <c r="U56" s="32"/>
      <c r="V56" s="33"/>
    </row>
    <row r="57" spans="1:22" s="4" customFormat="1" ht="30.75" customHeight="1">
      <c r="A57" s="26"/>
      <c r="B57" s="28" t="s">
        <v>75</v>
      </c>
      <c r="C57" s="26" t="s">
        <v>43</v>
      </c>
      <c r="D57" s="26" t="s">
        <v>78</v>
      </c>
      <c r="E57" s="34" t="s">
        <v>19</v>
      </c>
      <c r="F57" s="35">
        <v>140.63999999999999</v>
      </c>
      <c r="G57" s="35">
        <v>151.88999999999999</v>
      </c>
      <c r="H57" s="35">
        <v>70.52</v>
      </c>
      <c r="I57" s="35">
        <v>74.260000000000005</v>
      </c>
      <c r="J57" s="36">
        <v>294.42</v>
      </c>
      <c r="K57" s="36">
        <v>249.91</v>
      </c>
      <c r="L57" s="36">
        <v>1221</v>
      </c>
      <c r="M57" s="36">
        <v>1221</v>
      </c>
      <c r="N57" s="30">
        <f t="shared" si="2"/>
        <v>2986.33</v>
      </c>
      <c r="O57" s="24">
        <f t="shared" si="4"/>
        <v>20644.730399999997</v>
      </c>
      <c r="P57" s="24">
        <f t="shared" si="5"/>
        <v>17523.689199999997</v>
      </c>
      <c r="Q57" s="24">
        <f t="shared" si="5"/>
        <v>94786.229999999981</v>
      </c>
      <c r="R57" s="24">
        <f t="shared" si="6"/>
        <v>94786.229999999981</v>
      </c>
      <c r="S57" s="31">
        <f t="shared" si="3"/>
        <v>227740.87959999996</v>
      </c>
      <c r="T57" s="24"/>
      <c r="U57" s="32"/>
      <c r="V57" s="33"/>
    </row>
    <row r="58" spans="1:22" s="4" customFormat="1" ht="30.75" customHeight="1">
      <c r="A58" s="26"/>
      <c r="B58" s="28" t="s">
        <v>75</v>
      </c>
      <c r="C58" s="26" t="s">
        <v>43</v>
      </c>
      <c r="D58" s="26" t="s">
        <v>79</v>
      </c>
      <c r="E58" s="34" t="s">
        <v>19</v>
      </c>
      <c r="F58" s="35">
        <v>102.67</v>
      </c>
      <c r="G58" s="35">
        <v>110.88</v>
      </c>
      <c r="H58" s="35">
        <v>70.52</v>
      </c>
      <c r="I58" s="35">
        <v>74.260000000000005</v>
      </c>
      <c r="J58" s="36">
        <v>643.09999999999991</v>
      </c>
      <c r="K58" s="36">
        <v>719.25</v>
      </c>
      <c r="L58" s="36">
        <v>687.75</v>
      </c>
      <c r="M58" s="36">
        <v>687.75</v>
      </c>
      <c r="N58" s="30">
        <f t="shared" si="2"/>
        <v>2737.85</v>
      </c>
      <c r="O58" s="24">
        <f t="shared" si="4"/>
        <v>20675.665000000001</v>
      </c>
      <c r="P58" s="24">
        <f t="shared" si="5"/>
        <v>23123.887500000004</v>
      </c>
      <c r="Q58" s="24">
        <f t="shared" si="5"/>
        <v>25185.404999999992</v>
      </c>
      <c r="R58" s="24">
        <f t="shared" si="6"/>
        <v>25185.404999999992</v>
      </c>
      <c r="S58" s="31">
        <f t="shared" si="3"/>
        <v>94170.362499999988</v>
      </c>
      <c r="T58" s="24"/>
      <c r="U58" s="32"/>
      <c r="V58" s="33"/>
    </row>
    <row r="59" spans="1:22" s="5" customFormat="1" ht="30.75" customHeight="1">
      <c r="A59" s="26" t="s">
        <v>80</v>
      </c>
      <c r="B59" s="28" t="s">
        <v>81</v>
      </c>
      <c r="C59" s="28" t="s">
        <v>81</v>
      </c>
      <c r="D59" s="26"/>
      <c r="E59" s="34"/>
      <c r="F59" s="29"/>
      <c r="G59" s="29"/>
      <c r="H59" s="29"/>
      <c r="I59" s="29"/>
      <c r="J59" s="37">
        <f>J60</f>
        <v>434.02</v>
      </c>
      <c r="K59" s="37">
        <f t="shared" ref="K59:R59" si="23">K60</f>
        <v>540.07500000000005</v>
      </c>
      <c r="L59" s="37">
        <f t="shared" si="23"/>
        <v>701</v>
      </c>
      <c r="M59" s="37">
        <f t="shared" si="23"/>
        <v>326</v>
      </c>
      <c r="N59" s="30">
        <f t="shared" si="2"/>
        <v>2001.095</v>
      </c>
      <c r="O59" s="24">
        <f t="shared" si="23"/>
        <v>60567.491000000002</v>
      </c>
      <c r="P59" s="24">
        <f t="shared" si="23"/>
        <v>75367.466250000012</v>
      </c>
      <c r="Q59" s="24">
        <f t="shared" si="23"/>
        <v>106509.94</v>
      </c>
      <c r="R59" s="24">
        <f t="shared" si="23"/>
        <v>49532.44</v>
      </c>
      <c r="S59" s="31">
        <f t="shared" si="3"/>
        <v>291977.33724999998</v>
      </c>
      <c r="T59" s="24"/>
      <c r="U59" s="32"/>
      <c r="V59" s="33"/>
    </row>
    <row r="60" spans="1:22" s="4" customFormat="1" ht="30.75" customHeight="1">
      <c r="A60" s="26"/>
      <c r="B60" s="28" t="s">
        <v>81</v>
      </c>
      <c r="C60" s="26" t="s">
        <v>82</v>
      </c>
      <c r="D60" s="26" t="s">
        <v>83</v>
      </c>
      <c r="E60" s="34" t="s">
        <v>19</v>
      </c>
      <c r="F60" s="35">
        <v>184.71</v>
      </c>
      <c r="G60" s="35">
        <v>199.49</v>
      </c>
      <c r="H60" s="35">
        <v>45.16</v>
      </c>
      <c r="I60" s="35">
        <v>47.55</v>
      </c>
      <c r="J60" s="36">
        <v>434.02</v>
      </c>
      <c r="K60" s="36">
        <v>540.07500000000005</v>
      </c>
      <c r="L60" s="36">
        <v>701</v>
      </c>
      <c r="M60" s="36">
        <v>326</v>
      </c>
      <c r="N60" s="30">
        <f t="shared" si="2"/>
        <v>2001.095</v>
      </c>
      <c r="O60" s="24">
        <f t="shared" si="4"/>
        <v>60567.491000000002</v>
      </c>
      <c r="P60" s="24">
        <f t="shared" si="5"/>
        <v>75367.466250000012</v>
      </c>
      <c r="Q60" s="24">
        <f t="shared" si="5"/>
        <v>106509.94</v>
      </c>
      <c r="R60" s="24">
        <f t="shared" si="6"/>
        <v>49532.44</v>
      </c>
      <c r="S60" s="31">
        <f t="shared" si="3"/>
        <v>291977.33724999998</v>
      </c>
      <c r="T60" s="24"/>
      <c r="U60" s="32"/>
      <c r="V60" s="33"/>
    </row>
    <row r="61" spans="1:22" s="5" customFormat="1" ht="30.75" customHeight="1">
      <c r="A61" s="26" t="s">
        <v>84</v>
      </c>
      <c r="B61" s="28" t="s">
        <v>85</v>
      </c>
      <c r="C61" s="28" t="s">
        <v>85</v>
      </c>
      <c r="D61" s="26"/>
      <c r="E61" s="34"/>
      <c r="F61" s="29"/>
      <c r="G61" s="29"/>
      <c r="H61" s="29"/>
      <c r="I61" s="29"/>
      <c r="J61" s="37">
        <f>SUM(J62:J65)</f>
        <v>50768.54</v>
      </c>
      <c r="K61" s="37">
        <f t="shared" ref="K61:R61" si="24">SUM(K62:K65)</f>
        <v>53514.917999999991</v>
      </c>
      <c r="L61" s="37">
        <f t="shared" si="24"/>
        <v>60225</v>
      </c>
      <c r="M61" s="37">
        <f t="shared" si="24"/>
        <v>60230</v>
      </c>
      <c r="N61" s="30">
        <f t="shared" si="2"/>
        <v>224738.45799999998</v>
      </c>
      <c r="O61" s="24">
        <f t="shared" si="24"/>
        <v>2277018.7897000005</v>
      </c>
      <c r="P61" s="24">
        <f t="shared" si="24"/>
        <v>2397146.5300933337</v>
      </c>
      <c r="Q61" s="24">
        <f t="shared" si="24"/>
        <v>3077475.4699999997</v>
      </c>
      <c r="R61" s="24">
        <f t="shared" si="24"/>
        <v>3077698.5899999994</v>
      </c>
      <c r="S61" s="31">
        <f t="shared" si="3"/>
        <v>10829339.379793333</v>
      </c>
      <c r="T61" s="24"/>
      <c r="U61" s="32"/>
      <c r="V61" s="33"/>
    </row>
    <row r="62" spans="1:22" s="4" customFormat="1" ht="57.75" customHeight="1">
      <c r="A62" s="26"/>
      <c r="B62" s="28" t="s">
        <v>85</v>
      </c>
      <c r="C62" s="26" t="s">
        <v>86</v>
      </c>
      <c r="D62" s="26" t="s">
        <v>87</v>
      </c>
      <c r="E62" s="34" t="s">
        <v>19</v>
      </c>
      <c r="F62" s="35">
        <v>136.27000000000001</v>
      </c>
      <c r="G62" s="35">
        <v>147.16999999999999</v>
      </c>
      <c r="H62" s="35">
        <v>89.55</v>
      </c>
      <c r="I62" s="35">
        <v>94.3</v>
      </c>
      <c r="J62" s="36">
        <v>30955.64</v>
      </c>
      <c r="K62" s="36">
        <v>32092.741333333332</v>
      </c>
      <c r="L62" s="36">
        <v>34735</v>
      </c>
      <c r="M62" s="36">
        <v>34734</v>
      </c>
      <c r="N62" s="30">
        <f t="shared" si="2"/>
        <v>132517.38133333332</v>
      </c>
      <c r="O62" s="24">
        <f t="shared" si="4"/>
        <v>1446247.5008000003</v>
      </c>
      <c r="P62" s="24">
        <f t="shared" si="5"/>
        <v>1499372.8750933337</v>
      </c>
      <c r="Q62" s="24">
        <f t="shared" si="5"/>
        <v>1836439.4499999997</v>
      </c>
      <c r="R62" s="24">
        <f t="shared" si="6"/>
        <v>1836386.5799999996</v>
      </c>
      <c r="S62" s="31">
        <f t="shared" si="3"/>
        <v>6618446.4058933333</v>
      </c>
      <c r="T62" s="24"/>
      <c r="U62" s="32"/>
      <c r="V62" s="33"/>
    </row>
    <row r="63" spans="1:22" s="4" customFormat="1" ht="30.75" customHeight="1">
      <c r="A63" s="26"/>
      <c r="B63" s="28" t="s">
        <v>85</v>
      </c>
      <c r="C63" s="26" t="s">
        <v>86</v>
      </c>
      <c r="D63" s="26" t="s">
        <v>88</v>
      </c>
      <c r="E63" s="34" t="s">
        <v>19</v>
      </c>
      <c r="F63" s="35">
        <v>136.27000000000001</v>
      </c>
      <c r="G63" s="35">
        <v>147.16999999999999</v>
      </c>
      <c r="H63" s="35">
        <v>24.52</v>
      </c>
      <c r="I63" s="35">
        <v>25.82</v>
      </c>
      <c r="J63" s="36">
        <v>254.10999999999999</v>
      </c>
      <c r="K63" s="36">
        <v>337.36666666666667</v>
      </c>
      <c r="L63" s="36">
        <v>452</v>
      </c>
      <c r="M63" s="36">
        <v>452</v>
      </c>
      <c r="N63" s="30">
        <f t="shared" si="2"/>
        <v>1495.4766666666667</v>
      </c>
      <c r="O63" s="24">
        <f t="shared" si="4"/>
        <v>28396.792500000003</v>
      </c>
      <c r="P63" s="24">
        <f t="shared" si="5"/>
        <v>37700.725000000006</v>
      </c>
      <c r="Q63" s="24">
        <f t="shared" si="5"/>
        <v>54850.2</v>
      </c>
      <c r="R63" s="24">
        <f t="shared" si="6"/>
        <v>54850.2</v>
      </c>
      <c r="S63" s="31">
        <f t="shared" si="3"/>
        <v>175797.91750000001</v>
      </c>
      <c r="T63" s="24"/>
      <c r="U63" s="32"/>
      <c r="V63" s="33"/>
    </row>
    <row r="64" spans="1:22" s="4" customFormat="1" ht="30.75" customHeight="1">
      <c r="A64" s="26"/>
      <c r="B64" s="28" t="s">
        <v>85</v>
      </c>
      <c r="C64" s="26" t="s">
        <v>86</v>
      </c>
      <c r="D64" s="26" t="s">
        <v>89</v>
      </c>
      <c r="E64" s="34" t="s">
        <v>20</v>
      </c>
      <c r="F64" s="35">
        <v>188.03</v>
      </c>
      <c r="G64" s="35">
        <v>203.07</v>
      </c>
      <c r="H64" s="35">
        <v>139.30000000000001</v>
      </c>
      <c r="I64" s="35">
        <v>146.68</v>
      </c>
      <c r="J64" s="36">
        <v>5052.0200000000004</v>
      </c>
      <c r="K64" s="36">
        <v>4974.1399999999994</v>
      </c>
      <c r="L64" s="36">
        <v>6938</v>
      </c>
      <c r="M64" s="36">
        <v>6939</v>
      </c>
      <c r="N64" s="30">
        <f t="shared" si="2"/>
        <v>23903.16</v>
      </c>
      <c r="O64" s="24">
        <f t="shared" si="4"/>
        <v>246184.93459999998</v>
      </c>
      <c r="P64" s="24">
        <f t="shared" si="5"/>
        <v>242389.84219999993</v>
      </c>
      <c r="Q64" s="24">
        <f t="shared" si="5"/>
        <v>391233.81999999989</v>
      </c>
      <c r="R64" s="24">
        <f t="shared" si="6"/>
        <v>391290.2099999999</v>
      </c>
      <c r="S64" s="31">
        <f t="shared" si="3"/>
        <v>1271098.8067999997</v>
      </c>
      <c r="T64" s="24"/>
      <c r="U64" s="32"/>
      <c r="V64" s="33"/>
    </row>
    <row r="65" spans="1:22" s="4" customFormat="1" ht="30.75" customHeight="1">
      <c r="A65" s="26"/>
      <c r="B65" s="28" t="s">
        <v>85</v>
      </c>
      <c r="C65" s="26" t="s">
        <v>86</v>
      </c>
      <c r="D65" s="26" t="s">
        <v>90</v>
      </c>
      <c r="E65" s="34" t="s">
        <v>20</v>
      </c>
      <c r="F65" s="35">
        <v>131.65</v>
      </c>
      <c r="G65" s="35">
        <v>142.18</v>
      </c>
      <c r="H65" s="35">
        <v>93.31</v>
      </c>
      <c r="I65" s="35">
        <v>98.26</v>
      </c>
      <c r="J65" s="36">
        <v>14506.769999999999</v>
      </c>
      <c r="K65" s="36">
        <v>16110.670000000002</v>
      </c>
      <c r="L65" s="36">
        <v>18100</v>
      </c>
      <c r="M65" s="36">
        <v>18105</v>
      </c>
      <c r="N65" s="30">
        <f t="shared" si="2"/>
        <v>66822.44</v>
      </c>
      <c r="O65" s="24">
        <f t="shared" si="4"/>
        <v>556189.56180000002</v>
      </c>
      <c r="P65" s="24">
        <f t="shared" si="5"/>
        <v>617683.0878000001</v>
      </c>
      <c r="Q65" s="24">
        <f t="shared" si="5"/>
        <v>794952</v>
      </c>
      <c r="R65" s="24">
        <f t="shared" si="6"/>
        <v>795171.6</v>
      </c>
      <c r="S65" s="31">
        <f t="shared" si="3"/>
        <v>2763996.2496000002</v>
      </c>
      <c r="T65" s="24"/>
      <c r="U65" s="32"/>
      <c r="V65" s="33"/>
    </row>
    <row r="66" spans="1:22" s="5" customFormat="1" ht="30.75" customHeight="1">
      <c r="A66" s="26" t="s">
        <v>91</v>
      </c>
      <c r="B66" s="28" t="s">
        <v>92</v>
      </c>
      <c r="C66" s="28" t="s">
        <v>92</v>
      </c>
      <c r="D66" s="26"/>
      <c r="E66" s="34"/>
      <c r="F66" s="29"/>
      <c r="G66" s="29"/>
      <c r="H66" s="29"/>
      <c r="I66" s="29"/>
      <c r="J66" s="37">
        <f>SUM(J67:J68)</f>
        <v>6041.8600000000006</v>
      </c>
      <c r="K66" s="37">
        <f t="shared" ref="K66:M66" si="25">SUM(K67:K68)</f>
        <v>5957.93</v>
      </c>
      <c r="L66" s="37">
        <f t="shared" si="25"/>
        <v>6015.75</v>
      </c>
      <c r="M66" s="37">
        <f t="shared" si="25"/>
        <v>6015.75</v>
      </c>
      <c r="N66" s="30">
        <f t="shared" si="2"/>
        <v>24031.29</v>
      </c>
      <c r="O66" s="24">
        <f>SUM(O67:O68)</f>
        <v>285448.06670000002</v>
      </c>
      <c r="P66" s="24">
        <f>SUM(P67:P68)</f>
        <v>281304.978</v>
      </c>
      <c r="Q66" s="24">
        <f t="shared" ref="Q66:R66" si="26">SUM(Q67:Q68)</f>
        <v>317768.88749999995</v>
      </c>
      <c r="R66" s="24">
        <f t="shared" si="26"/>
        <v>317768.88749999995</v>
      </c>
      <c r="S66" s="31">
        <f t="shared" si="3"/>
        <v>1202290.8196999999</v>
      </c>
      <c r="T66" s="24"/>
      <c r="U66" s="32"/>
      <c r="V66" s="33"/>
    </row>
    <row r="67" spans="1:22" s="4" customFormat="1" ht="56.25" customHeight="1">
      <c r="A67" s="26"/>
      <c r="B67" s="28" t="s">
        <v>92</v>
      </c>
      <c r="C67" s="26" t="s">
        <v>93</v>
      </c>
      <c r="D67" s="26" t="s">
        <v>94</v>
      </c>
      <c r="E67" s="34" t="s">
        <v>19</v>
      </c>
      <c r="F67" s="35">
        <v>104.29</v>
      </c>
      <c r="G67" s="35">
        <v>112.63</v>
      </c>
      <c r="H67" s="35">
        <v>47.41</v>
      </c>
      <c r="I67" s="35">
        <v>49.92</v>
      </c>
      <c r="J67" s="36">
        <v>3540.23</v>
      </c>
      <c r="K67" s="36">
        <v>3483.41</v>
      </c>
      <c r="L67" s="36">
        <v>3638.5</v>
      </c>
      <c r="M67" s="36">
        <v>3638.5</v>
      </c>
      <c r="N67" s="30">
        <f t="shared" si="2"/>
        <v>14300.64</v>
      </c>
      <c r="O67" s="24">
        <f t="shared" si="4"/>
        <v>201368.28240000003</v>
      </c>
      <c r="P67" s="24">
        <f t="shared" si="5"/>
        <v>198136.36080000002</v>
      </c>
      <c r="Q67" s="24">
        <f t="shared" si="5"/>
        <v>228170.33499999996</v>
      </c>
      <c r="R67" s="24">
        <f t="shared" si="6"/>
        <v>228170.33499999996</v>
      </c>
      <c r="S67" s="31">
        <f t="shared" si="3"/>
        <v>855845.31319999998</v>
      </c>
      <c r="T67" s="24"/>
      <c r="U67" s="32"/>
      <c r="V67" s="33"/>
    </row>
    <row r="68" spans="1:22" s="4" customFormat="1" ht="48.75" customHeight="1">
      <c r="A68" s="26"/>
      <c r="B68" s="28" t="s">
        <v>92</v>
      </c>
      <c r="C68" s="26" t="s">
        <v>93</v>
      </c>
      <c r="D68" s="26" t="s">
        <v>94</v>
      </c>
      <c r="E68" s="34" t="s">
        <v>20</v>
      </c>
      <c r="F68" s="35">
        <v>85.1</v>
      </c>
      <c r="G68" s="35">
        <v>91.91</v>
      </c>
      <c r="H68" s="35">
        <v>51.49</v>
      </c>
      <c r="I68" s="35">
        <v>54.22</v>
      </c>
      <c r="J68" s="36">
        <v>2501.63</v>
      </c>
      <c r="K68" s="36">
        <v>2474.52</v>
      </c>
      <c r="L68" s="36">
        <v>2377.25</v>
      </c>
      <c r="M68" s="36">
        <v>2377.25</v>
      </c>
      <c r="N68" s="30">
        <f t="shared" si="2"/>
        <v>9730.65</v>
      </c>
      <c r="O68" s="24">
        <f t="shared" si="4"/>
        <v>84079.784299999985</v>
      </c>
      <c r="P68" s="24">
        <f t="shared" si="5"/>
        <v>83168.617199999979</v>
      </c>
      <c r="Q68" s="24">
        <f t="shared" si="5"/>
        <v>89598.552499999991</v>
      </c>
      <c r="R68" s="24">
        <f t="shared" si="6"/>
        <v>89598.552499999991</v>
      </c>
      <c r="S68" s="31">
        <f t="shared" si="3"/>
        <v>346445.50649999996</v>
      </c>
      <c r="T68" s="24"/>
      <c r="U68" s="32"/>
      <c r="V68" s="33"/>
    </row>
    <row r="69" spans="1:22" s="5" customFormat="1" ht="30.75" customHeight="1">
      <c r="A69" s="26" t="s">
        <v>95</v>
      </c>
      <c r="B69" s="28" t="s">
        <v>96</v>
      </c>
      <c r="C69" s="28" t="s">
        <v>96</v>
      </c>
      <c r="D69" s="26"/>
      <c r="E69" s="34"/>
      <c r="F69" s="29"/>
      <c r="G69" s="29"/>
      <c r="H69" s="29"/>
      <c r="I69" s="29"/>
      <c r="J69" s="37">
        <f>SUM(J70:J73)</f>
        <v>2938.877</v>
      </c>
      <c r="K69" s="37">
        <f t="shared" ref="K69:R69" si="27">SUM(K70:K73)</f>
        <v>2940.6820000000002</v>
      </c>
      <c r="L69" s="37">
        <f t="shared" si="27"/>
        <v>4772</v>
      </c>
      <c r="M69" s="37">
        <f t="shared" si="27"/>
        <v>4772</v>
      </c>
      <c r="N69" s="30">
        <f t="shared" si="2"/>
        <v>15423.559000000001</v>
      </c>
      <c r="O69" s="24">
        <f t="shared" si="27"/>
        <v>711689.15072000003</v>
      </c>
      <c r="P69" s="24">
        <f t="shared" si="27"/>
        <v>726027.6568900001</v>
      </c>
      <c r="Q69" s="24">
        <f t="shared" si="27"/>
        <v>1048308.24</v>
      </c>
      <c r="R69" s="24">
        <f t="shared" si="27"/>
        <v>1048697.6600000001</v>
      </c>
      <c r="S69" s="31">
        <f t="shared" si="3"/>
        <v>3534722.7076099999</v>
      </c>
      <c r="T69" s="24"/>
      <c r="U69" s="32"/>
      <c r="V69" s="33"/>
    </row>
    <row r="70" spans="1:22" s="4" customFormat="1" ht="60" customHeight="1">
      <c r="A70" s="26"/>
      <c r="B70" s="28" t="s">
        <v>96</v>
      </c>
      <c r="C70" s="26" t="s">
        <v>97</v>
      </c>
      <c r="D70" s="26" t="s">
        <v>98</v>
      </c>
      <c r="E70" s="34" t="s">
        <v>19</v>
      </c>
      <c r="F70" s="35">
        <v>101.7</v>
      </c>
      <c r="G70" s="35">
        <v>109.84</v>
      </c>
      <c r="H70" s="35">
        <v>53.65</v>
      </c>
      <c r="I70" s="35">
        <v>56.49</v>
      </c>
      <c r="J70" s="36">
        <v>1445.241</v>
      </c>
      <c r="K70" s="36">
        <v>1405.3609999999999</v>
      </c>
      <c r="L70" s="36">
        <v>2842</v>
      </c>
      <c r="M70" s="36">
        <v>2841</v>
      </c>
      <c r="N70" s="30">
        <f t="shared" si="2"/>
        <v>8533.601999999999</v>
      </c>
      <c r="O70" s="24">
        <f t="shared" si="4"/>
        <v>69443.830050000004</v>
      </c>
      <c r="P70" s="24">
        <f t="shared" si="5"/>
        <v>67527.596049999993</v>
      </c>
      <c r="Q70" s="24">
        <f t="shared" si="5"/>
        <v>151620.70000000001</v>
      </c>
      <c r="R70" s="24">
        <f t="shared" si="6"/>
        <v>151567.35</v>
      </c>
      <c r="S70" s="31">
        <f t="shared" si="3"/>
        <v>440159.47609999997</v>
      </c>
      <c r="T70" s="24"/>
      <c r="U70" s="32"/>
      <c r="V70" s="33"/>
    </row>
    <row r="71" spans="1:22" s="4" customFormat="1" ht="56.25" customHeight="1">
      <c r="A71" s="26"/>
      <c r="B71" s="28" t="s">
        <v>96</v>
      </c>
      <c r="C71" s="26" t="s">
        <v>99</v>
      </c>
      <c r="D71" s="26" t="s">
        <v>100</v>
      </c>
      <c r="E71" s="34" t="s">
        <v>19</v>
      </c>
      <c r="F71" s="35">
        <v>498.36</v>
      </c>
      <c r="G71" s="35">
        <v>538.23</v>
      </c>
      <c r="H71" s="35">
        <v>90.66</v>
      </c>
      <c r="I71" s="35">
        <v>95.46</v>
      </c>
      <c r="J71" s="36">
        <v>806.08899999999994</v>
      </c>
      <c r="K71" s="36">
        <v>858.99800000000005</v>
      </c>
      <c r="L71" s="36">
        <v>1023</v>
      </c>
      <c r="M71" s="36">
        <v>1024</v>
      </c>
      <c r="N71" s="30">
        <f t="shared" ref="N71:N137" si="28">J71+K71+L71+M71</f>
        <v>3712.087</v>
      </c>
      <c r="O71" s="24">
        <f t="shared" si="4"/>
        <v>328642.4853</v>
      </c>
      <c r="P71" s="24">
        <f t="shared" si="5"/>
        <v>350213.48460000008</v>
      </c>
      <c r="Q71" s="24">
        <f t="shared" si="5"/>
        <v>452953.71</v>
      </c>
      <c r="R71" s="24">
        <f t="shared" si="6"/>
        <v>453396.48000000004</v>
      </c>
      <c r="S71" s="31">
        <f t="shared" ref="S71:S137" si="29">O71+P71+Q71+R71</f>
        <v>1585206.1599000001</v>
      </c>
      <c r="T71" s="24"/>
      <c r="U71" s="32"/>
      <c r="V71" s="33"/>
    </row>
    <row r="72" spans="1:22" s="4" customFormat="1" ht="49.5" customHeight="1">
      <c r="A72" s="26"/>
      <c r="B72" s="28" t="s">
        <v>96</v>
      </c>
      <c r="C72" s="26" t="s">
        <v>99</v>
      </c>
      <c r="D72" s="26" t="s">
        <v>101</v>
      </c>
      <c r="E72" s="34" t="s">
        <v>19</v>
      </c>
      <c r="F72" s="35">
        <v>498.36</v>
      </c>
      <c r="G72" s="35">
        <v>538.23</v>
      </c>
      <c r="H72" s="35">
        <v>90.66</v>
      </c>
      <c r="I72" s="35">
        <v>95.46</v>
      </c>
      <c r="J72" s="36">
        <v>141.89999999999998</v>
      </c>
      <c r="K72" s="36">
        <v>142.809</v>
      </c>
      <c r="L72" s="36">
        <v>251</v>
      </c>
      <c r="M72" s="36">
        <v>251</v>
      </c>
      <c r="N72" s="30">
        <f t="shared" si="28"/>
        <v>786.70899999999995</v>
      </c>
      <c r="O72" s="24">
        <f t="shared" ref="O72:O139" si="30">(F72-H72)*J72</f>
        <v>57852.63</v>
      </c>
      <c r="P72" s="24">
        <f t="shared" ref="P72:Q139" si="31">(F72-H72)*K72</f>
        <v>58223.229300000006</v>
      </c>
      <c r="Q72" s="24">
        <f t="shared" si="31"/>
        <v>111135.27</v>
      </c>
      <c r="R72" s="24">
        <f t="shared" ref="R72:R139" si="32">(G72-I72)*M72</f>
        <v>111135.27</v>
      </c>
      <c r="S72" s="31">
        <f t="shared" si="29"/>
        <v>338346.39930000005</v>
      </c>
      <c r="T72" s="24"/>
      <c r="U72" s="32"/>
      <c r="V72" s="33"/>
    </row>
    <row r="73" spans="1:22" s="4" customFormat="1" ht="48" customHeight="1">
      <c r="A73" s="26"/>
      <c r="B73" s="28" t="s">
        <v>96</v>
      </c>
      <c r="C73" s="26" t="s">
        <v>99</v>
      </c>
      <c r="D73" s="26" t="s">
        <v>102</v>
      </c>
      <c r="E73" s="34" t="s">
        <v>19</v>
      </c>
      <c r="F73" s="35">
        <v>498.36</v>
      </c>
      <c r="G73" s="35">
        <v>538.23</v>
      </c>
      <c r="H73" s="35">
        <v>29.65</v>
      </c>
      <c r="I73" s="35">
        <v>31.22</v>
      </c>
      <c r="J73" s="36">
        <v>545.64700000000005</v>
      </c>
      <c r="K73" s="36">
        <v>533.51400000000001</v>
      </c>
      <c r="L73" s="36">
        <v>656</v>
      </c>
      <c r="M73" s="36">
        <v>656</v>
      </c>
      <c r="N73" s="30">
        <f t="shared" si="28"/>
        <v>2391.1610000000001</v>
      </c>
      <c r="O73" s="24">
        <f t="shared" si="30"/>
        <v>255750.20537000004</v>
      </c>
      <c r="P73" s="24">
        <f t="shared" si="31"/>
        <v>250063.34694000002</v>
      </c>
      <c r="Q73" s="24">
        <f t="shared" si="31"/>
        <v>332598.56</v>
      </c>
      <c r="R73" s="24">
        <f t="shared" si="32"/>
        <v>332598.56</v>
      </c>
      <c r="S73" s="31">
        <f t="shared" si="29"/>
        <v>1171010.6723100001</v>
      </c>
      <c r="T73" s="24"/>
      <c r="U73" s="32"/>
      <c r="V73" s="33"/>
    </row>
    <row r="74" spans="1:22" s="5" customFormat="1" ht="30.75" customHeight="1">
      <c r="A74" s="26" t="s">
        <v>103</v>
      </c>
      <c r="B74" s="28" t="s">
        <v>104</v>
      </c>
      <c r="C74" s="28" t="s">
        <v>104</v>
      </c>
      <c r="D74" s="26"/>
      <c r="E74" s="34"/>
      <c r="F74" s="29"/>
      <c r="G74" s="29"/>
      <c r="H74" s="29"/>
      <c r="I74" s="29"/>
      <c r="J74" s="37">
        <f>J75</f>
        <v>1153.1370000000002</v>
      </c>
      <c r="K74" s="37">
        <f t="shared" ref="K74:R74" si="33">K75</f>
        <v>1234.1573333333333</v>
      </c>
      <c r="L74" s="37">
        <f t="shared" si="33"/>
        <v>1553.5</v>
      </c>
      <c r="M74" s="37">
        <f t="shared" si="33"/>
        <v>1553.5</v>
      </c>
      <c r="N74" s="30">
        <f t="shared" si="28"/>
        <v>5494.2943333333333</v>
      </c>
      <c r="O74" s="24">
        <f t="shared" si="33"/>
        <v>72359.346750000012</v>
      </c>
      <c r="P74" s="24">
        <f t="shared" si="33"/>
        <v>77443.372666666663</v>
      </c>
      <c r="Q74" s="24">
        <f t="shared" si="33"/>
        <v>110780.08500000001</v>
      </c>
      <c r="R74" s="24">
        <f t="shared" si="33"/>
        <v>110780.08500000001</v>
      </c>
      <c r="S74" s="31">
        <f t="shared" si="29"/>
        <v>371362.8894166667</v>
      </c>
      <c r="T74" s="24"/>
      <c r="U74" s="32"/>
      <c r="V74" s="33"/>
    </row>
    <row r="75" spans="1:22" s="4" customFormat="1" ht="30.75" customHeight="1">
      <c r="A75" s="26"/>
      <c r="B75" s="28" t="s">
        <v>104</v>
      </c>
      <c r="C75" s="26" t="s">
        <v>105</v>
      </c>
      <c r="D75" s="26" t="s">
        <v>106</v>
      </c>
      <c r="E75" s="34" t="s">
        <v>19</v>
      </c>
      <c r="F75" s="35">
        <v>193.71</v>
      </c>
      <c r="G75" s="35">
        <v>209.21</v>
      </c>
      <c r="H75" s="35">
        <v>130.96</v>
      </c>
      <c r="I75" s="35">
        <v>137.9</v>
      </c>
      <c r="J75" s="36">
        <v>1153.1370000000002</v>
      </c>
      <c r="K75" s="36">
        <v>1234.1573333333333</v>
      </c>
      <c r="L75" s="36">
        <v>1553.5</v>
      </c>
      <c r="M75" s="36">
        <v>1553.5</v>
      </c>
      <c r="N75" s="30">
        <f t="shared" si="28"/>
        <v>5494.2943333333333</v>
      </c>
      <c r="O75" s="24">
        <f t="shared" si="30"/>
        <v>72359.346750000012</v>
      </c>
      <c r="P75" s="24">
        <f t="shared" si="31"/>
        <v>77443.372666666663</v>
      </c>
      <c r="Q75" s="24">
        <f t="shared" si="31"/>
        <v>110780.08500000001</v>
      </c>
      <c r="R75" s="24">
        <f t="shared" si="32"/>
        <v>110780.08500000001</v>
      </c>
      <c r="S75" s="31">
        <f t="shared" si="29"/>
        <v>371362.8894166667</v>
      </c>
      <c r="T75" s="24"/>
      <c r="U75" s="32"/>
      <c r="V75" s="33"/>
    </row>
    <row r="76" spans="1:22" s="5" customFormat="1" ht="30.75" customHeight="1">
      <c r="A76" s="26" t="s">
        <v>107</v>
      </c>
      <c r="B76" s="28" t="s">
        <v>108</v>
      </c>
      <c r="C76" s="28" t="s">
        <v>108</v>
      </c>
      <c r="D76" s="26"/>
      <c r="E76" s="34"/>
      <c r="F76" s="29"/>
      <c r="G76" s="29"/>
      <c r="H76" s="29"/>
      <c r="I76" s="29"/>
      <c r="J76" s="37">
        <f>J77</f>
        <v>1072.982</v>
      </c>
      <c r="K76" s="37">
        <f t="shared" ref="K76:R76" si="34">K77</f>
        <v>1286.1210000000001</v>
      </c>
      <c r="L76" s="37">
        <f t="shared" si="34"/>
        <v>1155</v>
      </c>
      <c r="M76" s="37">
        <f t="shared" si="34"/>
        <v>1155</v>
      </c>
      <c r="N76" s="30">
        <f t="shared" si="28"/>
        <v>4669.1030000000001</v>
      </c>
      <c r="O76" s="24">
        <f t="shared" si="34"/>
        <v>69936.96676000001</v>
      </c>
      <c r="P76" s="24">
        <f t="shared" si="34"/>
        <v>83829.366780000011</v>
      </c>
      <c r="Q76" s="24">
        <f t="shared" si="34"/>
        <v>85354.5</v>
      </c>
      <c r="R76" s="24">
        <f t="shared" si="34"/>
        <v>85354.5</v>
      </c>
      <c r="S76" s="31">
        <f t="shared" si="29"/>
        <v>324475.33354000002</v>
      </c>
      <c r="T76" s="24"/>
      <c r="U76" s="32"/>
      <c r="V76" s="33"/>
    </row>
    <row r="77" spans="1:22" s="4" customFormat="1" ht="30.75" customHeight="1">
      <c r="A77" s="26"/>
      <c r="B77" s="28" t="s">
        <v>108</v>
      </c>
      <c r="C77" s="26" t="s">
        <v>105</v>
      </c>
      <c r="D77" s="26" t="s">
        <v>109</v>
      </c>
      <c r="E77" s="34" t="s">
        <v>19</v>
      </c>
      <c r="F77" s="35">
        <v>195.03</v>
      </c>
      <c r="G77" s="35">
        <v>210.63</v>
      </c>
      <c r="H77" s="35">
        <v>129.85</v>
      </c>
      <c r="I77" s="35">
        <v>136.72999999999999</v>
      </c>
      <c r="J77" s="36">
        <v>1072.982</v>
      </c>
      <c r="K77" s="36">
        <v>1286.1210000000001</v>
      </c>
      <c r="L77" s="36">
        <v>1155</v>
      </c>
      <c r="M77" s="36">
        <v>1155</v>
      </c>
      <c r="N77" s="30">
        <f t="shared" si="28"/>
        <v>4669.1030000000001</v>
      </c>
      <c r="O77" s="24">
        <f t="shared" si="30"/>
        <v>69936.96676000001</v>
      </c>
      <c r="P77" s="24">
        <f t="shared" si="31"/>
        <v>83829.366780000011</v>
      </c>
      <c r="Q77" s="24">
        <f t="shared" si="31"/>
        <v>85354.5</v>
      </c>
      <c r="R77" s="24">
        <f t="shared" si="32"/>
        <v>85354.5</v>
      </c>
      <c r="S77" s="31">
        <f t="shared" si="29"/>
        <v>324475.33354000002</v>
      </c>
      <c r="T77" s="24"/>
      <c r="U77" s="32"/>
      <c r="V77" s="33"/>
    </row>
    <row r="78" spans="1:22" s="5" customFormat="1" ht="30.75" customHeight="1">
      <c r="A78" s="26" t="s">
        <v>110</v>
      </c>
      <c r="B78" s="28" t="s">
        <v>111</v>
      </c>
      <c r="C78" s="28" t="s">
        <v>111</v>
      </c>
      <c r="D78" s="26"/>
      <c r="E78" s="34"/>
      <c r="F78" s="29"/>
      <c r="G78" s="29"/>
      <c r="H78" s="29"/>
      <c r="I78" s="29"/>
      <c r="J78" s="37">
        <f>J79</f>
        <v>2657.28</v>
      </c>
      <c r="K78" s="37">
        <f t="shared" ref="K78:R78" si="35">K79</f>
        <v>2683.27</v>
      </c>
      <c r="L78" s="37">
        <f t="shared" si="35"/>
        <v>2835.53</v>
      </c>
      <c r="M78" s="37">
        <f t="shared" si="35"/>
        <v>2629.28</v>
      </c>
      <c r="N78" s="30">
        <f t="shared" si="28"/>
        <v>10805.36</v>
      </c>
      <c r="O78" s="24">
        <f t="shared" si="35"/>
        <v>50886.912000000018</v>
      </c>
      <c r="P78" s="24">
        <f t="shared" si="35"/>
        <v>51384.620500000012</v>
      </c>
      <c r="Q78" s="24">
        <f t="shared" si="35"/>
        <v>67230.416299999983</v>
      </c>
      <c r="R78" s="24">
        <f t="shared" si="35"/>
        <v>62340.22879999999</v>
      </c>
      <c r="S78" s="31">
        <f t="shared" si="29"/>
        <v>231842.1776</v>
      </c>
      <c r="T78" s="24"/>
      <c r="U78" s="32"/>
      <c r="V78" s="33"/>
    </row>
    <row r="79" spans="1:22" s="4" customFormat="1" ht="30.75" customHeight="1">
      <c r="A79" s="26"/>
      <c r="B79" s="28" t="s">
        <v>111</v>
      </c>
      <c r="C79" s="26" t="s">
        <v>105</v>
      </c>
      <c r="D79" s="26" t="s">
        <v>370</v>
      </c>
      <c r="E79" s="34" t="s">
        <v>19</v>
      </c>
      <c r="F79" s="35">
        <v>131.4</v>
      </c>
      <c r="G79" s="35">
        <v>141.91</v>
      </c>
      <c r="H79" s="35">
        <v>112.25</v>
      </c>
      <c r="I79" s="35">
        <v>118.2</v>
      </c>
      <c r="J79" s="36">
        <v>2657.28</v>
      </c>
      <c r="K79" s="36">
        <v>2683.27</v>
      </c>
      <c r="L79" s="36">
        <v>2835.53</v>
      </c>
      <c r="M79" s="36">
        <v>2629.28</v>
      </c>
      <c r="N79" s="30">
        <f t="shared" si="28"/>
        <v>10805.36</v>
      </c>
      <c r="O79" s="24">
        <f t="shared" si="30"/>
        <v>50886.912000000018</v>
      </c>
      <c r="P79" s="24">
        <f t="shared" si="31"/>
        <v>51384.620500000012</v>
      </c>
      <c r="Q79" s="24">
        <f t="shared" si="31"/>
        <v>67230.416299999983</v>
      </c>
      <c r="R79" s="24">
        <f t="shared" si="32"/>
        <v>62340.22879999999</v>
      </c>
      <c r="S79" s="31">
        <f t="shared" si="29"/>
        <v>231842.1776</v>
      </c>
      <c r="T79" s="24"/>
      <c r="U79" s="32"/>
      <c r="V79" s="33"/>
    </row>
    <row r="80" spans="1:22" s="5" customFormat="1" ht="30.75" customHeight="1">
      <c r="A80" s="26" t="s">
        <v>112</v>
      </c>
      <c r="B80" s="28" t="s">
        <v>113</v>
      </c>
      <c r="C80" s="28" t="s">
        <v>113</v>
      </c>
      <c r="D80" s="26"/>
      <c r="E80" s="34"/>
      <c r="F80" s="29"/>
      <c r="G80" s="29"/>
      <c r="H80" s="29"/>
      <c r="I80" s="29"/>
      <c r="J80" s="37">
        <f>J81</f>
        <v>78.77</v>
      </c>
      <c r="K80" s="37">
        <f t="shared" ref="K80:R80" si="36">K81</f>
        <v>96.311999999999998</v>
      </c>
      <c r="L80" s="37">
        <f t="shared" si="36"/>
        <v>120</v>
      </c>
      <c r="M80" s="37">
        <f t="shared" si="36"/>
        <v>120</v>
      </c>
      <c r="N80" s="30">
        <f t="shared" si="28"/>
        <v>415.08199999999999</v>
      </c>
      <c r="O80" s="24">
        <f t="shared" si="36"/>
        <v>4098.4030999999995</v>
      </c>
      <c r="P80" s="24">
        <f t="shared" si="36"/>
        <v>5011.1133600000003</v>
      </c>
      <c r="Q80" s="24">
        <f t="shared" si="36"/>
        <v>7181.9999999999991</v>
      </c>
      <c r="R80" s="24">
        <f t="shared" si="36"/>
        <v>7181.9999999999991</v>
      </c>
      <c r="S80" s="31">
        <f t="shared" si="29"/>
        <v>23473.516459999999</v>
      </c>
      <c r="T80" s="24"/>
      <c r="U80" s="32"/>
      <c r="V80" s="33"/>
    </row>
    <row r="81" spans="1:22" s="4" customFormat="1" ht="30.75" customHeight="1">
      <c r="A81" s="26"/>
      <c r="B81" s="28" t="s">
        <v>113</v>
      </c>
      <c r="C81" s="26" t="s">
        <v>105</v>
      </c>
      <c r="D81" s="26" t="s">
        <v>114</v>
      </c>
      <c r="E81" s="34" t="s">
        <v>19</v>
      </c>
      <c r="F81" s="35">
        <v>187.47</v>
      </c>
      <c r="G81" s="35">
        <v>202.47</v>
      </c>
      <c r="H81" s="35">
        <v>135.44</v>
      </c>
      <c r="I81" s="35">
        <v>142.62</v>
      </c>
      <c r="J81" s="36">
        <v>78.77</v>
      </c>
      <c r="K81" s="36">
        <v>96.311999999999998</v>
      </c>
      <c r="L81" s="36">
        <v>120</v>
      </c>
      <c r="M81" s="36">
        <v>120</v>
      </c>
      <c r="N81" s="30">
        <f t="shared" si="28"/>
        <v>415.08199999999999</v>
      </c>
      <c r="O81" s="24">
        <f t="shared" si="30"/>
        <v>4098.4030999999995</v>
      </c>
      <c r="P81" s="24">
        <f t="shared" si="31"/>
        <v>5011.1133600000003</v>
      </c>
      <c r="Q81" s="24">
        <f t="shared" si="31"/>
        <v>7181.9999999999991</v>
      </c>
      <c r="R81" s="24">
        <f t="shared" si="32"/>
        <v>7181.9999999999991</v>
      </c>
      <c r="S81" s="31">
        <f t="shared" si="29"/>
        <v>23473.516459999999</v>
      </c>
      <c r="T81" s="24"/>
      <c r="U81" s="32"/>
      <c r="V81" s="33"/>
    </row>
    <row r="82" spans="1:22" s="5" customFormat="1" ht="30.75" customHeight="1">
      <c r="A82" s="26" t="s">
        <v>115</v>
      </c>
      <c r="B82" s="28" t="s">
        <v>116</v>
      </c>
      <c r="C82" s="28" t="s">
        <v>116</v>
      </c>
      <c r="D82" s="26"/>
      <c r="E82" s="34"/>
      <c r="F82" s="29"/>
      <c r="G82" s="29"/>
      <c r="H82" s="29"/>
      <c r="I82" s="29"/>
      <c r="J82" s="37">
        <f>J83</f>
        <v>216.018</v>
      </c>
      <c r="K82" s="37">
        <f t="shared" ref="K82:R82" si="37">K83</f>
        <v>265.72000000000003</v>
      </c>
      <c r="L82" s="37">
        <f t="shared" si="37"/>
        <v>429</v>
      </c>
      <c r="M82" s="37">
        <f t="shared" si="37"/>
        <v>428</v>
      </c>
      <c r="N82" s="30">
        <f t="shared" si="28"/>
        <v>1338.7380000000001</v>
      </c>
      <c r="O82" s="24">
        <f t="shared" si="37"/>
        <v>15114.77946</v>
      </c>
      <c r="P82" s="24">
        <f t="shared" si="37"/>
        <v>18592.428400000001</v>
      </c>
      <c r="Q82" s="24">
        <f t="shared" si="37"/>
        <v>33933.899999999994</v>
      </c>
      <c r="R82" s="24">
        <f t="shared" si="37"/>
        <v>33854.799999999996</v>
      </c>
      <c r="S82" s="31">
        <f t="shared" si="29"/>
        <v>101495.90785999998</v>
      </c>
      <c r="T82" s="24"/>
      <c r="U82" s="32"/>
      <c r="V82" s="33"/>
    </row>
    <row r="83" spans="1:22" s="4" customFormat="1" ht="30.75" customHeight="1">
      <c r="A83" s="26"/>
      <c r="B83" s="28" t="s">
        <v>116</v>
      </c>
      <c r="C83" s="26" t="s">
        <v>117</v>
      </c>
      <c r="D83" s="26" t="s">
        <v>118</v>
      </c>
      <c r="E83" s="34" t="s">
        <v>19</v>
      </c>
      <c r="F83" s="35">
        <v>200.93</v>
      </c>
      <c r="G83" s="35">
        <v>217</v>
      </c>
      <c r="H83" s="35">
        <v>130.96</v>
      </c>
      <c r="I83" s="35">
        <v>137.9</v>
      </c>
      <c r="J83" s="36">
        <v>216.018</v>
      </c>
      <c r="K83" s="36">
        <v>265.72000000000003</v>
      </c>
      <c r="L83" s="36">
        <v>429</v>
      </c>
      <c r="M83" s="36">
        <v>428</v>
      </c>
      <c r="N83" s="30">
        <f t="shared" si="28"/>
        <v>1338.7380000000001</v>
      </c>
      <c r="O83" s="24">
        <f t="shared" si="30"/>
        <v>15114.77946</v>
      </c>
      <c r="P83" s="24">
        <f t="shared" si="31"/>
        <v>18592.428400000001</v>
      </c>
      <c r="Q83" s="24">
        <f t="shared" si="31"/>
        <v>33933.899999999994</v>
      </c>
      <c r="R83" s="24">
        <f t="shared" si="32"/>
        <v>33854.799999999996</v>
      </c>
      <c r="S83" s="31">
        <f t="shared" si="29"/>
        <v>101495.90785999998</v>
      </c>
      <c r="T83" s="24"/>
      <c r="U83" s="32"/>
      <c r="V83" s="33"/>
    </row>
    <row r="84" spans="1:22" s="5" customFormat="1" ht="30.75" customHeight="1">
      <c r="A84" s="26" t="s">
        <v>119</v>
      </c>
      <c r="B84" s="28" t="s">
        <v>120</v>
      </c>
      <c r="C84" s="28" t="s">
        <v>120</v>
      </c>
      <c r="D84" s="26"/>
      <c r="E84" s="34"/>
      <c r="F84" s="29"/>
      <c r="G84" s="29"/>
      <c r="H84" s="29"/>
      <c r="I84" s="29"/>
      <c r="J84" s="37">
        <f>SUM(J85:J97)</f>
        <v>52567.427000000003</v>
      </c>
      <c r="K84" s="37">
        <f t="shared" ref="K84:R84" si="38">SUM(K85:K97)</f>
        <v>44980.275999999998</v>
      </c>
      <c r="L84" s="37">
        <f t="shared" si="38"/>
        <v>49054.25</v>
      </c>
      <c r="M84" s="37">
        <f t="shared" si="38"/>
        <v>49028.252000000008</v>
      </c>
      <c r="N84" s="30">
        <f t="shared" si="28"/>
        <v>195630.20500000002</v>
      </c>
      <c r="O84" s="24">
        <f t="shared" si="38"/>
        <v>1155689.5727499998</v>
      </c>
      <c r="P84" s="24">
        <f t="shared" si="38"/>
        <v>989957.20800999971</v>
      </c>
      <c r="Q84" s="24">
        <f t="shared" si="38"/>
        <v>1004346.28926</v>
      </c>
      <c r="R84" s="24">
        <f t="shared" si="38"/>
        <v>1003887.73006</v>
      </c>
      <c r="S84" s="31">
        <f t="shared" si="29"/>
        <v>4153880.8000799995</v>
      </c>
      <c r="T84" s="24"/>
      <c r="U84" s="32"/>
      <c r="V84" s="33"/>
    </row>
    <row r="85" spans="1:22" s="4" customFormat="1" ht="30.75" customHeight="1">
      <c r="A85" s="26"/>
      <c r="B85" s="28" t="s">
        <v>120</v>
      </c>
      <c r="C85" s="26" t="s">
        <v>121</v>
      </c>
      <c r="D85" s="26" t="s">
        <v>24</v>
      </c>
      <c r="E85" s="34" t="s">
        <v>19</v>
      </c>
      <c r="F85" s="35">
        <v>58.15</v>
      </c>
      <c r="G85" s="35">
        <v>62.8</v>
      </c>
      <c r="H85" s="35">
        <v>44.03</v>
      </c>
      <c r="I85" s="35">
        <v>46.36</v>
      </c>
      <c r="J85" s="36">
        <v>921.81399999999996</v>
      </c>
      <c r="K85" s="36">
        <v>827.20299999999997</v>
      </c>
      <c r="L85" s="36">
        <v>739.75</v>
      </c>
      <c r="M85" s="36">
        <v>709.75</v>
      </c>
      <c r="N85" s="30">
        <f t="shared" si="28"/>
        <v>3198.5169999999998</v>
      </c>
      <c r="O85" s="24">
        <f t="shared" si="30"/>
        <v>13016.013679999996</v>
      </c>
      <c r="P85" s="24">
        <f t="shared" si="31"/>
        <v>11680.106359999998</v>
      </c>
      <c r="Q85" s="24">
        <f t="shared" si="31"/>
        <v>12161.489999999998</v>
      </c>
      <c r="R85" s="24">
        <f t="shared" si="32"/>
        <v>11668.289999999999</v>
      </c>
      <c r="S85" s="31">
        <f t="shared" si="29"/>
        <v>48525.900039999993</v>
      </c>
      <c r="T85" s="24"/>
      <c r="U85" s="32"/>
      <c r="V85" s="33"/>
    </row>
    <row r="86" spans="1:22" s="4" customFormat="1" ht="30.75" customHeight="1">
      <c r="A86" s="26"/>
      <c r="B86" s="28" t="s">
        <v>120</v>
      </c>
      <c r="C86" s="26" t="s">
        <v>43</v>
      </c>
      <c r="D86" s="26" t="s">
        <v>122</v>
      </c>
      <c r="E86" s="34" t="s">
        <v>123</v>
      </c>
      <c r="F86" s="35">
        <v>58.15</v>
      </c>
      <c r="G86" s="35">
        <v>62.8</v>
      </c>
      <c r="H86" s="35">
        <v>49.96</v>
      </c>
      <c r="I86" s="35">
        <v>52.61</v>
      </c>
      <c r="J86" s="36">
        <v>101.744</v>
      </c>
      <c r="K86" s="36">
        <v>86.355999999999995</v>
      </c>
      <c r="L86" s="36">
        <v>139.75</v>
      </c>
      <c r="M86" s="36">
        <v>139.75</v>
      </c>
      <c r="N86" s="30">
        <f t="shared" si="28"/>
        <v>467.6</v>
      </c>
      <c r="O86" s="24">
        <f t="shared" si="30"/>
        <v>833.28335999999979</v>
      </c>
      <c r="P86" s="24">
        <f t="shared" si="31"/>
        <v>707.25563999999974</v>
      </c>
      <c r="Q86" s="24">
        <f t="shared" si="31"/>
        <v>1424.0524999999998</v>
      </c>
      <c r="R86" s="24">
        <f t="shared" si="32"/>
        <v>1424.0524999999998</v>
      </c>
      <c r="S86" s="31">
        <f t="shared" si="29"/>
        <v>4388.6439999999993</v>
      </c>
      <c r="T86" s="24"/>
      <c r="U86" s="32"/>
      <c r="V86" s="33"/>
    </row>
    <row r="87" spans="1:22" s="4" customFormat="1" ht="30.75" customHeight="1">
      <c r="A87" s="26"/>
      <c r="B87" s="28" t="s">
        <v>120</v>
      </c>
      <c r="C87" s="26" t="s">
        <v>43</v>
      </c>
      <c r="D87" s="26" t="s">
        <v>122</v>
      </c>
      <c r="E87" s="34" t="s">
        <v>19</v>
      </c>
      <c r="F87" s="35">
        <v>58.15</v>
      </c>
      <c r="G87" s="35">
        <v>62.8</v>
      </c>
      <c r="H87" s="35">
        <v>49.96</v>
      </c>
      <c r="I87" s="35">
        <v>52.61</v>
      </c>
      <c r="J87" s="36">
        <v>5761.4629999999997</v>
      </c>
      <c r="K87" s="36">
        <v>3447.7060000000001</v>
      </c>
      <c r="L87" s="36">
        <v>5996.125</v>
      </c>
      <c r="M87" s="36">
        <v>5996.125</v>
      </c>
      <c r="N87" s="30">
        <f t="shared" si="28"/>
        <v>21201.419000000002</v>
      </c>
      <c r="O87" s="24">
        <f t="shared" si="30"/>
        <v>47186.381969999988</v>
      </c>
      <c r="P87" s="24">
        <f t="shared" si="31"/>
        <v>28236.712139999992</v>
      </c>
      <c r="Q87" s="24">
        <f t="shared" si="31"/>
        <v>61100.513749999984</v>
      </c>
      <c r="R87" s="24">
        <f t="shared" si="32"/>
        <v>61100.513749999984</v>
      </c>
      <c r="S87" s="31">
        <f t="shared" si="29"/>
        <v>197624.12160999994</v>
      </c>
      <c r="T87" s="24"/>
      <c r="U87" s="32"/>
      <c r="V87" s="33"/>
    </row>
    <row r="88" spans="1:22" s="4" customFormat="1" ht="30.75" customHeight="1">
      <c r="A88" s="26"/>
      <c r="B88" s="28" t="s">
        <v>120</v>
      </c>
      <c r="C88" s="26" t="s">
        <v>43</v>
      </c>
      <c r="D88" s="26" t="s">
        <v>122</v>
      </c>
      <c r="E88" s="34" t="s">
        <v>20</v>
      </c>
      <c r="F88" s="35">
        <v>88.21</v>
      </c>
      <c r="G88" s="35">
        <v>95.27</v>
      </c>
      <c r="H88" s="35">
        <v>80.599999999999994</v>
      </c>
      <c r="I88" s="35">
        <v>84.87</v>
      </c>
      <c r="J88" s="36">
        <v>4919.7080000000005</v>
      </c>
      <c r="K88" s="36">
        <v>2873.364</v>
      </c>
      <c r="L88" s="36">
        <v>2977.0830000000001</v>
      </c>
      <c r="M88" s="36">
        <v>2979.085</v>
      </c>
      <c r="N88" s="30">
        <f t="shared" si="28"/>
        <v>13749.240000000002</v>
      </c>
      <c r="O88" s="24">
        <f t="shared" si="30"/>
        <v>37438.977879999999</v>
      </c>
      <c r="P88" s="24">
        <f t="shared" si="31"/>
        <v>21866.300039999998</v>
      </c>
      <c r="Q88" s="24">
        <f t="shared" si="31"/>
        <v>30961.663199999977</v>
      </c>
      <c r="R88" s="24">
        <f t="shared" si="32"/>
        <v>30982.483999999975</v>
      </c>
      <c r="S88" s="31">
        <f t="shared" si="29"/>
        <v>121249.42511999994</v>
      </c>
      <c r="T88" s="24"/>
      <c r="U88" s="32"/>
      <c r="V88" s="33"/>
    </row>
    <row r="89" spans="1:22" s="4" customFormat="1" ht="30.75" customHeight="1">
      <c r="A89" s="26"/>
      <c r="B89" s="28" t="s">
        <v>120</v>
      </c>
      <c r="C89" s="26" t="s">
        <v>97</v>
      </c>
      <c r="D89" s="26" t="s">
        <v>124</v>
      </c>
      <c r="E89" s="34" t="s">
        <v>123</v>
      </c>
      <c r="F89" s="35">
        <v>58.15</v>
      </c>
      <c r="G89" s="35">
        <v>62.8</v>
      </c>
      <c r="H89" s="35">
        <v>53.08</v>
      </c>
      <c r="I89" s="35">
        <v>55.89</v>
      </c>
      <c r="J89" s="36">
        <v>752.38200000000006</v>
      </c>
      <c r="K89" s="36">
        <v>1001.537</v>
      </c>
      <c r="L89" s="36">
        <v>1253.25</v>
      </c>
      <c r="M89" s="36">
        <v>1253.25</v>
      </c>
      <c r="N89" s="30">
        <f t="shared" si="28"/>
        <v>4260.4189999999999</v>
      </c>
      <c r="O89" s="24">
        <f t="shared" si="30"/>
        <v>3814.5767400000004</v>
      </c>
      <c r="P89" s="24">
        <f t="shared" si="31"/>
        <v>5077.79259</v>
      </c>
      <c r="Q89" s="24">
        <f t="shared" si="31"/>
        <v>8659.957499999995</v>
      </c>
      <c r="R89" s="24">
        <f t="shared" si="32"/>
        <v>8659.957499999995</v>
      </c>
      <c r="S89" s="31">
        <f t="shared" si="29"/>
        <v>26212.284329999995</v>
      </c>
      <c r="T89" s="24"/>
      <c r="U89" s="32"/>
      <c r="V89" s="33"/>
    </row>
    <row r="90" spans="1:22" s="4" customFormat="1" ht="46.5" customHeight="1">
      <c r="A90" s="26"/>
      <c r="B90" s="28" t="s">
        <v>120</v>
      </c>
      <c r="C90" s="26" t="s">
        <v>97</v>
      </c>
      <c r="D90" s="26" t="s">
        <v>125</v>
      </c>
      <c r="E90" s="34" t="s">
        <v>123</v>
      </c>
      <c r="F90" s="35">
        <v>99.11</v>
      </c>
      <c r="G90" s="35">
        <v>107.04</v>
      </c>
      <c r="H90" s="35">
        <v>53.08</v>
      </c>
      <c r="I90" s="35">
        <v>55.89</v>
      </c>
      <c r="J90" s="36">
        <v>1292.654</v>
      </c>
      <c r="K90" s="36">
        <v>1416.047</v>
      </c>
      <c r="L90" s="36">
        <v>1503.75</v>
      </c>
      <c r="M90" s="36">
        <v>1503.75</v>
      </c>
      <c r="N90" s="30">
        <f t="shared" si="28"/>
        <v>5716.201</v>
      </c>
      <c r="O90" s="24">
        <f t="shared" si="30"/>
        <v>59500.863620000004</v>
      </c>
      <c r="P90" s="24">
        <f t="shared" si="31"/>
        <v>65180.643410000004</v>
      </c>
      <c r="Q90" s="24">
        <f t="shared" si="31"/>
        <v>76916.812500000015</v>
      </c>
      <c r="R90" s="24">
        <f t="shared" si="32"/>
        <v>76916.812500000015</v>
      </c>
      <c r="S90" s="31">
        <f t="shared" si="29"/>
        <v>278515.13203000004</v>
      </c>
      <c r="T90" s="24"/>
      <c r="U90" s="32"/>
      <c r="V90" s="33"/>
    </row>
    <row r="91" spans="1:22" s="4" customFormat="1" ht="30.75" customHeight="1">
      <c r="A91" s="26"/>
      <c r="B91" s="28" t="s">
        <v>120</v>
      </c>
      <c r="C91" s="26" t="s">
        <v>97</v>
      </c>
      <c r="D91" s="26" t="s">
        <v>126</v>
      </c>
      <c r="E91" s="34" t="s">
        <v>19</v>
      </c>
      <c r="F91" s="35">
        <v>58.15</v>
      </c>
      <c r="G91" s="35">
        <v>62.8</v>
      </c>
      <c r="H91" s="35">
        <v>53.08</v>
      </c>
      <c r="I91" s="35">
        <v>55.89</v>
      </c>
      <c r="J91" s="36">
        <v>2926.953</v>
      </c>
      <c r="K91" s="36">
        <v>2909.7709999999997</v>
      </c>
      <c r="L91" s="36">
        <v>5049.7650000000003</v>
      </c>
      <c r="M91" s="36">
        <v>5049.7650000000003</v>
      </c>
      <c r="N91" s="30">
        <f t="shared" si="28"/>
        <v>15936.254000000001</v>
      </c>
      <c r="O91" s="24">
        <f t="shared" si="30"/>
        <v>14839.65171</v>
      </c>
      <c r="P91" s="24">
        <f t="shared" si="31"/>
        <v>14752.53897</v>
      </c>
      <c r="Q91" s="24">
        <f t="shared" si="31"/>
        <v>34893.876149999982</v>
      </c>
      <c r="R91" s="24">
        <f t="shared" si="32"/>
        <v>34893.876149999982</v>
      </c>
      <c r="S91" s="31">
        <f t="shared" si="29"/>
        <v>99379.942979999963</v>
      </c>
      <c r="T91" s="24"/>
      <c r="U91" s="32"/>
      <c r="V91" s="33"/>
    </row>
    <row r="92" spans="1:22" s="4" customFormat="1" ht="30.75" customHeight="1">
      <c r="A92" s="26"/>
      <c r="B92" s="28" t="s">
        <v>120</v>
      </c>
      <c r="C92" s="26" t="s">
        <v>51</v>
      </c>
      <c r="D92" s="26" t="s">
        <v>127</v>
      </c>
      <c r="E92" s="34" t="s">
        <v>123</v>
      </c>
      <c r="F92" s="35">
        <v>58.15</v>
      </c>
      <c r="G92" s="35">
        <v>62.8</v>
      </c>
      <c r="H92" s="35">
        <v>53.08</v>
      </c>
      <c r="I92" s="35">
        <v>55.89</v>
      </c>
      <c r="J92" s="36">
        <v>5.742</v>
      </c>
      <c r="K92" s="36">
        <v>1</v>
      </c>
      <c r="L92" s="36">
        <v>9</v>
      </c>
      <c r="M92" s="36">
        <v>9</v>
      </c>
      <c r="N92" s="30">
        <f t="shared" si="28"/>
        <v>24.742000000000001</v>
      </c>
      <c r="O92" s="24">
        <f t="shared" si="30"/>
        <v>29.111940000000001</v>
      </c>
      <c r="P92" s="24">
        <f t="shared" si="31"/>
        <v>5.07</v>
      </c>
      <c r="Q92" s="24">
        <f t="shared" si="31"/>
        <v>62.189999999999969</v>
      </c>
      <c r="R92" s="24">
        <f t="shared" si="32"/>
        <v>62.189999999999969</v>
      </c>
      <c r="S92" s="31">
        <f t="shared" si="29"/>
        <v>158.56193999999994</v>
      </c>
      <c r="T92" s="24"/>
      <c r="U92" s="32"/>
      <c r="V92" s="33"/>
    </row>
    <row r="93" spans="1:22" s="4" customFormat="1" ht="30.75" customHeight="1">
      <c r="A93" s="26"/>
      <c r="B93" s="28" t="s">
        <v>120</v>
      </c>
      <c r="C93" s="26" t="s">
        <v>51</v>
      </c>
      <c r="D93" s="26" t="s">
        <v>127</v>
      </c>
      <c r="E93" s="34" t="s">
        <v>19</v>
      </c>
      <c r="F93" s="35">
        <v>58.15</v>
      </c>
      <c r="G93" s="35">
        <v>62.8</v>
      </c>
      <c r="H93" s="35">
        <v>53.08</v>
      </c>
      <c r="I93" s="35">
        <v>55.89</v>
      </c>
      <c r="J93" s="36">
        <v>8759.0120000000006</v>
      </c>
      <c r="K93" s="36">
        <v>8269.6049999999996</v>
      </c>
      <c r="L93" s="36">
        <v>8659.77</v>
      </c>
      <c r="M93" s="36">
        <v>8661.77</v>
      </c>
      <c r="N93" s="30">
        <f t="shared" si="28"/>
        <v>34350.156999999999</v>
      </c>
      <c r="O93" s="24">
        <f t="shared" si="30"/>
        <v>44408.190840000003</v>
      </c>
      <c r="P93" s="24">
        <f t="shared" si="31"/>
        <v>41926.897349999999</v>
      </c>
      <c r="Q93" s="24">
        <f t="shared" si="31"/>
        <v>59839.010699999977</v>
      </c>
      <c r="R93" s="24">
        <f t="shared" si="32"/>
        <v>59852.830699999977</v>
      </c>
      <c r="S93" s="31">
        <f t="shared" si="29"/>
        <v>206026.92958999996</v>
      </c>
      <c r="T93" s="24"/>
      <c r="U93" s="32"/>
      <c r="V93" s="33"/>
    </row>
    <row r="94" spans="1:22" s="4" customFormat="1" ht="30.75" customHeight="1">
      <c r="A94" s="26"/>
      <c r="B94" s="28" t="s">
        <v>120</v>
      </c>
      <c r="C94" s="26" t="s">
        <v>51</v>
      </c>
      <c r="D94" s="26" t="s">
        <v>127</v>
      </c>
      <c r="E94" s="34" t="s">
        <v>20</v>
      </c>
      <c r="F94" s="35">
        <v>88.21</v>
      </c>
      <c r="G94" s="35">
        <v>95.27</v>
      </c>
      <c r="H94" s="35">
        <v>80.599999999999994</v>
      </c>
      <c r="I94" s="35">
        <v>84.87</v>
      </c>
      <c r="J94" s="36">
        <v>7903.219000000001</v>
      </c>
      <c r="K94" s="36">
        <v>7375.5300000000007</v>
      </c>
      <c r="L94" s="36">
        <v>7779.0829999999996</v>
      </c>
      <c r="M94" s="36">
        <v>7779.0829999999996</v>
      </c>
      <c r="N94" s="30">
        <f t="shared" si="28"/>
        <v>30836.915000000001</v>
      </c>
      <c r="O94" s="24">
        <f t="shared" si="30"/>
        <v>60143.496590000002</v>
      </c>
      <c r="P94" s="24">
        <f t="shared" si="31"/>
        <v>56127.783300000003</v>
      </c>
      <c r="Q94" s="24">
        <f t="shared" si="31"/>
        <v>80902.463199999926</v>
      </c>
      <c r="R94" s="24">
        <f t="shared" si="32"/>
        <v>80902.463199999926</v>
      </c>
      <c r="S94" s="31">
        <f t="shared" si="29"/>
        <v>278076.20628999989</v>
      </c>
      <c r="T94" s="24"/>
      <c r="U94" s="32"/>
      <c r="V94" s="33"/>
    </row>
    <row r="95" spans="1:22" s="4" customFormat="1" ht="30.75" customHeight="1">
      <c r="A95" s="26"/>
      <c r="B95" s="28" t="s">
        <v>120</v>
      </c>
      <c r="C95" s="26" t="s">
        <v>56</v>
      </c>
      <c r="D95" s="26" t="s">
        <v>128</v>
      </c>
      <c r="E95" s="34" t="s">
        <v>123</v>
      </c>
      <c r="F95" s="35">
        <v>58.15</v>
      </c>
      <c r="G95" s="35">
        <v>62.8</v>
      </c>
      <c r="H95" s="35">
        <v>38.68</v>
      </c>
      <c r="I95" s="35">
        <v>40.729999999999997</v>
      </c>
      <c r="J95" s="36">
        <v>1258.115</v>
      </c>
      <c r="K95" s="36">
        <v>1325.26</v>
      </c>
      <c r="L95" s="36">
        <v>1470.5</v>
      </c>
      <c r="M95" s="36">
        <v>1470.5</v>
      </c>
      <c r="N95" s="30">
        <f t="shared" si="28"/>
        <v>5524.375</v>
      </c>
      <c r="O95" s="24">
        <f t="shared" si="30"/>
        <v>24495.499049999999</v>
      </c>
      <c r="P95" s="24">
        <f t="shared" si="31"/>
        <v>25802.812199999997</v>
      </c>
      <c r="Q95" s="24">
        <f t="shared" si="31"/>
        <v>32453.935000000001</v>
      </c>
      <c r="R95" s="24">
        <f t="shared" si="32"/>
        <v>32453.935000000001</v>
      </c>
      <c r="S95" s="31">
        <f t="shared" si="29"/>
        <v>115206.18124999999</v>
      </c>
      <c r="T95" s="24"/>
      <c r="U95" s="32"/>
      <c r="V95" s="33"/>
    </row>
    <row r="96" spans="1:22" s="4" customFormat="1" ht="30.75" customHeight="1">
      <c r="A96" s="26"/>
      <c r="B96" s="28" t="s">
        <v>120</v>
      </c>
      <c r="C96" s="26" t="s">
        <v>56</v>
      </c>
      <c r="D96" s="26" t="s">
        <v>129</v>
      </c>
      <c r="E96" s="34" t="s">
        <v>19</v>
      </c>
      <c r="F96" s="35">
        <v>58.15</v>
      </c>
      <c r="G96" s="35">
        <v>62.8</v>
      </c>
      <c r="H96" s="35">
        <v>38.68</v>
      </c>
      <c r="I96" s="35">
        <v>40.729999999999997</v>
      </c>
      <c r="J96" s="36">
        <v>2264.2960000000003</v>
      </c>
      <c r="K96" s="36">
        <v>2331.9499999999998</v>
      </c>
      <c r="L96" s="36">
        <v>4528.34</v>
      </c>
      <c r="M96" s="36">
        <v>4528.34</v>
      </c>
      <c r="N96" s="30">
        <f t="shared" si="28"/>
        <v>13652.925999999999</v>
      </c>
      <c r="O96" s="24">
        <f t="shared" si="30"/>
        <v>44085.843120000005</v>
      </c>
      <c r="P96" s="24">
        <f t="shared" si="31"/>
        <v>45403.066499999994</v>
      </c>
      <c r="Q96" s="24">
        <f t="shared" si="31"/>
        <v>99940.463799999998</v>
      </c>
      <c r="R96" s="24">
        <f t="shared" si="32"/>
        <v>99940.463799999998</v>
      </c>
      <c r="S96" s="31">
        <f t="shared" si="29"/>
        <v>289369.83721999999</v>
      </c>
      <c r="T96" s="24"/>
      <c r="U96" s="32"/>
      <c r="V96" s="33"/>
    </row>
    <row r="97" spans="1:22" s="4" customFormat="1" ht="30.75" customHeight="1">
      <c r="A97" s="26"/>
      <c r="B97" s="28" t="s">
        <v>120</v>
      </c>
      <c r="C97" s="26" t="s">
        <v>56</v>
      </c>
      <c r="D97" s="26" t="s">
        <v>129</v>
      </c>
      <c r="E97" s="34" t="s">
        <v>20</v>
      </c>
      <c r="F97" s="35">
        <v>88.21</v>
      </c>
      <c r="G97" s="35">
        <v>95.27</v>
      </c>
      <c r="H97" s="35">
        <v>36.880000000000003</v>
      </c>
      <c r="I97" s="35">
        <v>38.83</v>
      </c>
      <c r="J97" s="36">
        <v>15700.324999999999</v>
      </c>
      <c r="K97" s="36">
        <v>13114.946999999998</v>
      </c>
      <c r="L97" s="36">
        <v>8948.0840000000007</v>
      </c>
      <c r="M97" s="36">
        <v>8948.0840000000007</v>
      </c>
      <c r="N97" s="30">
        <f t="shared" si="28"/>
        <v>46711.44</v>
      </c>
      <c r="O97" s="24">
        <f t="shared" si="30"/>
        <v>805897.68224999984</v>
      </c>
      <c r="P97" s="24">
        <f t="shared" si="31"/>
        <v>673190.22950999974</v>
      </c>
      <c r="Q97" s="24">
        <f t="shared" si="31"/>
        <v>505029.86096000002</v>
      </c>
      <c r="R97" s="24">
        <f t="shared" si="32"/>
        <v>505029.86096000002</v>
      </c>
      <c r="S97" s="31">
        <f t="shared" si="29"/>
        <v>2489147.6336799995</v>
      </c>
      <c r="T97" s="24"/>
      <c r="U97" s="32"/>
      <c r="V97" s="33"/>
    </row>
    <row r="98" spans="1:22" s="5" customFormat="1" ht="30.75" customHeight="1">
      <c r="A98" s="26" t="s">
        <v>119</v>
      </c>
      <c r="B98" s="28" t="s">
        <v>130</v>
      </c>
      <c r="C98" s="28" t="s">
        <v>130</v>
      </c>
      <c r="D98" s="26"/>
      <c r="E98" s="34"/>
      <c r="F98" s="29"/>
      <c r="G98" s="29"/>
      <c r="H98" s="29"/>
      <c r="I98" s="29"/>
      <c r="J98" s="37">
        <f>SUM(J99:J101)</f>
        <v>192730.08799999999</v>
      </c>
      <c r="K98" s="37">
        <f t="shared" ref="K98:R98" si="39">SUM(K99:K101)</f>
        <v>190965.35</v>
      </c>
      <c r="L98" s="37">
        <f t="shared" si="39"/>
        <v>193151</v>
      </c>
      <c r="M98" s="37">
        <f t="shared" si="39"/>
        <v>193150</v>
      </c>
      <c r="N98" s="30">
        <f t="shared" si="28"/>
        <v>769996.43799999997</v>
      </c>
      <c r="O98" s="24">
        <f t="shared" si="39"/>
        <v>5345618.6459399993</v>
      </c>
      <c r="P98" s="24">
        <f t="shared" si="39"/>
        <v>5293087.1350300005</v>
      </c>
      <c r="Q98" s="24">
        <f t="shared" si="39"/>
        <v>6034177.8599999994</v>
      </c>
      <c r="R98" s="24">
        <f t="shared" si="39"/>
        <v>6034143.7999999998</v>
      </c>
      <c r="S98" s="31">
        <f t="shared" si="29"/>
        <v>22707027.44097</v>
      </c>
      <c r="T98" s="24"/>
      <c r="U98" s="32"/>
      <c r="V98" s="33"/>
    </row>
    <row r="99" spans="1:22" s="4" customFormat="1" ht="30.75" customHeight="1">
      <c r="A99" s="26"/>
      <c r="B99" s="28" t="s">
        <v>130</v>
      </c>
      <c r="C99" s="26" t="s">
        <v>30</v>
      </c>
      <c r="D99" s="26" t="s">
        <v>24</v>
      </c>
      <c r="E99" s="34" t="s">
        <v>123</v>
      </c>
      <c r="F99" s="35">
        <v>58.71</v>
      </c>
      <c r="G99" s="35">
        <v>63.41</v>
      </c>
      <c r="H99" s="35">
        <v>42.4</v>
      </c>
      <c r="I99" s="35">
        <v>44.65</v>
      </c>
      <c r="J99" s="36">
        <v>5850.1379999999999</v>
      </c>
      <c r="K99" s="36">
        <v>5451.8379999999997</v>
      </c>
      <c r="L99" s="36">
        <v>4588</v>
      </c>
      <c r="M99" s="36">
        <v>4588</v>
      </c>
      <c r="N99" s="30">
        <f t="shared" si="28"/>
        <v>20477.975999999999</v>
      </c>
      <c r="O99" s="24">
        <f t="shared" si="30"/>
        <v>95415.750780000017</v>
      </c>
      <c r="P99" s="24">
        <f t="shared" si="31"/>
        <v>88919.477780000001</v>
      </c>
      <c r="Q99" s="24">
        <f t="shared" si="31"/>
        <v>86070.87999999999</v>
      </c>
      <c r="R99" s="24">
        <f t="shared" si="32"/>
        <v>86070.87999999999</v>
      </c>
      <c r="S99" s="31">
        <f t="shared" si="29"/>
        <v>356476.98856000003</v>
      </c>
      <c r="T99" s="24"/>
      <c r="U99" s="32"/>
      <c r="V99" s="33"/>
    </row>
    <row r="100" spans="1:22" s="4" customFormat="1" ht="30.75" customHeight="1">
      <c r="A100" s="26"/>
      <c r="B100" s="28" t="s">
        <v>130</v>
      </c>
      <c r="C100" s="26" t="s">
        <v>30</v>
      </c>
      <c r="D100" s="26" t="s">
        <v>24</v>
      </c>
      <c r="E100" s="34" t="s">
        <v>19</v>
      </c>
      <c r="F100" s="35">
        <v>67.81</v>
      </c>
      <c r="G100" s="35">
        <v>73.23</v>
      </c>
      <c r="H100" s="35">
        <v>42.4</v>
      </c>
      <c r="I100" s="35">
        <v>44.65</v>
      </c>
      <c r="J100" s="36">
        <v>82600.66399999999</v>
      </c>
      <c r="K100" s="36">
        <v>83586.418999999994</v>
      </c>
      <c r="L100" s="36">
        <v>86560</v>
      </c>
      <c r="M100" s="36">
        <v>86560</v>
      </c>
      <c r="N100" s="30">
        <f t="shared" si="28"/>
        <v>339307.08299999998</v>
      </c>
      <c r="O100" s="24">
        <f t="shared" si="30"/>
        <v>2098882.8722399999</v>
      </c>
      <c r="P100" s="24">
        <f t="shared" si="31"/>
        <v>2123930.9067900004</v>
      </c>
      <c r="Q100" s="24">
        <f t="shared" si="31"/>
        <v>2473884.8000000003</v>
      </c>
      <c r="R100" s="24">
        <f t="shared" si="32"/>
        <v>2473884.8000000003</v>
      </c>
      <c r="S100" s="31">
        <f t="shared" si="29"/>
        <v>9170583.3790300023</v>
      </c>
      <c r="T100" s="24"/>
      <c r="U100" s="32"/>
      <c r="V100" s="33"/>
    </row>
    <row r="101" spans="1:22" s="4" customFormat="1" ht="30.75" customHeight="1">
      <c r="A101" s="26"/>
      <c r="B101" s="28" t="s">
        <v>130</v>
      </c>
      <c r="C101" s="26" t="s">
        <v>30</v>
      </c>
      <c r="D101" s="26" t="s">
        <v>24</v>
      </c>
      <c r="E101" s="34" t="s">
        <v>20</v>
      </c>
      <c r="F101" s="35">
        <v>82.83</v>
      </c>
      <c r="G101" s="35">
        <v>89.46</v>
      </c>
      <c r="H101" s="35">
        <v>52.61</v>
      </c>
      <c r="I101" s="35">
        <v>55.4</v>
      </c>
      <c r="J101" s="36">
        <v>104279.28599999999</v>
      </c>
      <c r="K101" s="36">
        <v>101927.09300000001</v>
      </c>
      <c r="L101" s="36">
        <v>102003</v>
      </c>
      <c r="M101" s="36">
        <v>102002</v>
      </c>
      <c r="N101" s="30">
        <f t="shared" si="28"/>
        <v>410211.37900000002</v>
      </c>
      <c r="O101" s="24">
        <f t="shared" si="30"/>
        <v>3151320.0229199994</v>
      </c>
      <c r="P101" s="24">
        <f t="shared" si="31"/>
        <v>3080236.7504600002</v>
      </c>
      <c r="Q101" s="24">
        <f t="shared" si="31"/>
        <v>3474222.1799999997</v>
      </c>
      <c r="R101" s="24">
        <f t="shared" si="32"/>
        <v>3474188.1199999996</v>
      </c>
      <c r="S101" s="31">
        <f t="shared" si="29"/>
        <v>13179967.073379999</v>
      </c>
      <c r="T101" s="24"/>
      <c r="U101" s="32"/>
      <c r="V101" s="33"/>
    </row>
    <row r="102" spans="1:22" s="5" customFormat="1" ht="30.75" customHeight="1">
      <c r="A102" s="26" t="s">
        <v>131</v>
      </c>
      <c r="B102" s="28" t="s">
        <v>132</v>
      </c>
      <c r="C102" s="28" t="s">
        <v>132</v>
      </c>
      <c r="D102" s="26"/>
      <c r="E102" s="34"/>
      <c r="F102" s="29"/>
      <c r="G102" s="29"/>
      <c r="H102" s="29"/>
      <c r="I102" s="29"/>
      <c r="J102" s="37">
        <f>SUM(J103:J106)</f>
        <v>44009.747000000003</v>
      </c>
      <c r="K102" s="37">
        <f t="shared" ref="K102:R102" si="40">SUM(K103:K106)</f>
        <v>44190.523999999947</v>
      </c>
      <c r="L102" s="37">
        <f t="shared" si="40"/>
        <v>45222</v>
      </c>
      <c r="M102" s="37">
        <f t="shared" si="40"/>
        <v>45222</v>
      </c>
      <c r="N102" s="30">
        <f t="shared" si="28"/>
        <v>178644.27099999995</v>
      </c>
      <c r="O102" s="24">
        <f t="shared" si="40"/>
        <v>24889355.541610003</v>
      </c>
      <c r="P102" s="24">
        <f t="shared" si="40"/>
        <v>21986954.165400039</v>
      </c>
      <c r="Q102" s="24">
        <f t="shared" si="40"/>
        <v>20878853.669999998</v>
      </c>
      <c r="R102" s="24">
        <f t="shared" si="40"/>
        <v>20878853.669999998</v>
      </c>
      <c r="S102" s="31">
        <f t="shared" si="29"/>
        <v>88634017.047010049</v>
      </c>
      <c r="T102" s="24"/>
      <c r="U102" s="32"/>
      <c r="V102" s="33"/>
    </row>
    <row r="103" spans="1:22" s="4" customFormat="1" ht="56.25" customHeight="1">
      <c r="A103" s="26"/>
      <c r="B103" s="28" t="s">
        <v>132</v>
      </c>
      <c r="C103" s="26" t="s">
        <v>121</v>
      </c>
      <c r="D103" s="26" t="s">
        <v>133</v>
      </c>
      <c r="E103" s="34" t="s">
        <v>134</v>
      </c>
      <c r="F103" s="35">
        <v>3470.73</v>
      </c>
      <c r="G103" s="35">
        <v>3748.39</v>
      </c>
      <c r="H103" s="35">
        <v>2403.2199999999998</v>
      </c>
      <c r="I103" s="35">
        <v>2530.59</v>
      </c>
      <c r="J103" s="36">
        <f>526.666+1108.728</f>
        <v>1635.3940000000002</v>
      </c>
      <c r="K103" s="36">
        <f>2852.94866666667-1108.728</f>
        <v>1744.2206666666698</v>
      </c>
      <c r="L103" s="36">
        <v>1955</v>
      </c>
      <c r="M103" s="36">
        <v>1955</v>
      </c>
      <c r="N103" s="30">
        <f t="shared" si="28"/>
        <v>7289.61466666667</v>
      </c>
      <c r="O103" s="24">
        <f t="shared" si="30"/>
        <v>1745799.4489400005</v>
      </c>
      <c r="P103" s="24">
        <f t="shared" si="31"/>
        <v>1861973.0038733371</v>
      </c>
      <c r="Q103" s="24">
        <f t="shared" si="31"/>
        <v>2380798.9999999995</v>
      </c>
      <c r="R103" s="24">
        <f t="shared" si="32"/>
        <v>2380798.9999999995</v>
      </c>
      <c r="S103" s="31">
        <f t="shared" si="29"/>
        <v>8369370.4528133366</v>
      </c>
      <c r="T103" s="24"/>
      <c r="U103" s="32"/>
      <c r="V103" s="33"/>
    </row>
    <row r="104" spans="1:22" s="4" customFormat="1" ht="80.25" customHeight="1">
      <c r="A104" s="26"/>
      <c r="B104" s="28" t="s">
        <v>132</v>
      </c>
      <c r="C104" s="26" t="s">
        <v>121</v>
      </c>
      <c r="D104" s="26" t="s">
        <v>135</v>
      </c>
      <c r="E104" s="34" t="s">
        <v>134</v>
      </c>
      <c r="F104" s="35">
        <v>18056.13</v>
      </c>
      <c r="G104" s="35">
        <v>19500.62</v>
      </c>
      <c r="H104" s="35">
        <v>2403.2199999999998</v>
      </c>
      <c r="I104" s="35">
        <v>2530.59</v>
      </c>
      <c r="J104" s="36">
        <f>300.836+601.947</f>
        <v>902.78300000000002</v>
      </c>
      <c r="K104" s="36">
        <f>1382.76466666667-601.947</f>
        <v>780.81766666667011</v>
      </c>
      <c r="L104" s="36">
        <v>641</v>
      </c>
      <c r="M104" s="36">
        <v>641</v>
      </c>
      <c r="N104" s="30">
        <f t="shared" si="28"/>
        <v>2965.6006666666699</v>
      </c>
      <c r="O104" s="24">
        <f t="shared" si="30"/>
        <v>14131181.048530001</v>
      </c>
      <c r="P104" s="24">
        <f t="shared" si="31"/>
        <v>12222068.662743388</v>
      </c>
      <c r="Q104" s="24">
        <f t="shared" si="31"/>
        <v>10877789.229999999</v>
      </c>
      <c r="R104" s="24">
        <f t="shared" si="32"/>
        <v>10877789.229999999</v>
      </c>
      <c r="S104" s="31">
        <f t="shared" si="29"/>
        <v>48108828.171273381</v>
      </c>
      <c r="T104" s="24"/>
      <c r="U104" s="32"/>
      <c r="V104" s="33"/>
    </row>
    <row r="105" spans="1:22" s="4" customFormat="1" ht="56.25" customHeight="1">
      <c r="A105" s="26"/>
      <c r="B105" s="28" t="s">
        <v>132</v>
      </c>
      <c r="C105" s="26" t="s">
        <v>121</v>
      </c>
      <c r="D105" s="26" t="s">
        <v>133</v>
      </c>
      <c r="E105" s="34" t="s">
        <v>123</v>
      </c>
      <c r="F105" s="35">
        <v>102.46</v>
      </c>
      <c r="G105" s="35">
        <v>110.66</v>
      </c>
      <c r="H105" s="35">
        <v>52.83</v>
      </c>
      <c r="I105" s="35">
        <v>55.63</v>
      </c>
      <c r="J105" s="36">
        <f>8649.395+17827.046</f>
        <v>26476.440999999999</v>
      </c>
      <c r="K105" s="36">
        <f>46910.4753333333-17827.046</f>
        <v>29083.429333333301</v>
      </c>
      <c r="L105" s="36">
        <v>32095</v>
      </c>
      <c r="M105" s="36">
        <v>32095</v>
      </c>
      <c r="N105" s="30">
        <f t="shared" si="28"/>
        <v>119749.8703333333</v>
      </c>
      <c r="O105" s="24">
        <f t="shared" si="30"/>
        <v>1314025.7668299999</v>
      </c>
      <c r="P105" s="24">
        <f t="shared" si="31"/>
        <v>1443410.5978133315</v>
      </c>
      <c r="Q105" s="24">
        <f t="shared" si="31"/>
        <v>1766187.8499999999</v>
      </c>
      <c r="R105" s="24">
        <f t="shared" si="32"/>
        <v>1766187.8499999999</v>
      </c>
      <c r="S105" s="31">
        <f t="shared" si="29"/>
        <v>6289812.0646433309</v>
      </c>
      <c r="T105" s="24"/>
      <c r="U105" s="32"/>
      <c r="V105" s="33"/>
    </row>
    <row r="106" spans="1:22" s="4" customFormat="1" ht="84" customHeight="1">
      <c r="A106" s="26"/>
      <c r="B106" s="28" t="s">
        <v>132</v>
      </c>
      <c r="C106" s="26" t="s">
        <v>121</v>
      </c>
      <c r="D106" s="26" t="s">
        <v>135</v>
      </c>
      <c r="E106" s="34" t="s">
        <v>123</v>
      </c>
      <c r="F106" s="35">
        <v>566.22</v>
      </c>
      <c r="G106" s="35">
        <v>611.52</v>
      </c>
      <c r="H106" s="35">
        <v>52.83</v>
      </c>
      <c r="I106" s="35">
        <v>55.63</v>
      </c>
      <c r="J106" s="36">
        <f>5448.344+9546.785</f>
        <v>14995.129000000001</v>
      </c>
      <c r="K106" s="36">
        <f>22128.8413333333-9546.785</f>
        <v>12582.056333333301</v>
      </c>
      <c r="L106" s="36">
        <v>10531</v>
      </c>
      <c r="M106" s="36">
        <v>10531</v>
      </c>
      <c r="N106" s="30">
        <f t="shared" si="28"/>
        <v>48639.185333333298</v>
      </c>
      <c r="O106" s="24">
        <f t="shared" si="30"/>
        <v>7698349.2773099998</v>
      </c>
      <c r="P106" s="24">
        <f t="shared" si="31"/>
        <v>6459501.9009699831</v>
      </c>
      <c r="Q106" s="24">
        <f t="shared" si="31"/>
        <v>5854077.5899999999</v>
      </c>
      <c r="R106" s="24">
        <f t="shared" si="32"/>
        <v>5854077.5899999999</v>
      </c>
      <c r="S106" s="31">
        <f t="shared" si="29"/>
        <v>25866006.358279984</v>
      </c>
      <c r="T106" s="24"/>
      <c r="U106" s="32"/>
      <c r="V106" s="33"/>
    </row>
    <row r="107" spans="1:22" s="5" customFormat="1" ht="30.75" customHeight="1">
      <c r="A107" s="26" t="s">
        <v>136</v>
      </c>
      <c r="B107" s="28" t="s">
        <v>137</v>
      </c>
      <c r="C107" s="28" t="s">
        <v>137</v>
      </c>
      <c r="D107" s="26"/>
      <c r="E107" s="34"/>
      <c r="F107" s="29"/>
      <c r="G107" s="29"/>
      <c r="H107" s="29"/>
      <c r="I107" s="29"/>
      <c r="J107" s="37">
        <f>J108</f>
        <v>20750.93</v>
      </c>
      <c r="K107" s="37">
        <f t="shared" ref="K107:R107" si="41">K108</f>
        <v>21065.89</v>
      </c>
      <c r="L107" s="37">
        <f t="shared" si="41"/>
        <v>23335.75</v>
      </c>
      <c r="M107" s="37">
        <f t="shared" si="41"/>
        <v>23335.75</v>
      </c>
      <c r="N107" s="30">
        <f t="shared" si="28"/>
        <v>88488.320000000007</v>
      </c>
      <c r="O107" s="24">
        <f t="shared" si="41"/>
        <v>3442371.7777</v>
      </c>
      <c r="P107" s="24">
        <f t="shared" si="41"/>
        <v>3494620.4920999995</v>
      </c>
      <c r="Q107" s="24">
        <f t="shared" si="41"/>
        <v>4206969.01</v>
      </c>
      <c r="R107" s="24">
        <f t="shared" si="41"/>
        <v>4206969.01</v>
      </c>
      <c r="S107" s="31">
        <f t="shared" si="29"/>
        <v>15350930.289799999</v>
      </c>
      <c r="T107" s="24"/>
      <c r="U107" s="32"/>
      <c r="V107" s="33"/>
    </row>
    <row r="108" spans="1:22" s="4" customFormat="1" ht="30.75" customHeight="1">
      <c r="A108" s="26"/>
      <c r="B108" s="28" t="s">
        <v>137</v>
      </c>
      <c r="C108" s="26" t="s">
        <v>17</v>
      </c>
      <c r="D108" s="26" t="s">
        <v>138</v>
      </c>
      <c r="E108" s="34" t="s">
        <v>20</v>
      </c>
      <c r="F108" s="35">
        <v>207.19</v>
      </c>
      <c r="G108" s="35">
        <v>223.77</v>
      </c>
      <c r="H108" s="35">
        <v>41.3</v>
      </c>
      <c r="I108" s="35">
        <v>43.49</v>
      </c>
      <c r="J108" s="36">
        <v>20750.93</v>
      </c>
      <c r="K108" s="36">
        <v>21065.89</v>
      </c>
      <c r="L108" s="36">
        <v>23335.75</v>
      </c>
      <c r="M108" s="36">
        <v>23335.75</v>
      </c>
      <c r="N108" s="30">
        <f t="shared" si="28"/>
        <v>88488.320000000007</v>
      </c>
      <c r="O108" s="24">
        <f t="shared" si="30"/>
        <v>3442371.7777</v>
      </c>
      <c r="P108" s="24">
        <f t="shared" si="31"/>
        <v>3494620.4920999995</v>
      </c>
      <c r="Q108" s="24">
        <f t="shared" si="31"/>
        <v>4206969.01</v>
      </c>
      <c r="R108" s="24">
        <f t="shared" si="32"/>
        <v>4206969.01</v>
      </c>
      <c r="S108" s="31">
        <f t="shared" si="29"/>
        <v>15350930.289799999</v>
      </c>
      <c r="T108" s="24"/>
      <c r="U108" s="32"/>
      <c r="V108" s="33"/>
    </row>
    <row r="109" spans="1:22" s="5" customFormat="1" ht="30.75" customHeight="1">
      <c r="A109" s="26">
        <v>2916500358</v>
      </c>
      <c r="B109" s="28" t="s">
        <v>139</v>
      </c>
      <c r="C109" s="28" t="s">
        <v>371</v>
      </c>
      <c r="D109" s="26"/>
      <c r="E109" s="34"/>
      <c r="F109" s="29"/>
      <c r="G109" s="29"/>
      <c r="H109" s="29"/>
      <c r="I109" s="29"/>
      <c r="J109" s="37">
        <f>SUM(J110:J113)</f>
        <v>48385.474000000002</v>
      </c>
      <c r="K109" s="37">
        <f>SUM(K110:K113)</f>
        <v>48745.021999999997</v>
      </c>
      <c r="L109" s="37">
        <f>SUM(L110:L113)</f>
        <v>49632.233</v>
      </c>
      <c r="M109" s="37">
        <f>SUM(M110:M113)</f>
        <v>49632.233</v>
      </c>
      <c r="N109" s="30">
        <f t="shared" si="28"/>
        <v>196394.962</v>
      </c>
      <c r="O109" s="37">
        <f>SUM(O110:O113)</f>
        <v>4844968.4378900006</v>
      </c>
      <c r="P109" s="37">
        <f t="shared" ref="P109:R109" si="42">SUM(P110:P113)</f>
        <v>4951585.4458499998</v>
      </c>
      <c r="Q109" s="37">
        <f t="shared" si="42"/>
        <v>5705482.7476700004</v>
      </c>
      <c r="R109" s="37">
        <f t="shared" si="42"/>
        <v>5705482.7476700004</v>
      </c>
      <c r="S109" s="31">
        <f t="shared" si="29"/>
        <v>21207519.379080001</v>
      </c>
      <c r="T109" s="24"/>
      <c r="U109" s="32"/>
      <c r="V109" s="33"/>
    </row>
    <row r="110" spans="1:22" s="4" customFormat="1" ht="30.75" customHeight="1">
      <c r="A110" s="26"/>
      <c r="B110" s="28" t="s">
        <v>139</v>
      </c>
      <c r="C110" s="26" t="s">
        <v>140</v>
      </c>
      <c r="D110" s="26" t="s">
        <v>141</v>
      </c>
      <c r="E110" s="34" t="s">
        <v>19</v>
      </c>
      <c r="F110" s="35">
        <v>295.61</v>
      </c>
      <c r="G110" s="35">
        <v>319.26</v>
      </c>
      <c r="H110" s="35">
        <v>62.22</v>
      </c>
      <c r="I110" s="35">
        <v>65.52</v>
      </c>
      <c r="J110" s="36">
        <v>5310.9699999999993</v>
      </c>
      <c r="K110" s="36">
        <v>5559.6299999999992</v>
      </c>
      <c r="L110" s="36">
        <v>6205.75</v>
      </c>
      <c r="M110" s="36">
        <v>6205.75</v>
      </c>
      <c r="N110" s="30">
        <f t="shared" si="28"/>
        <v>23282.1</v>
      </c>
      <c r="O110" s="24">
        <f t="shared" si="30"/>
        <v>1239527.2882999999</v>
      </c>
      <c r="P110" s="24">
        <f t="shared" si="31"/>
        <v>1297562.0456999999</v>
      </c>
      <c r="Q110" s="24">
        <f t="shared" si="31"/>
        <v>1574647.0050000001</v>
      </c>
      <c r="R110" s="24">
        <f t="shared" si="32"/>
        <v>1574647.0050000001</v>
      </c>
      <c r="S110" s="31">
        <f t="shared" si="29"/>
        <v>5686383.3439999996</v>
      </c>
      <c r="T110" s="24"/>
      <c r="U110" s="32"/>
      <c r="V110" s="33"/>
    </row>
    <row r="111" spans="1:22" s="4" customFormat="1" ht="30.75" customHeight="1">
      <c r="A111" s="26"/>
      <c r="B111" s="28" t="s">
        <v>139</v>
      </c>
      <c r="C111" s="26" t="s">
        <v>140</v>
      </c>
      <c r="D111" s="26" t="s">
        <v>142</v>
      </c>
      <c r="E111" s="34" t="s">
        <v>20</v>
      </c>
      <c r="F111" s="35">
        <v>506.4</v>
      </c>
      <c r="G111" s="35">
        <v>546.91</v>
      </c>
      <c r="H111" s="35">
        <v>68.28</v>
      </c>
      <c r="I111" s="35">
        <v>71.900000000000006</v>
      </c>
      <c r="J111" s="36">
        <v>1525.5210000000002</v>
      </c>
      <c r="K111" s="36">
        <v>1636.4090000000001</v>
      </c>
      <c r="L111" s="36">
        <v>1877.5</v>
      </c>
      <c r="M111" s="36">
        <v>1877.5</v>
      </c>
      <c r="N111" s="30">
        <f t="shared" si="28"/>
        <v>6916.93</v>
      </c>
      <c r="O111" s="24">
        <f t="shared" si="30"/>
        <v>668361.26052000013</v>
      </c>
      <c r="P111" s="24">
        <f t="shared" si="31"/>
        <v>716943.51108000008</v>
      </c>
      <c r="Q111" s="24">
        <f t="shared" si="31"/>
        <v>891831.27500000002</v>
      </c>
      <c r="R111" s="24">
        <f t="shared" si="32"/>
        <v>891831.27500000002</v>
      </c>
      <c r="S111" s="31">
        <f t="shared" si="29"/>
        <v>3168967.3215999999</v>
      </c>
      <c r="T111" s="24"/>
      <c r="U111" s="32"/>
      <c r="V111" s="33"/>
    </row>
    <row r="112" spans="1:22" s="4" customFormat="1" ht="30.75" customHeight="1">
      <c r="A112" s="26"/>
      <c r="B112" s="28" t="s">
        <v>139</v>
      </c>
      <c r="C112" s="26" t="s">
        <v>140</v>
      </c>
      <c r="D112" s="26" t="s">
        <v>372</v>
      </c>
      <c r="E112" s="34" t="s">
        <v>19</v>
      </c>
      <c r="F112" s="35">
        <v>130.97999999999999</v>
      </c>
      <c r="G112" s="35">
        <v>141.46</v>
      </c>
      <c r="H112" s="35">
        <v>60.41</v>
      </c>
      <c r="I112" s="35">
        <v>63.61</v>
      </c>
      <c r="J112" s="36">
        <v>23148.395</v>
      </c>
      <c r="K112" s="36">
        <f t="shared" ref="K112:M113" si="43">J112</f>
        <v>23148.395</v>
      </c>
      <c r="L112" s="36">
        <f t="shared" si="43"/>
        <v>23148.395</v>
      </c>
      <c r="M112" s="36">
        <f t="shared" si="43"/>
        <v>23148.395</v>
      </c>
      <c r="N112" s="30">
        <f t="shared" si="28"/>
        <v>92593.58</v>
      </c>
      <c r="O112" s="24">
        <f t="shared" si="30"/>
        <v>1633582.2351499998</v>
      </c>
      <c r="P112" s="24">
        <f t="shared" si="31"/>
        <v>1633582.2351499998</v>
      </c>
      <c r="Q112" s="24">
        <f t="shared" si="31"/>
        <v>1802102.5507500002</v>
      </c>
      <c r="R112" s="24">
        <f t="shared" si="32"/>
        <v>1802102.5507500002</v>
      </c>
      <c r="S112" s="31">
        <f t="shared" si="29"/>
        <v>6871369.5718</v>
      </c>
      <c r="T112" s="24"/>
      <c r="U112" s="32"/>
      <c r="V112" s="33"/>
    </row>
    <row r="113" spans="1:22" s="4" customFormat="1" ht="30.75" customHeight="1">
      <c r="A113" s="26"/>
      <c r="B113" s="28" t="s">
        <v>139</v>
      </c>
      <c r="C113" s="26" t="s">
        <v>140</v>
      </c>
      <c r="D113" s="26" t="s">
        <v>372</v>
      </c>
      <c r="E113" s="34" t="s">
        <v>20</v>
      </c>
      <c r="F113" s="35">
        <v>129.65</v>
      </c>
      <c r="G113" s="35">
        <v>140.02000000000001</v>
      </c>
      <c r="H113" s="35">
        <v>58.81</v>
      </c>
      <c r="I113" s="35">
        <v>61.93</v>
      </c>
      <c r="J113" s="36">
        <v>18400.588</v>
      </c>
      <c r="K113" s="36">
        <f t="shared" si="43"/>
        <v>18400.588</v>
      </c>
      <c r="L113" s="36">
        <f t="shared" si="43"/>
        <v>18400.588</v>
      </c>
      <c r="M113" s="36">
        <f t="shared" si="43"/>
        <v>18400.588</v>
      </c>
      <c r="N113" s="30">
        <f t="shared" si="28"/>
        <v>73602.351999999999</v>
      </c>
      <c r="O113" s="24">
        <f t="shared" si="30"/>
        <v>1303497.65392</v>
      </c>
      <c r="P113" s="24">
        <f t="shared" si="31"/>
        <v>1303497.65392</v>
      </c>
      <c r="Q113" s="24">
        <f t="shared" si="31"/>
        <v>1436901.91692</v>
      </c>
      <c r="R113" s="24">
        <f t="shared" si="32"/>
        <v>1436901.91692</v>
      </c>
      <c r="S113" s="31">
        <f t="shared" si="29"/>
        <v>5480799.1416799994</v>
      </c>
      <c r="T113" s="24"/>
      <c r="U113" s="32"/>
      <c r="V113" s="33"/>
    </row>
    <row r="114" spans="1:22" s="5" customFormat="1" ht="30.75" customHeight="1">
      <c r="A114" s="26" t="s">
        <v>143</v>
      </c>
      <c r="B114" s="28" t="s">
        <v>144</v>
      </c>
      <c r="C114" s="28" t="s">
        <v>144</v>
      </c>
      <c r="D114" s="26"/>
      <c r="E114" s="34"/>
      <c r="F114" s="29"/>
      <c r="G114" s="29"/>
      <c r="H114" s="29"/>
      <c r="I114" s="29"/>
      <c r="J114" s="37">
        <f>SUM(J115:J116)</f>
        <v>18413.620999999999</v>
      </c>
      <c r="K114" s="37">
        <f t="shared" ref="K114:M114" si="44">SUM(K115:K116)</f>
        <v>18021.665999999997</v>
      </c>
      <c r="L114" s="37">
        <f t="shared" si="44"/>
        <v>18739.089</v>
      </c>
      <c r="M114" s="37">
        <f t="shared" si="44"/>
        <v>18740.089</v>
      </c>
      <c r="N114" s="30">
        <f t="shared" si="28"/>
        <v>73914.464999999997</v>
      </c>
      <c r="O114" s="24">
        <f>SUM(O115:O116)</f>
        <v>152619.96024000004</v>
      </c>
      <c r="P114" s="24">
        <f t="shared" ref="P114:R114" si="45">SUM(P115:P116)</f>
        <v>145635.32214000006</v>
      </c>
      <c r="Q114" s="24">
        <f t="shared" si="45"/>
        <v>202123.92627999993</v>
      </c>
      <c r="R114" s="24">
        <f t="shared" si="45"/>
        <v>202146.08627999993</v>
      </c>
      <c r="S114" s="31">
        <f t="shared" si="29"/>
        <v>702525.29493999993</v>
      </c>
      <c r="T114" s="24"/>
      <c r="U114" s="32"/>
      <c r="V114" s="33"/>
    </row>
    <row r="115" spans="1:22" s="4" customFormat="1" ht="30.75" customHeight="1">
      <c r="A115" s="26"/>
      <c r="B115" s="28" t="s">
        <v>144</v>
      </c>
      <c r="C115" s="26" t="s">
        <v>72</v>
      </c>
      <c r="D115" s="26" t="s">
        <v>145</v>
      </c>
      <c r="E115" s="34" t="s">
        <v>19</v>
      </c>
      <c r="F115" s="35">
        <f>'2025'!G115</f>
        <v>80.89</v>
      </c>
      <c r="G115" s="35">
        <v>85.7</v>
      </c>
      <c r="H115" s="35">
        <v>80.89</v>
      </c>
      <c r="I115" s="35">
        <v>85.18</v>
      </c>
      <c r="J115" s="36">
        <v>9849.0889999999999</v>
      </c>
      <c r="K115" s="36">
        <f>J115</f>
        <v>9849.0889999999999</v>
      </c>
      <c r="L115" s="36">
        <f t="shared" ref="L115:M115" si="46">K115</f>
        <v>9849.0889999999999</v>
      </c>
      <c r="M115" s="36">
        <f t="shared" si="46"/>
        <v>9849.0889999999999</v>
      </c>
      <c r="N115" s="30">
        <f t="shared" si="28"/>
        <v>39396.356</v>
      </c>
      <c r="O115" s="24">
        <f t="shared" ref="O115" si="47">(F115-H115)*J115</f>
        <v>0</v>
      </c>
      <c r="P115" s="24">
        <f t="shared" ref="P115" si="48">(F115-H115)*K115</f>
        <v>0</v>
      </c>
      <c r="Q115" s="24">
        <f t="shared" ref="Q115" si="49">(G115-I115)*L115</f>
        <v>5121.5262799999609</v>
      </c>
      <c r="R115" s="24">
        <f t="shared" ref="R115" si="50">(G115-I115)*M115</f>
        <v>5121.5262799999609</v>
      </c>
      <c r="S115" s="31">
        <f t="shared" si="29"/>
        <v>10243.052559999922</v>
      </c>
      <c r="T115" s="24"/>
      <c r="U115" s="32"/>
      <c r="V115" s="33"/>
    </row>
    <row r="116" spans="1:22" s="4" customFormat="1" ht="30.75" customHeight="1">
      <c r="A116" s="26"/>
      <c r="B116" s="28" t="s">
        <v>144</v>
      </c>
      <c r="C116" s="26" t="s">
        <v>72</v>
      </c>
      <c r="D116" s="26" t="s">
        <v>145</v>
      </c>
      <c r="E116" s="34" t="s">
        <v>20</v>
      </c>
      <c r="F116" s="35">
        <v>125.84</v>
      </c>
      <c r="G116" s="35">
        <v>135.91</v>
      </c>
      <c r="H116" s="35">
        <v>108.02</v>
      </c>
      <c r="I116" s="35">
        <v>113.75</v>
      </c>
      <c r="J116" s="36">
        <v>8564.5319999999992</v>
      </c>
      <c r="K116" s="36">
        <v>8172.5769999999993</v>
      </c>
      <c r="L116" s="36">
        <v>8890</v>
      </c>
      <c r="M116" s="36">
        <v>8891</v>
      </c>
      <c r="N116" s="30">
        <f t="shared" si="28"/>
        <v>34518.108999999997</v>
      </c>
      <c r="O116" s="24">
        <f t="shared" si="30"/>
        <v>152619.96024000004</v>
      </c>
      <c r="P116" s="24">
        <f t="shared" si="31"/>
        <v>145635.32214000006</v>
      </c>
      <c r="Q116" s="24">
        <f t="shared" si="31"/>
        <v>197002.39999999997</v>
      </c>
      <c r="R116" s="24">
        <f t="shared" si="32"/>
        <v>197024.55999999997</v>
      </c>
      <c r="S116" s="31">
        <f t="shared" si="29"/>
        <v>692282.24238000007</v>
      </c>
      <c r="T116" s="24"/>
      <c r="U116" s="32"/>
      <c r="V116" s="33"/>
    </row>
    <row r="117" spans="1:22" s="5" customFormat="1" ht="30.75" customHeight="1">
      <c r="A117" s="26" t="s">
        <v>146</v>
      </c>
      <c r="B117" s="28" t="s">
        <v>147</v>
      </c>
      <c r="C117" s="28" t="s">
        <v>147</v>
      </c>
      <c r="D117" s="26"/>
      <c r="E117" s="34"/>
      <c r="F117" s="29"/>
      <c r="G117" s="29"/>
      <c r="H117" s="29"/>
      <c r="I117" s="29"/>
      <c r="J117" s="37">
        <f>SUM(J118:J140)</f>
        <v>387206.05100000004</v>
      </c>
      <c r="K117" s="37">
        <f t="shared" ref="K117:R117" si="51">SUM(K118:K140)</f>
        <v>404606.35566666676</v>
      </c>
      <c r="L117" s="37">
        <f t="shared" si="51"/>
        <v>393246.67300000001</v>
      </c>
      <c r="M117" s="37">
        <f t="shared" si="51"/>
        <v>393246.81299999997</v>
      </c>
      <c r="N117" s="30">
        <f t="shared" si="28"/>
        <v>1578305.8926666668</v>
      </c>
      <c r="O117" s="24">
        <f t="shared" si="51"/>
        <v>14008509.251569999</v>
      </c>
      <c r="P117" s="24">
        <f t="shared" si="51"/>
        <v>14563145.521753332</v>
      </c>
      <c r="Q117" s="24">
        <f t="shared" si="51"/>
        <v>15735481.17723</v>
      </c>
      <c r="R117" s="24">
        <f t="shared" si="51"/>
        <v>15735488.097229999</v>
      </c>
      <c r="S117" s="31">
        <f t="shared" si="29"/>
        <v>60042624.04778333</v>
      </c>
      <c r="T117" s="24"/>
      <c r="U117" s="32"/>
      <c r="V117" s="33"/>
    </row>
    <row r="118" spans="1:22" s="4" customFormat="1" ht="48.75" customHeight="1">
      <c r="A118" s="26"/>
      <c r="B118" s="28" t="s">
        <v>147</v>
      </c>
      <c r="C118" s="26" t="s">
        <v>82</v>
      </c>
      <c r="D118" s="26" t="s">
        <v>148</v>
      </c>
      <c r="E118" s="34" t="s">
        <v>19</v>
      </c>
      <c r="F118" s="35">
        <v>71.48</v>
      </c>
      <c r="G118" s="35">
        <v>77.2</v>
      </c>
      <c r="H118" s="35">
        <v>37.64</v>
      </c>
      <c r="I118" s="35">
        <v>39.630000000000003</v>
      </c>
      <c r="J118" s="36">
        <v>169237.30900000001</v>
      </c>
      <c r="K118" s="36">
        <v>166493.70433333336</v>
      </c>
      <c r="L118" s="36">
        <v>169426.66</v>
      </c>
      <c r="M118" s="36">
        <v>169426.66</v>
      </c>
      <c r="N118" s="30">
        <f t="shared" si="28"/>
        <v>674584.33333333337</v>
      </c>
      <c r="O118" s="24">
        <f t="shared" si="30"/>
        <v>5726990.5365600009</v>
      </c>
      <c r="P118" s="24">
        <f t="shared" si="31"/>
        <v>5634146.9546400011</v>
      </c>
      <c r="Q118" s="24">
        <f t="shared" si="31"/>
        <v>6365359.6162</v>
      </c>
      <c r="R118" s="24">
        <f t="shared" si="32"/>
        <v>6365359.6162</v>
      </c>
      <c r="S118" s="31">
        <f t="shared" si="29"/>
        <v>24091856.7236</v>
      </c>
      <c r="T118" s="24"/>
      <c r="U118" s="32"/>
      <c r="V118" s="33"/>
    </row>
    <row r="119" spans="1:22" s="4" customFormat="1" ht="89.25" customHeight="1">
      <c r="A119" s="26"/>
      <c r="B119" s="28" t="s">
        <v>147</v>
      </c>
      <c r="C119" s="26" t="s">
        <v>82</v>
      </c>
      <c r="D119" s="26" t="s">
        <v>149</v>
      </c>
      <c r="E119" s="34" t="s">
        <v>19</v>
      </c>
      <c r="F119" s="35">
        <v>106.11</v>
      </c>
      <c r="G119" s="35">
        <v>114.6</v>
      </c>
      <c r="H119" s="35">
        <v>37.64</v>
      </c>
      <c r="I119" s="35">
        <v>39.630000000000003</v>
      </c>
      <c r="J119" s="36">
        <v>11059.351999999999</v>
      </c>
      <c r="K119" s="36">
        <v>11999.177333333333</v>
      </c>
      <c r="L119" s="36">
        <v>12879.16</v>
      </c>
      <c r="M119" s="36">
        <v>12879.16</v>
      </c>
      <c r="N119" s="30">
        <f t="shared" si="28"/>
        <v>48816.849333333332</v>
      </c>
      <c r="O119" s="24">
        <f t="shared" si="30"/>
        <v>757233.83143999986</v>
      </c>
      <c r="P119" s="24">
        <f t="shared" si="31"/>
        <v>821583.6720133333</v>
      </c>
      <c r="Q119" s="24">
        <f t="shared" si="31"/>
        <v>965550.62520000001</v>
      </c>
      <c r="R119" s="24">
        <f t="shared" si="32"/>
        <v>965550.62520000001</v>
      </c>
      <c r="S119" s="31">
        <f t="shared" si="29"/>
        <v>3509918.7538533332</v>
      </c>
      <c r="T119" s="24"/>
      <c r="U119" s="32"/>
      <c r="V119" s="33"/>
    </row>
    <row r="120" spans="1:22" s="4" customFormat="1" ht="30.75" customHeight="1">
      <c r="A120" s="26"/>
      <c r="B120" s="28" t="s">
        <v>147</v>
      </c>
      <c r="C120" s="26" t="s">
        <v>82</v>
      </c>
      <c r="D120" s="26" t="s">
        <v>150</v>
      </c>
      <c r="E120" s="34" t="s">
        <v>19</v>
      </c>
      <c r="F120" s="35">
        <v>106.11</v>
      </c>
      <c r="G120" s="35">
        <v>114.6</v>
      </c>
      <c r="H120" s="35">
        <v>27.08</v>
      </c>
      <c r="I120" s="35">
        <v>28.52</v>
      </c>
      <c r="J120" s="36">
        <v>1013.5600000000001</v>
      </c>
      <c r="K120" s="36">
        <v>1179.48</v>
      </c>
      <c r="L120" s="36">
        <v>1453.11</v>
      </c>
      <c r="M120" s="36">
        <v>1453.11</v>
      </c>
      <c r="N120" s="30">
        <f t="shared" si="28"/>
        <v>5099.2599999999993</v>
      </c>
      <c r="O120" s="24">
        <f t="shared" si="30"/>
        <v>80101.646800000002</v>
      </c>
      <c r="P120" s="24">
        <f t="shared" si="31"/>
        <v>93214.304400000008</v>
      </c>
      <c r="Q120" s="24">
        <f t="shared" si="31"/>
        <v>125083.70879999999</v>
      </c>
      <c r="R120" s="24">
        <f t="shared" si="32"/>
        <v>125083.70879999999</v>
      </c>
      <c r="S120" s="31">
        <f t="shared" si="29"/>
        <v>423483.36880000005</v>
      </c>
      <c r="T120" s="24"/>
      <c r="U120" s="32"/>
      <c r="V120" s="33"/>
    </row>
    <row r="121" spans="1:22" s="4" customFormat="1" ht="30.75" customHeight="1">
      <c r="A121" s="26"/>
      <c r="B121" s="28" t="s">
        <v>147</v>
      </c>
      <c r="C121" s="26" t="s">
        <v>82</v>
      </c>
      <c r="D121" s="26" t="s">
        <v>151</v>
      </c>
      <c r="E121" s="34" t="s">
        <v>19</v>
      </c>
      <c r="F121" s="35">
        <v>106.11</v>
      </c>
      <c r="G121" s="35">
        <v>114.6</v>
      </c>
      <c r="H121" s="35">
        <v>48.92</v>
      </c>
      <c r="I121" s="35">
        <v>51.51</v>
      </c>
      <c r="J121" s="36">
        <v>372.42600000000004</v>
      </c>
      <c r="K121" s="36">
        <v>448.92966666666666</v>
      </c>
      <c r="L121" s="36">
        <v>581.27</v>
      </c>
      <c r="M121" s="36">
        <v>581.27</v>
      </c>
      <c r="N121" s="30">
        <f t="shared" si="28"/>
        <v>1983.8956666666668</v>
      </c>
      <c r="O121" s="24">
        <f t="shared" si="30"/>
        <v>21299.042940000003</v>
      </c>
      <c r="P121" s="24">
        <f t="shared" si="31"/>
        <v>25674.287636666664</v>
      </c>
      <c r="Q121" s="24">
        <f t="shared" si="31"/>
        <v>36672.3243</v>
      </c>
      <c r="R121" s="24">
        <f t="shared" si="32"/>
        <v>36672.3243</v>
      </c>
      <c r="S121" s="31">
        <f t="shared" si="29"/>
        <v>120317.97917666667</v>
      </c>
      <c r="T121" s="24"/>
      <c r="U121" s="32"/>
      <c r="V121" s="33"/>
    </row>
    <row r="122" spans="1:22" s="4" customFormat="1" ht="30.75" customHeight="1">
      <c r="A122" s="26"/>
      <c r="B122" s="28" t="s">
        <v>147</v>
      </c>
      <c r="C122" s="26" t="s">
        <v>82</v>
      </c>
      <c r="D122" s="26" t="s">
        <v>152</v>
      </c>
      <c r="E122" s="34" t="s">
        <v>19</v>
      </c>
      <c r="F122" s="35">
        <v>106.11</v>
      </c>
      <c r="G122" s="35">
        <v>114.6</v>
      </c>
      <c r="H122" s="35">
        <v>47.29</v>
      </c>
      <c r="I122" s="35">
        <v>49.8</v>
      </c>
      <c r="J122" s="36">
        <v>4187.88</v>
      </c>
      <c r="K122" s="36">
        <v>3595.3266666666668</v>
      </c>
      <c r="L122" s="36">
        <v>4257.26</v>
      </c>
      <c r="M122" s="36">
        <v>4257.26</v>
      </c>
      <c r="N122" s="30">
        <f t="shared" si="28"/>
        <v>16297.726666666667</v>
      </c>
      <c r="O122" s="24">
        <f t="shared" si="30"/>
        <v>246331.10159999999</v>
      </c>
      <c r="P122" s="24">
        <f t="shared" si="31"/>
        <v>211477.11453333334</v>
      </c>
      <c r="Q122" s="24">
        <f t="shared" si="31"/>
        <v>275870.44799999997</v>
      </c>
      <c r="R122" s="24">
        <f t="shared" si="32"/>
        <v>275870.44799999997</v>
      </c>
      <c r="S122" s="31">
        <f t="shared" si="29"/>
        <v>1009549.1121333333</v>
      </c>
      <c r="T122" s="24"/>
      <c r="U122" s="32"/>
      <c r="V122" s="33"/>
    </row>
    <row r="123" spans="1:22" s="4" customFormat="1" ht="30.75" customHeight="1">
      <c r="A123" s="26"/>
      <c r="B123" s="28" t="s">
        <v>147</v>
      </c>
      <c r="C123" s="26" t="s">
        <v>82</v>
      </c>
      <c r="D123" s="26" t="s">
        <v>153</v>
      </c>
      <c r="E123" s="34" t="s">
        <v>19</v>
      </c>
      <c r="F123" s="35">
        <v>106.11</v>
      </c>
      <c r="G123" s="35">
        <v>114.6</v>
      </c>
      <c r="H123" s="35">
        <v>58.68</v>
      </c>
      <c r="I123" s="35">
        <v>61.79</v>
      </c>
      <c r="J123" s="36">
        <v>216.70999999999998</v>
      </c>
      <c r="K123" s="36">
        <v>237.79666666666668</v>
      </c>
      <c r="L123" s="36">
        <v>279.11</v>
      </c>
      <c r="M123" s="36">
        <v>279.11</v>
      </c>
      <c r="N123" s="30">
        <f t="shared" si="28"/>
        <v>1012.7266666666667</v>
      </c>
      <c r="O123" s="24">
        <f t="shared" si="30"/>
        <v>10278.555299999998</v>
      </c>
      <c r="P123" s="24">
        <f t="shared" si="31"/>
        <v>11278.695900000001</v>
      </c>
      <c r="Q123" s="24">
        <f t="shared" si="31"/>
        <v>14739.7991</v>
      </c>
      <c r="R123" s="24">
        <f t="shared" si="32"/>
        <v>14739.7991</v>
      </c>
      <c r="S123" s="31">
        <f t="shared" si="29"/>
        <v>51036.849400000006</v>
      </c>
      <c r="T123" s="24"/>
      <c r="U123" s="32"/>
      <c r="V123" s="33"/>
    </row>
    <row r="124" spans="1:22" s="4" customFormat="1" ht="30.75" customHeight="1">
      <c r="A124" s="26"/>
      <c r="B124" s="28" t="s">
        <v>147</v>
      </c>
      <c r="C124" s="26" t="s">
        <v>82</v>
      </c>
      <c r="D124" s="26" t="s">
        <v>154</v>
      </c>
      <c r="E124" s="34" t="s">
        <v>19</v>
      </c>
      <c r="F124" s="35">
        <v>106.11</v>
      </c>
      <c r="G124" s="35">
        <v>114.6</v>
      </c>
      <c r="H124" s="35">
        <v>55.71</v>
      </c>
      <c r="I124" s="35">
        <v>58.66</v>
      </c>
      <c r="J124" s="36">
        <v>1286.0700000000002</v>
      </c>
      <c r="K124" s="36">
        <v>1449.1333333333332</v>
      </c>
      <c r="L124" s="36">
        <v>1519.72</v>
      </c>
      <c r="M124" s="36">
        <v>1519.72</v>
      </c>
      <c r="N124" s="30">
        <f t="shared" si="28"/>
        <v>5774.6433333333334</v>
      </c>
      <c r="O124" s="24">
        <f t="shared" si="30"/>
        <v>64817.928000000007</v>
      </c>
      <c r="P124" s="24">
        <f t="shared" si="31"/>
        <v>73036.319999999992</v>
      </c>
      <c r="Q124" s="24">
        <f t="shared" si="31"/>
        <v>85013.136799999993</v>
      </c>
      <c r="R124" s="24">
        <f t="shared" si="32"/>
        <v>85013.136799999993</v>
      </c>
      <c r="S124" s="31">
        <f t="shared" si="29"/>
        <v>307880.52159999998</v>
      </c>
      <c r="T124" s="24"/>
      <c r="U124" s="32"/>
      <c r="V124" s="33"/>
    </row>
    <row r="125" spans="1:22" s="4" customFormat="1" ht="30.75" customHeight="1">
      <c r="A125" s="26"/>
      <c r="B125" s="28" t="s">
        <v>147</v>
      </c>
      <c r="C125" s="26" t="s">
        <v>82</v>
      </c>
      <c r="D125" s="26" t="s">
        <v>155</v>
      </c>
      <c r="E125" s="34" t="s">
        <v>19</v>
      </c>
      <c r="F125" s="35">
        <v>106.11</v>
      </c>
      <c r="G125" s="35">
        <v>114.6</v>
      </c>
      <c r="H125" s="35">
        <v>21.97</v>
      </c>
      <c r="I125" s="35">
        <v>23.13</v>
      </c>
      <c r="J125" s="36">
        <v>2191.6400000000003</v>
      </c>
      <c r="K125" s="36">
        <v>2193.0433333333331</v>
      </c>
      <c r="L125" s="36">
        <v>2442.1</v>
      </c>
      <c r="M125" s="36">
        <v>2442.1</v>
      </c>
      <c r="N125" s="30">
        <f t="shared" si="28"/>
        <v>9268.8833333333332</v>
      </c>
      <c r="O125" s="24">
        <f t="shared" si="30"/>
        <v>184404.58960000004</v>
      </c>
      <c r="P125" s="24">
        <f t="shared" si="31"/>
        <v>184522.66606666666</v>
      </c>
      <c r="Q125" s="24">
        <f t="shared" si="31"/>
        <v>223378.88699999999</v>
      </c>
      <c r="R125" s="24">
        <f t="shared" si="32"/>
        <v>223378.88699999999</v>
      </c>
      <c r="S125" s="31">
        <f t="shared" si="29"/>
        <v>815685.02966666664</v>
      </c>
      <c r="T125" s="24"/>
      <c r="U125" s="32"/>
      <c r="V125" s="33"/>
    </row>
    <row r="126" spans="1:22" s="4" customFormat="1" ht="61.5" customHeight="1">
      <c r="A126" s="26"/>
      <c r="B126" s="28" t="s">
        <v>147</v>
      </c>
      <c r="C126" s="26" t="s">
        <v>82</v>
      </c>
      <c r="D126" s="26" t="s">
        <v>148</v>
      </c>
      <c r="E126" s="34" t="s">
        <v>20</v>
      </c>
      <c r="F126" s="35">
        <v>57.39</v>
      </c>
      <c r="G126" s="35">
        <v>61.98</v>
      </c>
      <c r="H126" s="35">
        <v>36.78</v>
      </c>
      <c r="I126" s="35">
        <v>38.729999999999997</v>
      </c>
      <c r="J126" s="36">
        <v>149087.32500000001</v>
      </c>
      <c r="K126" s="36">
        <v>146961.34366666665</v>
      </c>
      <c r="L126" s="36">
        <v>148201.46</v>
      </c>
      <c r="M126" s="36">
        <v>148201.46</v>
      </c>
      <c r="N126" s="30">
        <f t="shared" si="28"/>
        <v>592451.58866666665</v>
      </c>
      <c r="O126" s="24">
        <f t="shared" si="30"/>
        <v>3072689.7682500002</v>
      </c>
      <c r="P126" s="24">
        <f t="shared" si="31"/>
        <v>3028873.2929699998</v>
      </c>
      <c r="Q126" s="24">
        <f t="shared" si="31"/>
        <v>3445683.9449999998</v>
      </c>
      <c r="R126" s="24">
        <f t="shared" si="32"/>
        <v>3445683.9449999998</v>
      </c>
      <c r="S126" s="31">
        <f t="shared" si="29"/>
        <v>12992930.95122</v>
      </c>
      <c r="T126" s="24"/>
      <c r="U126" s="32"/>
      <c r="V126" s="33"/>
    </row>
    <row r="127" spans="1:22" s="4" customFormat="1" ht="30.75" customHeight="1">
      <c r="A127" s="26"/>
      <c r="B127" s="28" t="s">
        <v>147</v>
      </c>
      <c r="C127" s="26" t="s">
        <v>82</v>
      </c>
      <c r="D127" s="26" t="s">
        <v>156</v>
      </c>
      <c r="E127" s="34" t="s">
        <v>20</v>
      </c>
      <c r="F127" s="35">
        <v>67.12</v>
      </c>
      <c r="G127" s="35">
        <v>72.489999999999995</v>
      </c>
      <c r="H127" s="35">
        <v>36.78</v>
      </c>
      <c r="I127" s="35">
        <v>38.729999999999997</v>
      </c>
      <c r="J127" s="36">
        <v>295.8</v>
      </c>
      <c r="K127" s="36">
        <v>394.03033333333332</v>
      </c>
      <c r="L127" s="36">
        <v>343.54</v>
      </c>
      <c r="M127" s="36">
        <v>343.54</v>
      </c>
      <c r="N127" s="30">
        <f t="shared" si="28"/>
        <v>1376.9103333333333</v>
      </c>
      <c r="O127" s="24">
        <f t="shared" si="30"/>
        <v>8974.5720000000019</v>
      </c>
      <c r="P127" s="24">
        <f t="shared" si="31"/>
        <v>11954.880313333335</v>
      </c>
      <c r="Q127" s="24">
        <f t="shared" si="31"/>
        <v>11597.910400000001</v>
      </c>
      <c r="R127" s="24">
        <f t="shared" si="32"/>
        <v>11597.910400000001</v>
      </c>
      <c r="S127" s="31">
        <f t="shared" si="29"/>
        <v>44125.273113333336</v>
      </c>
      <c r="T127" s="24"/>
      <c r="U127" s="32"/>
      <c r="V127" s="33"/>
    </row>
    <row r="128" spans="1:22" s="4" customFormat="1" ht="30.75" customHeight="1">
      <c r="A128" s="26"/>
      <c r="B128" s="28" t="s">
        <v>147</v>
      </c>
      <c r="C128" s="26" t="s">
        <v>82</v>
      </c>
      <c r="D128" s="26" t="s">
        <v>150</v>
      </c>
      <c r="E128" s="34" t="s">
        <v>20</v>
      </c>
      <c r="F128" s="35">
        <v>67.12</v>
      </c>
      <c r="G128" s="35">
        <v>72.489999999999995</v>
      </c>
      <c r="H128" s="35">
        <v>53.68</v>
      </c>
      <c r="I128" s="35">
        <v>56.53</v>
      </c>
      <c r="J128" s="36">
        <v>1110.1599999999999</v>
      </c>
      <c r="K128" s="36">
        <v>1241.1266666666668</v>
      </c>
      <c r="L128" s="36">
        <v>1071.1400000000001</v>
      </c>
      <c r="M128" s="36">
        <v>1071.1400000000001</v>
      </c>
      <c r="N128" s="30">
        <f t="shared" si="28"/>
        <v>4493.5666666666675</v>
      </c>
      <c r="O128" s="24">
        <f t="shared" si="30"/>
        <v>14920.550400000004</v>
      </c>
      <c r="P128" s="24">
        <f t="shared" si="31"/>
        <v>16680.742400000006</v>
      </c>
      <c r="Q128" s="24">
        <f t="shared" si="31"/>
        <v>17095.394399999994</v>
      </c>
      <c r="R128" s="24">
        <f t="shared" si="32"/>
        <v>17095.394399999994</v>
      </c>
      <c r="S128" s="31">
        <f t="shared" si="29"/>
        <v>65792.08159999999</v>
      </c>
      <c r="T128" s="24"/>
      <c r="U128" s="32"/>
      <c r="V128" s="33"/>
    </row>
    <row r="129" spans="1:22" s="4" customFormat="1" ht="30.75" customHeight="1">
      <c r="A129" s="26"/>
      <c r="B129" s="28" t="s">
        <v>147</v>
      </c>
      <c r="C129" s="26" t="s">
        <v>82</v>
      </c>
      <c r="D129" s="26" t="s">
        <v>157</v>
      </c>
      <c r="E129" s="34" t="s">
        <v>20</v>
      </c>
      <c r="F129" s="35">
        <v>67.12</v>
      </c>
      <c r="G129" s="35">
        <v>72.489999999999995</v>
      </c>
      <c r="H129" s="35">
        <v>31.63</v>
      </c>
      <c r="I129" s="35">
        <v>33.31</v>
      </c>
      <c r="J129" s="36">
        <v>959.95</v>
      </c>
      <c r="K129" s="36">
        <v>1162.3566666666666</v>
      </c>
      <c r="L129" s="36">
        <v>1178.18</v>
      </c>
      <c r="M129" s="36">
        <v>1178.18</v>
      </c>
      <c r="N129" s="30">
        <f t="shared" si="28"/>
        <v>4478.666666666667</v>
      </c>
      <c r="O129" s="24">
        <f t="shared" si="30"/>
        <v>34068.625500000009</v>
      </c>
      <c r="P129" s="24">
        <f t="shared" si="31"/>
        <v>41252.038100000005</v>
      </c>
      <c r="Q129" s="24">
        <f t="shared" si="31"/>
        <v>46161.092399999994</v>
      </c>
      <c r="R129" s="24">
        <f t="shared" si="32"/>
        <v>46161.092399999994</v>
      </c>
      <c r="S129" s="31">
        <f t="shared" si="29"/>
        <v>167642.84840000002</v>
      </c>
      <c r="T129" s="24"/>
      <c r="U129" s="32"/>
      <c r="V129" s="33"/>
    </row>
    <row r="130" spans="1:22" s="4" customFormat="1" ht="30.75" customHeight="1">
      <c r="A130" s="26"/>
      <c r="B130" s="28" t="s">
        <v>147</v>
      </c>
      <c r="C130" s="26" t="s">
        <v>82</v>
      </c>
      <c r="D130" s="26" t="s">
        <v>158</v>
      </c>
      <c r="E130" s="34" t="s">
        <v>20</v>
      </c>
      <c r="F130" s="35">
        <v>67.12</v>
      </c>
      <c r="G130" s="35">
        <v>72.489999999999995</v>
      </c>
      <c r="H130" s="35">
        <v>34.78</v>
      </c>
      <c r="I130" s="35">
        <v>36.619999999999997</v>
      </c>
      <c r="J130" s="36">
        <v>2887.5</v>
      </c>
      <c r="K130" s="36">
        <v>2815.2833333333333</v>
      </c>
      <c r="L130" s="36">
        <v>2575.1799999999998</v>
      </c>
      <c r="M130" s="36">
        <v>2575.1799999999998</v>
      </c>
      <c r="N130" s="30">
        <f t="shared" si="28"/>
        <v>10853.143333333333</v>
      </c>
      <c r="O130" s="24">
        <f t="shared" si="30"/>
        <v>93381.750000000015</v>
      </c>
      <c r="P130" s="24">
        <f t="shared" si="31"/>
        <v>91046.263000000006</v>
      </c>
      <c r="Q130" s="24">
        <f t="shared" si="31"/>
        <v>92371.70659999999</v>
      </c>
      <c r="R130" s="24">
        <f t="shared" si="32"/>
        <v>92371.70659999999</v>
      </c>
      <c r="S130" s="31">
        <f t="shared" si="29"/>
        <v>369171.42619999999</v>
      </c>
      <c r="T130" s="24"/>
      <c r="U130" s="32"/>
      <c r="V130" s="33"/>
    </row>
    <row r="131" spans="1:22" s="4" customFormat="1" ht="30.75" customHeight="1">
      <c r="A131" s="26"/>
      <c r="B131" s="28" t="s">
        <v>147</v>
      </c>
      <c r="C131" s="26" t="s">
        <v>82</v>
      </c>
      <c r="D131" s="26" t="s">
        <v>159</v>
      </c>
      <c r="E131" s="34" t="s">
        <v>20</v>
      </c>
      <c r="F131" s="35">
        <v>67.12</v>
      </c>
      <c r="G131" s="35">
        <v>72.489999999999995</v>
      </c>
      <c r="H131" s="35">
        <v>30.14</v>
      </c>
      <c r="I131" s="35">
        <v>31.74</v>
      </c>
      <c r="J131" s="36">
        <v>2961.0600000000004</v>
      </c>
      <c r="K131" s="36">
        <v>3153.8566666666666</v>
      </c>
      <c r="L131" s="36">
        <v>3435.38</v>
      </c>
      <c r="M131" s="36">
        <v>3435.38</v>
      </c>
      <c r="N131" s="30">
        <f t="shared" si="28"/>
        <v>12985.676666666666</v>
      </c>
      <c r="O131" s="24">
        <f t="shared" si="30"/>
        <v>109499.99880000003</v>
      </c>
      <c r="P131" s="24">
        <f t="shared" si="31"/>
        <v>116629.61953333335</v>
      </c>
      <c r="Q131" s="24">
        <f t="shared" si="31"/>
        <v>139991.73500000002</v>
      </c>
      <c r="R131" s="24">
        <f t="shared" si="32"/>
        <v>139991.73500000002</v>
      </c>
      <c r="S131" s="31">
        <f t="shared" si="29"/>
        <v>506113.08833333338</v>
      </c>
      <c r="T131" s="24"/>
      <c r="U131" s="32"/>
      <c r="V131" s="33"/>
    </row>
    <row r="132" spans="1:22" s="4" customFormat="1" ht="30.75" customHeight="1">
      <c r="A132" s="26"/>
      <c r="B132" s="28" t="s">
        <v>147</v>
      </c>
      <c r="C132" s="26" t="s">
        <v>82</v>
      </c>
      <c r="D132" s="26" t="s">
        <v>160</v>
      </c>
      <c r="E132" s="34" t="s">
        <v>20</v>
      </c>
      <c r="F132" s="35">
        <v>67.12</v>
      </c>
      <c r="G132" s="35">
        <v>72.489999999999995</v>
      </c>
      <c r="H132" s="35">
        <v>45.36</v>
      </c>
      <c r="I132" s="35">
        <v>47.76</v>
      </c>
      <c r="J132" s="36">
        <v>3793.19</v>
      </c>
      <c r="K132" s="36">
        <v>3043.6766666666667</v>
      </c>
      <c r="L132" s="36">
        <v>3692.63</v>
      </c>
      <c r="M132" s="36">
        <v>3692.64</v>
      </c>
      <c r="N132" s="30">
        <f t="shared" si="28"/>
        <v>14222.136666666665</v>
      </c>
      <c r="O132" s="24">
        <f t="shared" si="30"/>
        <v>82539.814400000017</v>
      </c>
      <c r="P132" s="24">
        <f t="shared" si="31"/>
        <v>66230.404266666679</v>
      </c>
      <c r="Q132" s="24">
        <f t="shared" si="31"/>
        <v>91318.739899999986</v>
      </c>
      <c r="R132" s="24">
        <f t="shared" si="32"/>
        <v>91318.987199999989</v>
      </c>
      <c r="S132" s="31">
        <f t="shared" si="29"/>
        <v>331407.94576666667</v>
      </c>
      <c r="T132" s="24"/>
      <c r="U132" s="32"/>
      <c r="V132" s="33"/>
    </row>
    <row r="133" spans="1:22" s="4" customFormat="1" ht="30.75" customHeight="1">
      <c r="A133" s="26"/>
      <c r="B133" s="28" t="s">
        <v>147</v>
      </c>
      <c r="C133" s="26" t="s">
        <v>82</v>
      </c>
      <c r="D133" s="26" t="s">
        <v>161</v>
      </c>
      <c r="E133" s="34" t="s">
        <v>20</v>
      </c>
      <c r="F133" s="35">
        <v>67.12</v>
      </c>
      <c r="G133" s="35">
        <v>72.489999999999995</v>
      </c>
      <c r="H133" s="35">
        <v>48.81</v>
      </c>
      <c r="I133" s="35">
        <v>51.4</v>
      </c>
      <c r="J133" s="36">
        <v>196.5</v>
      </c>
      <c r="K133" s="36">
        <v>232.14333333333332</v>
      </c>
      <c r="L133" s="36">
        <v>274.95999999999998</v>
      </c>
      <c r="M133" s="36">
        <v>274.95</v>
      </c>
      <c r="N133" s="30">
        <f t="shared" si="28"/>
        <v>978.55333333333328</v>
      </c>
      <c r="O133" s="24">
        <f t="shared" si="30"/>
        <v>3597.9150000000004</v>
      </c>
      <c r="P133" s="24">
        <f t="shared" si="31"/>
        <v>4250.5444333333335</v>
      </c>
      <c r="Q133" s="24">
        <f t="shared" si="31"/>
        <v>5798.9063999999989</v>
      </c>
      <c r="R133" s="24">
        <f t="shared" si="32"/>
        <v>5798.6954999999989</v>
      </c>
      <c r="S133" s="31">
        <f t="shared" si="29"/>
        <v>19446.061333333331</v>
      </c>
      <c r="T133" s="24"/>
      <c r="U133" s="32"/>
      <c r="V133" s="33"/>
    </row>
    <row r="134" spans="1:22" s="4" customFormat="1" ht="30.75" customHeight="1">
      <c r="A134" s="26"/>
      <c r="B134" s="28" t="s">
        <v>147</v>
      </c>
      <c r="C134" s="26" t="s">
        <v>82</v>
      </c>
      <c r="D134" s="26" t="s">
        <v>162</v>
      </c>
      <c r="E134" s="34" t="s">
        <v>20</v>
      </c>
      <c r="F134" s="35">
        <v>67.12</v>
      </c>
      <c r="G134" s="35">
        <v>72.489999999999995</v>
      </c>
      <c r="H134" s="35">
        <v>43.32</v>
      </c>
      <c r="I134" s="35">
        <v>45.62</v>
      </c>
      <c r="J134" s="36">
        <v>322.76</v>
      </c>
      <c r="K134" s="36">
        <v>330.35666666666668</v>
      </c>
      <c r="L134" s="36">
        <v>316.55</v>
      </c>
      <c r="M134" s="36">
        <v>316.55</v>
      </c>
      <c r="N134" s="30">
        <f t="shared" si="28"/>
        <v>1286.2166666666667</v>
      </c>
      <c r="O134" s="24">
        <f t="shared" si="30"/>
        <v>7681.688000000001</v>
      </c>
      <c r="P134" s="24">
        <f t="shared" si="31"/>
        <v>7862.4886666666689</v>
      </c>
      <c r="Q134" s="24">
        <f t="shared" si="31"/>
        <v>8505.6984999999986</v>
      </c>
      <c r="R134" s="24">
        <f t="shared" si="32"/>
        <v>8505.6984999999986</v>
      </c>
      <c r="S134" s="31">
        <f t="shared" si="29"/>
        <v>32555.573666666667</v>
      </c>
      <c r="T134" s="24"/>
      <c r="U134" s="32"/>
      <c r="V134" s="33"/>
    </row>
    <row r="135" spans="1:22" s="4" customFormat="1" ht="30.75" customHeight="1">
      <c r="A135" s="26"/>
      <c r="B135" s="28" t="s">
        <v>147</v>
      </c>
      <c r="C135" s="26" t="s">
        <v>82</v>
      </c>
      <c r="D135" s="26" t="s">
        <v>163</v>
      </c>
      <c r="E135" s="34" t="s">
        <v>20</v>
      </c>
      <c r="F135" s="35">
        <v>67.12</v>
      </c>
      <c r="G135" s="35">
        <v>72.489999999999995</v>
      </c>
      <c r="H135" s="35">
        <v>32.1</v>
      </c>
      <c r="I135" s="35">
        <v>33.799999999999997</v>
      </c>
      <c r="J135" s="36">
        <v>235.21999999999997</v>
      </c>
      <c r="K135" s="36">
        <v>267.74</v>
      </c>
      <c r="L135" s="36">
        <v>252.3</v>
      </c>
      <c r="M135" s="36">
        <v>252.29</v>
      </c>
      <c r="N135" s="30">
        <f t="shared" si="28"/>
        <v>1007.55</v>
      </c>
      <c r="O135" s="24">
        <f t="shared" si="30"/>
        <v>8237.4043999999994</v>
      </c>
      <c r="P135" s="24">
        <f t="shared" si="31"/>
        <v>9376.2548000000006</v>
      </c>
      <c r="Q135" s="24">
        <f t="shared" si="31"/>
        <v>9761.4869999999992</v>
      </c>
      <c r="R135" s="24">
        <f t="shared" si="32"/>
        <v>9761.1000999999997</v>
      </c>
      <c r="S135" s="31">
        <f t="shared" si="29"/>
        <v>37136.246299999999</v>
      </c>
      <c r="T135" s="24"/>
      <c r="U135" s="32"/>
      <c r="V135" s="33"/>
    </row>
    <row r="136" spans="1:22" s="4" customFormat="1" ht="30.75" customHeight="1">
      <c r="A136" s="26"/>
      <c r="B136" s="28" t="s">
        <v>147</v>
      </c>
      <c r="C136" s="26" t="s">
        <v>82</v>
      </c>
      <c r="D136" s="26" t="s">
        <v>155</v>
      </c>
      <c r="E136" s="34" t="s">
        <v>20</v>
      </c>
      <c r="F136" s="35">
        <v>67.12</v>
      </c>
      <c r="G136" s="35">
        <v>72.489999999999995</v>
      </c>
      <c r="H136" s="35">
        <v>22.81</v>
      </c>
      <c r="I136" s="35">
        <v>24.02</v>
      </c>
      <c r="J136" s="36">
        <v>2221.5500000000002</v>
      </c>
      <c r="K136" s="36">
        <v>12231.463333333333</v>
      </c>
      <c r="L136" s="36">
        <v>2474.65</v>
      </c>
      <c r="M136" s="36">
        <v>2474.8000000000002</v>
      </c>
      <c r="N136" s="30">
        <f t="shared" si="28"/>
        <v>19402.463333333333</v>
      </c>
      <c r="O136" s="24">
        <f t="shared" si="30"/>
        <v>98436.880500000014</v>
      </c>
      <c r="P136" s="24">
        <f t="shared" si="31"/>
        <v>541976.14029999997</v>
      </c>
      <c r="Q136" s="24">
        <f t="shared" si="31"/>
        <v>119946.2855</v>
      </c>
      <c r="R136" s="24">
        <f t="shared" si="32"/>
        <v>119953.55600000001</v>
      </c>
      <c r="S136" s="31">
        <f t="shared" si="29"/>
        <v>880312.86229999992</v>
      </c>
      <c r="T136" s="24"/>
      <c r="U136" s="32"/>
      <c r="V136" s="33"/>
    </row>
    <row r="137" spans="1:22" s="4" customFormat="1" ht="49.5" customHeight="1">
      <c r="A137" s="26"/>
      <c r="B137" s="28" t="s">
        <v>147</v>
      </c>
      <c r="C137" s="26" t="s">
        <v>164</v>
      </c>
      <c r="D137" s="26" t="s">
        <v>165</v>
      </c>
      <c r="E137" s="34" t="s">
        <v>19</v>
      </c>
      <c r="F137" s="35">
        <v>89.68</v>
      </c>
      <c r="G137" s="35">
        <v>96.85</v>
      </c>
      <c r="H137" s="35">
        <v>53.13</v>
      </c>
      <c r="I137" s="35">
        <v>55.95</v>
      </c>
      <c r="J137" s="36">
        <v>14596.537</v>
      </c>
      <c r="K137" s="36">
        <v>29563.074999999997</v>
      </c>
      <c r="L137" s="36">
        <v>20452.95</v>
      </c>
      <c r="M137" s="36">
        <v>20452.95</v>
      </c>
      <c r="N137" s="30">
        <f t="shared" si="28"/>
        <v>85065.511999999988</v>
      </c>
      <c r="O137" s="24">
        <f t="shared" si="30"/>
        <v>533503.42735000013</v>
      </c>
      <c r="P137" s="24">
        <f t="shared" si="31"/>
        <v>1080530.3912500001</v>
      </c>
      <c r="Q137" s="24">
        <f t="shared" si="31"/>
        <v>836525.65499999991</v>
      </c>
      <c r="R137" s="24">
        <f t="shared" si="32"/>
        <v>836525.65499999991</v>
      </c>
      <c r="S137" s="31">
        <f t="shared" si="29"/>
        <v>3287085.1285999999</v>
      </c>
      <c r="T137" s="24"/>
      <c r="U137" s="32"/>
      <c r="V137" s="33"/>
    </row>
    <row r="138" spans="1:22" s="4" customFormat="1" ht="30.75" customHeight="1">
      <c r="A138" s="26"/>
      <c r="B138" s="28"/>
      <c r="C138" s="26" t="s">
        <v>174</v>
      </c>
      <c r="D138" s="26" t="s">
        <v>379</v>
      </c>
      <c r="E138" s="34" t="s">
        <v>19</v>
      </c>
      <c r="F138" s="35">
        <v>517.95000000000005</v>
      </c>
      <c r="G138" s="35">
        <v>559.39</v>
      </c>
      <c r="H138" s="35">
        <v>121.25</v>
      </c>
      <c r="I138" s="35">
        <v>127.68</v>
      </c>
      <c r="J138" s="36">
        <v>3177.8629999999998</v>
      </c>
      <c r="K138" s="36">
        <f>J138</f>
        <v>3177.8629999999998</v>
      </c>
      <c r="L138" s="36">
        <f t="shared" ref="L138:M138" si="52">K138</f>
        <v>3177.8629999999998</v>
      </c>
      <c r="M138" s="36">
        <f t="shared" si="52"/>
        <v>3177.8629999999998</v>
      </c>
      <c r="N138" s="30">
        <f t="shared" ref="N138:N198" si="53">J138+K138+L138+M138</f>
        <v>12711.451999999999</v>
      </c>
      <c r="O138" s="24">
        <f t="shared" si="30"/>
        <v>1260658.2521000002</v>
      </c>
      <c r="P138" s="24">
        <f t="shared" si="31"/>
        <v>1260658.2521000002</v>
      </c>
      <c r="Q138" s="24">
        <f t="shared" si="31"/>
        <v>1371915.2357299998</v>
      </c>
      <c r="R138" s="24">
        <f t="shared" si="32"/>
        <v>1371915.2357299998</v>
      </c>
      <c r="S138" s="31">
        <f t="shared" ref="S138:S198" si="54">O138+P138+Q138+R138</f>
        <v>5265146.97566</v>
      </c>
      <c r="T138" s="24"/>
      <c r="U138" s="32"/>
      <c r="V138" s="33"/>
    </row>
    <row r="139" spans="1:22" s="4" customFormat="1" ht="30.75" customHeight="1">
      <c r="A139" s="26"/>
      <c r="B139" s="28" t="s">
        <v>147</v>
      </c>
      <c r="C139" s="26" t="s">
        <v>166</v>
      </c>
      <c r="D139" s="26" t="s">
        <v>167</v>
      </c>
      <c r="E139" s="34" t="s">
        <v>19</v>
      </c>
      <c r="F139" s="35">
        <v>183.4</v>
      </c>
      <c r="G139" s="35">
        <v>198.07</v>
      </c>
      <c r="H139" s="35">
        <v>46.45</v>
      </c>
      <c r="I139" s="35">
        <v>48.91</v>
      </c>
      <c r="J139" s="36">
        <v>10962.651000000002</v>
      </c>
      <c r="K139" s="36">
        <v>8462.5059999999994</v>
      </c>
      <c r="L139" s="36">
        <v>9169</v>
      </c>
      <c r="M139" s="36">
        <v>9169</v>
      </c>
      <c r="N139" s="30">
        <f t="shared" si="53"/>
        <v>37763.156999999999</v>
      </c>
      <c r="O139" s="24">
        <f t="shared" si="30"/>
        <v>1501335.0544500002</v>
      </c>
      <c r="P139" s="24">
        <f t="shared" si="31"/>
        <v>1158940.1966999997</v>
      </c>
      <c r="Q139" s="24">
        <f t="shared" si="31"/>
        <v>1367648.04</v>
      </c>
      <c r="R139" s="24">
        <f t="shared" si="32"/>
        <v>1367648.04</v>
      </c>
      <c r="S139" s="31">
        <f t="shared" si="54"/>
        <v>5395571.33115</v>
      </c>
      <c r="T139" s="24"/>
      <c r="U139" s="32"/>
      <c r="V139" s="33"/>
    </row>
    <row r="140" spans="1:22" s="4" customFormat="1" ht="30.75" customHeight="1">
      <c r="A140" s="26"/>
      <c r="B140" s="28" t="s">
        <v>147</v>
      </c>
      <c r="C140" s="26" t="s">
        <v>166</v>
      </c>
      <c r="D140" s="26" t="s">
        <v>167</v>
      </c>
      <c r="E140" s="34" t="s">
        <v>20</v>
      </c>
      <c r="F140" s="35">
        <v>70.010000000000005</v>
      </c>
      <c r="G140" s="35">
        <v>75.61</v>
      </c>
      <c r="H140" s="35">
        <v>51.9</v>
      </c>
      <c r="I140" s="35">
        <v>54.65</v>
      </c>
      <c r="J140" s="36">
        <v>4833.0380000000005</v>
      </c>
      <c r="K140" s="36">
        <v>3972.9430000000002</v>
      </c>
      <c r="L140" s="36">
        <v>3792.5</v>
      </c>
      <c r="M140" s="36">
        <v>3792.5</v>
      </c>
      <c r="N140" s="30">
        <f t="shared" si="53"/>
        <v>16390.981</v>
      </c>
      <c r="O140" s="24">
        <f t="shared" ref="O140:O198" si="55">(F140-H140)*J140</f>
        <v>87526.318180000046</v>
      </c>
      <c r="P140" s="24">
        <f t="shared" ref="P140:Q200" si="56">(F140-H140)*K140</f>
        <v>71949.997730000032</v>
      </c>
      <c r="Q140" s="24">
        <f t="shared" si="56"/>
        <v>79490.8</v>
      </c>
      <c r="R140" s="24">
        <f t="shared" ref="R140:R200" si="57">(G140-I140)*M140</f>
        <v>79490.8</v>
      </c>
      <c r="S140" s="31">
        <f t="shared" si="54"/>
        <v>318457.91591000004</v>
      </c>
      <c r="T140" s="24"/>
      <c r="U140" s="32"/>
      <c r="V140" s="33"/>
    </row>
    <row r="141" spans="1:22" s="5" customFormat="1" ht="30.75" customHeight="1">
      <c r="A141" s="26" t="s">
        <v>359</v>
      </c>
      <c r="B141" s="28" t="s">
        <v>358</v>
      </c>
      <c r="C141" s="28" t="s">
        <v>358</v>
      </c>
      <c r="D141" s="26"/>
      <c r="E141" s="34"/>
      <c r="F141" s="29"/>
      <c r="G141" s="29"/>
      <c r="H141" s="29"/>
      <c r="I141" s="29"/>
      <c r="J141" s="37">
        <f>J142</f>
        <v>1217</v>
      </c>
      <c r="K141" s="37">
        <f t="shared" ref="K141:R141" si="58">K142</f>
        <v>1217</v>
      </c>
      <c r="L141" s="37">
        <f t="shared" si="58"/>
        <v>1217</v>
      </c>
      <c r="M141" s="37">
        <f t="shared" si="58"/>
        <v>1217</v>
      </c>
      <c r="N141" s="30">
        <f t="shared" si="53"/>
        <v>4868</v>
      </c>
      <c r="O141" s="24">
        <f t="shared" si="58"/>
        <v>594467.99</v>
      </c>
      <c r="P141" s="24">
        <f t="shared" si="58"/>
        <v>594467.99</v>
      </c>
      <c r="Q141" s="24">
        <f t="shared" si="58"/>
        <v>643038.46000000008</v>
      </c>
      <c r="R141" s="24">
        <f t="shared" si="58"/>
        <v>643038.46000000008</v>
      </c>
      <c r="S141" s="31">
        <f t="shared" si="54"/>
        <v>2475012.9</v>
      </c>
      <c r="T141" s="24"/>
      <c r="U141" s="32"/>
      <c r="V141" s="33"/>
    </row>
    <row r="142" spans="1:22" s="4" customFormat="1" ht="30.75" customHeight="1">
      <c r="A142" s="26"/>
      <c r="B142" s="28" t="s">
        <v>358</v>
      </c>
      <c r="C142" s="26" t="s">
        <v>17</v>
      </c>
      <c r="D142" s="26" t="s">
        <v>360</v>
      </c>
      <c r="E142" s="34" t="s">
        <v>123</v>
      </c>
      <c r="F142" s="35">
        <v>519.39</v>
      </c>
      <c r="G142" s="35">
        <v>560.94000000000005</v>
      </c>
      <c r="H142" s="35">
        <v>30.92</v>
      </c>
      <c r="I142" s="35">
        <v>32.56</v>
      </c>
      <c r="J142" s="36">
        <v>1217</v>
      </c>
      <c r="K142" s="36">
        <v>1217</v>
      </c>
      <c r="L142" s="36">
        <v>1217</v>
      </c>
      <c r="M142" s="36">
        <v>1217</v>
      </c>
      <c r="N142" s="30">
        <f t="shared" si="53"/>
        <v>4868</v>
      </c>
      <c r="O142" s="24">
        <f t="shared" si="55"/>
        <v>594467.99</v>
      </c>
      <c r="P142" s="24">
        <f t="shared" si="56"/>
        <v>594467.99</v>
      </c>
      <c r="Q142" s="24">
        <f t="shared" si="56"/>
        <v>643038.46000000008</v>
      </c>
      <c r="R142" s="24">
        <f t="shared" si="57"/>
        <v>643038.46000000008</v>
      </c>
      <c r="S142" s="31">
        <f t="shared" si="54"/>
        <v>2475012.9</v>
      </c>
      <c r="T142" s="24"/>
      <c r="U142" s="32"/>
      <c r="V142" s="33"/>
    </row>
    <row r="143" spans="1:22" s="5" customFormat="1" ht="30.75" customHeight="1">
      <c r="A143" s="26" t="s">
        <v>168</v>
      </c>
      <c r="B143" s="28" t="s">
        <v>169</v>
      </c>
      <c r="C143" s="28" t="s">
        <v>169</v>
      </c>
      <c r="D143" s="26"/>
      <c r="E143" s="34"/>
      <c r="F143" s="29"/>
      <c r="G143" s="29"/>
      <c r="H143" s="29"/>
      <c r="I143" s="29"/>
      <c r="J143" s="37">
        <f>J144</f>
        <v>556.00199999999995</v>
      </c>
      <c r="K143" s="37">
        <f t="shared" ref="K143:R143" si="59">K144</f>
        <v>615.53700000000003</v>
      </c>
      <c r="L143" s="37">
        <f t="shared" si="59"/>
        <v>798</v>
      </c>
      <c r="M143" s="37">
        <f t="shared" si="59"/>
        <v>710</v>
      </c>
      <c r="N143" s="30">
        <f t="shared" si="53"/>
        <v>2679.5389999999998</v>
      </c>
      <c r="O143" s="24">
        <f t="shared" si="59"/>
        <v>10224.876779999995</v>
      </c>
      <c r="P143" s="24">
        <f t="shared" si="59"/>
        <v>11319.725429999997</v>
      </c>
      <c r="Q143" s="24">
        <f t="shared" si="59"/>
        <v>17164.980000000003</v>
      </c>
      <c r="R143" s="24">
        <f t="shared" si="59"/>
        <v>15272.100000000004</v>
      </c>
      <c r="S143" s="31">
        <f t="shared" si="54"/>
        <v>53981.682209999999</v>
      </c>
      <c r="T143" s="24"/>
      <c r="U143" s="32"/>
      <c r="V143" s="33"/>
    </row>
    <row r="144" spans="1:22" s="4" customFormat="1" ht="30.75" customHeight="1">
      <c r="A144" s="26"/>
      <c r="B144" s="28" t="s">
        <v>169</v>
      </c>
      <c r="C144" s="26" t="s">
        <v>170</v>
      </c>
      <c r="D144" s="26" t="s">
        <v>171</v>
      </c>
      <c r="E144" s="34" t="s">
        <v>19</v>
      </c>
      <c r="F144" s="35">
        <v>79.66</v>
      </c>
      <c r="G144" s="35">
        <v>86.03</v>
      </c>
      <c r="H144" s="35">
        <v>61.27</v>
      </c>
      <c r="I144" s="35">
        <v>64.52</v>
      </c>
      <c r="J144" s="36">
        <v>556.00199999999995</v>
      </c>
      <c r="K144" s="36">
        <v>615.53700000000003</v>
      </c>
      <c r="L144" s="36">
        <v>798</v>
      </c>
      <c r="M144" s="36">
        <v>710</v>
      </c>
      <c r="N144" s="30">
        <f t="shared" si="53"/>
        <v>2679.5389999999998</v>
      </c>
      <c r="O144" s="24">
        <f t="shared" si="55"/>
        <v>10224.876779999995</v>
      </c>
      <c r="P144" s="24">
        <f t="shared" si="56"/>
        <v>11319.725429999997</v>
      </c>
      <c r="Q144" s="24">
        <f t="shared" si="56"/>
        <v>17164.980000000003</v>
      </c>
      <c r="R144" s="24">
        <f t="shared" si="57"/>
        <v>15272.100000000004</v>
      </c>
      <c r="S144" s="31">
        <f t="shared" si="54"/>
        <v>53981.682209999999</v>
      </c>
      <c r="T144" s="24"/>
      <c r="U144" s="32"/>
      <c r="V144" s="33"/>
    </row>
    <row r="145" spans="1:22" s="5" customFormat="1" ht="30.75" customHeight="1">
      <c r="A145" s="26" t="s">
        <v>172</v>
      </c>
      <c r="B145" s="28" t="s">
        <v>173</v>
      </c>
      <c r="C145" s="28" t="s">
        <v>173</v>
      </c>
      <c r="D145" s="26"/>
      <c r="E145" s="34"/>
      <c r="F145" s="29"/>
      <c r="G145" s="29"/>
      <c r="H145" s="29"/>
      <c r="I145" s="29"/>
      <c r="J145" s="37">
        <f>SUM(J146:J148)</f>
        <v>2599.9830000000002</v>
      </c>
      <c r="K145" s="37">
        <f t="shared" ref="K145:M145" si="60">SUM(K146:K148)</f>
        <v>2598.3670000000002</v>
      </c>
      <c r="L145" s="37">
        <f t="shared" si="60"/>
        <v>3303</v>
      </c>
      <c r="M145" s="37">
        <f t="shared" si="60"/>
        <v>3303</v>
      </c>
      <c r="N145" s="30">
        <f t="shared" si="53"/>
        <v>11804.35</v>
      </c>
      <c r="O145" s="24">
        <f>SUM(O146:O148)</f>
        <v>416613.95299000002</v>
      </c>
      <c r="P145" s="24">
        <f t="shared" ref="P145:R145" si="61">SUM(P146:P148)</f>
        <v>421803.95702999999</v>
      </c>
      <c r="Q145" s="24">
        <f t="shared" si="61"/>
        <v>582711.81000000006</v>
      </c>
      <c r="R145" s="24">
        <f t="shared" si="61"/>
        <v>582711.81000000006</v>
      </c>
      <c r="S145" s="31">
        <f t="shared" si="54"/>
        <v>2003841.5300200002</v>
      </c>
      <c r="T145" s="24"/>
      <c r="U145" s="24"/>
      <c r="V145" s="33"/>
    </row>
    <row r="146" spans="1:22" s="4" customFormat="1" ht="30.75" customHeight="1">
      <c r="A146" s="26"/>
      <c r="B146" s="28" t="s">
        <v>173</v>
      </c>
      <c r="C146" s="26" t="s">
        <v>174</v>
      </c>
      <c r="D146" s="26" t="s">
        <v>175</v>
      </c>
      <c r="E146" s="34" t="s">
        <v>19</v>
      </c>
      <c r="F146" s="35">
        <v>293.63</v>
      </c>
      <c r="G146" s="35">
        <v>317.12</v>
      </c>
      <c r="H146" s="35">
        <v>74.44</v>
      </c>
      <c r="I146" s="35">
        <v>78.39</v>
      </c>
      <c r="J146" s="36">
        <v>468.90999999999997</v>
      </c>
      <c r="K146" s="36">
        <v>489.51</v>
      </c>
      <c r="L146" s="36">
        <v>598.75</v>
      </c>
      <c r="M146" s="36">
        <v>598.75</v>
      </c>
      <c r="N146" s="30">
        <f t="shared" si="53"/>
        <v>2155.92</v>
      </c>
      <c r="O146" s="24">
        <f t="shared" si="55"/>
        <v>102780.3829</v>
      </c>
      <c r="P146" s="24">
        <f t="shared" si="56"/>
        <v>107295.6969</v>
      </c>
      <c r="Q146" s="24">
        <f t="shared" si="56"/>
        <v>142939.58750000002</v>
      </c>
      <c r="R146" s="24">
        <f t="shared" si="57"/>
        <v>142939.58750000002</v>
      </c>
      <c r="S146" s="31">
        <f t="shared" si="54"/>
        <v>495955.25480000005</v>
      </c>
      <c r="T146" s="24"/>
      <c r="U146" s="32"/>
      <c r="V146" s="33"/>
    </row>
    <row r="147" spans="1:22" s="4" customFormat="1" ht="30.75" customHeight="1">
      <c r="A147" s="26"/>
      <c r="B147" s="28" t="s">
        <v>173</v>
      </c>
      <c r="C147" s="26" t="s">
        <v>174</v>
      </c>
      <c r="D147" s="26" t="s">
        <v>176</v>
      </c>
      <c r="E147" s="34" t="s">
        <v>19</v>
      </c>
      <c r="F147" s="35">
        <v>274.62</v>
      </c>
      <c r="G147" s="35">
        <v>296.58999999999997</v>
      </c>
      <c r="H147" s="35">
        <v>36.42</v>
      </c>
      <c r="I147" s="35">
        <v>38.35</v>
      </c>
      <c r="J147" s="36">
        <v>268.98</v>
      </c>
      <c r="K147" s="36">
        <v>304.096</v>
      </c>
      <c r="L147" s="36">
        <v>382.5</v>
      </c>
      <c r="M147" s="36">
        <v>382.5</v>
      </c>
      <c r="N147" s="30">
        <f t="shared" si="53"/>
        <v>1338.076</v>
      </c>
      <c r="O147" s="24">
        <f t="shared" si="55"/>
        <v>64071.036</v>
      </c>
      <c r="P147" s="24">
        <f t="shared" si="56"/>
        <v>72435.667199999996</v>
      </c>
      <c r="Q147" s="24">
        <f t="shared" si="56"/>
        <v>98776.799999999988</v>
      </c>
      <c r="R147" s="24">
        <f t="shared" si="57"/>
        <v>98776.799999999988</v>
      </c>
      <c r="S147" s="31">
        <f t="shared" si="54"/>
        <v>334060.30319999997</v>
      </c>
      <c r="T147" s="24"/>
      <c r="U147" s="32"/>
      <c r="V147" s="33"/>
    </row>
    <row r="148" spans="1:22" s="4" customFormat="1" ht="30.75" customHeight="1">
      <c r="A148" s="26"/>
      <c r="B148" s="28" t="s">
        <v>173</v>
      </c>
      <c r="C148" s="26" t="s">
        <v>174</v>
      </c>
      <c r="D148" s="26" t="s">
        <v>177</v>
      </c>
      <c r="E148" s="34" t="s">
        <v>19</v>
      </c>
      <c r="F148" s="35">
        <v>208.57</v>
      </c>
      <c r="G148" s="35">
        <v>225.26</v>
      </c>
      <c r="H148" s="35">
        <v>74.44</v>
      </c>
      <c r="I148" s="35">
        <v>78.39</v>
      </c>
      <c r="J148" s="36">
        <v>1862.0930000000003</v>
      </c>
      <c r="K148" s="36">
        <v>1804.761</v>
      </c>
      <c r="L148" s="36">
        <v>2321.75</v>
      </c>
      <c r="M148" s="36">
        <v>2321.75</v>
      </c>
      <c r="N148" s="30">
        <f t="shared" si="53"/>
        <v>8310.3539999999994</v>
      </c>
      <c r="O148" s="24">
        <f t="shared" si="55"/>
        <v>249762.53409000003</v>
      </c>
      <c r="P148" s="24">
        <f t="shared" si="56"/>
        <v>242072.59292999998</v>
      </c>
      <c r="Q148" s="24">
        <f t="shared" si="56"/>
        <v>340995.42249999999</v>
      </c>
      <c r="R148" s="24">
        <f t="shared" si="57"/>
        <v>340995.42249999999</v>
      </c>
      <c r="S148" s="31">
        <f t="shared" si="54"/>
        <v>1173825.97202</v>
      </c>
      <c r="T148" s="24"/>
      <c r="U148" s="32"/>
      <c r="V148" s="33"/>
    </row>
    <row r="149" spans="1:22" s="5" customFormat="1" ht="30.75" customHeight="1">
      <c r="A149" s="26" t="s">
        <v>178</v>
      </c>
      <c r="B149" s="28" t="s">
        <v>179</v>
      </c>
      <c r="C149" s="28" t="s">
        <v>179</v>
      </c>
      <c r="D149" s="26"/>
      <c r="E149" s="34"/>
      <c r="F149" s="29"/>
      <c r="G149" s="29"/>
      <c r="H149" s="29"/>
      <c r="I149" s="29"/>
      <c r="J149" s="37">
        <f>SUM(J150:J151)</f>
        <v>1646</v>
      </c>
      <c r="K149" s="37">
        <f>SUM(K150:K151)</f>
        <v>1632</v>
      </c>
      <c r="L149" s="37">
        <f>SUM(L150:L151)</f>
        <v>1672</v>
      </c>
      <c r="M149" s="37">
        <f>SUM(M150:M151)</f>
        <v>1605</v>
      </c>
      <c r="N149" s="30">
        <f t="shared" si="53"/>
        <v>6555</v>
      </c>
      <c r="O149" s="24">
        <f>SUM(O150:O151)</f>
        <v>657281.80000000005</v>
      </c>
      <c r="P149" s="24">
        <f t="shared" ref="P149:R149" si="62">SUM(P150:P151)</f>
        <v>653757.6</v>
      </c>
      <c r="Q149" s="24">
        <f t="shared" si="62"/>
        <v>666198.94000000006</v>
      </c>
      <c r="R149" s="24">
        <f t="shared" si="62"/>
        <v>639777.99</v>
      </c>
      <c r="S149" s="31">
        <f t="shared" si="54"/>
        <v>2617016.33</v>
      </c>
      <c r="T149" s="24"/>
      <c r="U149" s="24"/>
      <c r="V149" s="33"/>
    </row>
    <row r="150" spans="1:22" s="4" customFormat="1" ht="30.75" customHeight="1">
      <c r="A150" s="26"/>
      <c r="B150" s="28" t="s">
        <v>179</v>
      </c>
      <c r="C150" s="26" t="s">
        <v>17</v>
      </c>
      <c r="D150" s="26" t="s">
        <v>180</v>
      </c>
      <c r="E150" s="34" t="s">
        <v>19</v>
      </c>
      <c r="F150" s="35">
        <v>525.71</v>
      </c>
      <c r="G150" s="35">
        <v>527.27</v>
      </c>
      <c r="H150" s="35">
        <v>33.31</v>
      </c>
      <c r="I150" s="35">
        <v>35.08</v>
      </c>
      <c r="J150" s="36">
        <v>873</v>
      </c>
      <c r="K150" s="36">
        <v>876</v>
      </c>
      <c r="L150" s="36">
        <v>883</v>
      </c>
      <c r="M150" s="36">
        <v>849</v>
      </c>
      <c r="N150" s="30">
        <f t="shared" si="53"/>
        <v>3481</v>
      </c>
      <c r="O150" s="24">
        <f t="shared" si="55"/>
        <v>429865.2</v>
      </c>
      <c r="P150" s="24">
        <f t="shared" si="56"/>
        <v>431342.4</v>
      </c>
      <c r="Q150" s="24">
        <f t="shared" si="56"/>
        <v>434603.77</v>
      </c>
      <c r="R150" s="24">
        <f t="shared" si="57"/>
        <v>417869.31</v>
      </c>
      <c r="S150" s="31">
        <f t="shared" si="54"/>
        <v>1713680.6800000002</v>
      </c>
      <c r="T150" s="24"/>
      <c r="U150" s="32"/>
      <c r="V150" s="33"/>
    </row>
    <row r="151" spans="1:22" s="4" customFormat="1" ht="30.75" customHeight="1">
      <c r="A151" s="26"/>
      <c r="B151" s="28" t="s">
        <v>179</v>
      </c>
      <c r="C151" s="26" t="s">
        <v>17</v>
      </c>
      <c r="D151" s="26" t="s">
        <v>180</v>
      </c>
      <c r="E151" s="34" t="s">
        <v>20</v>
      </c>
      <c r="F151" s="35">
        <v>324.95</v>
      </c>
      <c r="G151" s="35">
        <v>325.91000000000003</v>
      </c>
      <c r="H151" s="35">
        <v>30.75</v>
      </c>
      <c r="I151" s="35">
        <v>32.380000000000003</v>
      </c>
      <c r="J151" s="36">
        <v>773</v>
      </c>
      <c r="K151" s="36">
        <v>756</v>
      </c>
      <c r="L151" s="36">
        <v>789</v>
      </c>
      <c r="M151" s="36">
        <v>756</v>
      </c>
      <c r="N151" s="30">
        <f t="shared" si="53"/>
        <v>3074</v>
      </c>
      <c r="O151" s="24">
        <f t="shared" si="55"/>
        <v>227416.59999999998</v>
      </c>
      <c r="P151" s="24">
        <f t="shared" si="56"/>
        <v>222415.19999999998</v>
      </c>
      <c r="Q151" s="24">
        <f t="shared" si="56"/>
        <v>231595.17</v>
      </c>
      <c r="R151" s="24">
        <f t="shared" si="57"/>
        <v>221908.68000000002</v>
      </c>
      <c r="S151" s="31">
        <f t="shared" si="54"/>
        <v>903335.65</v>
      </c>
      <c r="T151" s="24"/>
      <c r="U151" s="32"/>
      <c r="V151" s="33"/>
    </row>
    <row r="152" spans="1:22" s="5" customFormat="1" ht="30.75" customHeight="1">
      <c r="A152" s="26" t="s">
        <v>181</v>
      </c>
      <c r="B152" s="28" t="s">
        <v>182</v>
      </c>
      <c r="C152" s="28" t="s">
        <v>182</v>
      </c>
      <c r="D152" s="26"/>
      <c r="E152" s="34"/>
      <c r="F152" s="29"/>
      <c r="G152" s="29"/>
      <c r="H152" s="29"/>
      <c r="I152" s="29"/>
      <c r="J152" s="37">
        <f>SUM(J153:J155)</f>
        <v>33948.340000000004</v>
      </c>
      <c r="K152" s="37">
        <f t="shared" ref="K152:M152" si="63">SUM(K153:K155)</f>
        <v>29297.281000000003</v>
      </c>
      <c r="L152" s="37">
        <f t="shared" si="63"/>
        <v>32161.25</v>
      </c>
      <c r="M152" s="37">
        <f t="shared" si="63"/>
        <v>32161.25</v>
      </c>
      <c r="N152" s="30">
        <f t="shared" si="53"/>
        <v>127568.12100000001</v>
      </c>
      <c r="O152" s="24">
        <f>SUM(O153:O155)</f>
        <v>3969331.58916</v>
      </c>
      <c r="P152" s="24">
        <f t="shared" ref="P152:R152" si="64">SUM(P153:P155)</f>
        <v>3406853.95236</v>
      </c>
      <c r="Q152" s="24">
        <f t="shared" si="64"/>
        <v>4056307.9349999996</v>
      </c>
      <c r="R152" s="24">
        <f t="shared" si="64"/>
        <v>4056307.9349999996</v>
      </c>
      <c r="S152" s="31">
        <f t="shared" si="54"/>
        <v>15488801.411519997</v>
      </c>
      <c r="T152" s="24"/>
      <c r="U152" s="32"/>
      <c r="V152" s="33"/>
    </row>
    <row r="153" spans="1:22" s="4" customFormat="1" ht="72" customHeight="1">
      <c r="A153" s="26"/>
      <c r="B153" s="28" t="s">
        <v>182</v>
      </c>
      <c r="C153" s="26" t="s">
        <v>17</v>
      </c>
      <c r="D153" s="26" t="s">
        <v>183</v>
      </c>
      <c r="E153" s="34" t="s">
        <v>19</v>
      </c>
      <c r="F153" s="35">
        <v>98.95</v>
      </c>
      <c r="G153" s="35">
        <v>106.87</v>
      </c>
      <c r="H153" s="35">
        <v>39.97</v>
      </c>
      <c r="I153" s="35">
        <v>42.09</v>
      </c>
      <c r="J153" s="36">
        <v>2182.3380000000002</v>
      </c>
      <c r="K153" s="36">
        <v>2151.11</v>
      </c>
      <c r="L153" s="36">
        <v>2205.25</v>
      </c>
      <c r="M153" s="36">
        <v>2205.25</v>
      </c>
      <c r="N153" s="30">
        <f t="shared" si="53"/>
        <v>8743.9480000000003</v>
      </c>
      <c r="O153" s="24">
        <f t="shared" si="55"/>
        <v>128714.29524000002</v>
      </c>
      <c r="P153" s="24">
        <f t="shared" si="56"/>
        <v>126872.46780000001</v>
      </c>
      <c r="Q153" s="24">
        <f t="shared" si="56"/>
        <v>142856.095</v>
      </c>
      <c r="R153" s="24">
        <f t="shared" si="57"/>
        <v>142856.095</v>
      </c>
      <c r="S153" s="31">
        <f t="shared" si="54"/>
        <v>541298.95304000005</v>
      </c>
      <c r="T153" s="24"/>
      <c r="U153" s="32"/>
      <c r="V153" s="33"/>
    </row>
    <row r="154" spans="1:22" s="4" customFormat="1" ht="30.75" customHeight="1">
      <c r="A154" s="26"/>
      <c r="B154" s="28" t="s">
        <v>182</v>
      </c>
      <c r="C154" s="26" t="s">
        <v>17</v>
      </c>
      <c r="D154" s="26" t="s">
        <v>184</v>
      </c>
      <c r="E154" s="34" t="s">
        <v>19</v>
      </c>
      <c r="F154" s="35">
        <v>188.38</v>
      </c>
      <c r="G154" s="35">
        <v>203.45</v>
      </c>
      <c r="H154" s="35">
        <v>39.97</v>
      </c>
      <c r="I154" s="35">
        <v>42.09</v>
      </c>
      <c r="J154" s="36">
        <v>16396.168000000001</v>
      </c>
      <c r="K154" s="36">
        <v>13974.987999999999</v>
      </c>
      <c r="L154" s="36">
        <v>14978</v>
      </c>
      <c r="M154" s="36">
        <v>14978</v>
      </c>
      <c r="N154" s="30">
        <f t="shared" si="53"/>
        <v>60327.156000000003</v>
      </c>
      <c r="O154" s="24">
        <f t="shared" si="55"/>
        <v>2433355.2928800001</v>
      </c>
      <c r="P154" s="24">
        <f t="shared" si="56"/>
        <v>2074027.96908</v>
      </c>
      <c r="Q154" s="24">
        <f t="shared" si="56"/>
        <v>2416850.0799999996</v>
      </c>
      <c r="R154" s="24">
        <f t="shared" si="57"/>
        <v>2416850.0799999996</v>
      </c>
      <c r="S154" s="31">
        <f t="shared" si="54"/>
        <v>9341083.4219599999</v>
      </c>
      <c r="T154" s="24"/>
      <c r="U154" s="32"/>
      <c r="V154" s="33"/>
    </row>
    <row r="155" spans="1:22" s="4" customFormat="1" ht="55.5" customHeight="1">
      <c r="A155" s="26"/>
      <c r="B155" s="28" t="s">
        <v>182</v>
      </c>
      <c r="C155" s="26" t="s">
        <v>17</v>
      </c>
      <c r="D155" s="26" t="s">
        <v>184</v>
      </c>
      <c r="E155" s="34" t="s">
        <v>20</v>
      </c>
      <c r="F155" s="35">
        <v>129.75</v>
      </c>
      <c r="G155" s="35">
        <v>140.13</v>
      </c>
      <c r="H155" s="35">
        <v>38.19</v>
      </c>
      <c r="I155" s="35">
        <v>40.21</v>
      </c>
      <c r="J155" s="36">
        <v>15369.834000000003</v>
      </c>
      <c r="K155" s="36">
        <v>13171.183000000001</v>
      </c>
      <c r="L155" s="36">
        <v>14978</v>
      </c>
      <c r="M155" s="36">
        <v>14978</v>
      </c>
      <c r="N155" s="30">
        <f t="shared" si="53"/>
        <v>58497.017000000007</v>
      </c>
      <c r="O155" s="24">
        <f t="shared" si="55"/>
        <v>1407262.0010400002</v>
      </c>
      <c r="P155" s="24">
        <f t="shared" si="56"/>
        <v>1205953.5154800001</v>
      </c>
      <c r="Q155" s="24">
        <f t="shared" si="56"/>
        <v>1496601.7599999998</v>
      </c>
      <c r="R155" s="24">
        <f t="shared" si="57"/>
        <v>1496601.7599999998</v>
      </c>
      <c r="S155" s="31">
        <f t="shared" si="54"/>
        <v>5606419.0365199996</v>
      </c>
      <c r="T155" s="24"/>
      <c r="U155" s="32"/>
      <c r="V155" s="33"/>
    </row>
    <row r="156" spans="1:22" s="5" customFormat="1" ht="30.75" customHeight="1">
      <c r="A156" s="26" t="s">
        <v>185</v>
      </c>
      <c r="B156" s="28" t="s">
        <v>186</v>
      </c>
      <c r="C156" s="28" t="s">
        <v>186</v>
      </c>
      <c r="D156" s="26"/>
      <c r="E156" s="34"/>
      <c r="F156" s="29"/>
      <c r="G156" s="29"/>
      <c r="H156" s="29"/>
      <c r="I156" s="29"/>
      <c r="J156" s="37">
        <f>SUM(J157:J158)</f>
        <v>50776.565000000002</v>
      </c>
      <c r="K156" s="37">
        <f t="shared" ref="K156:M156" si="65">SUM(K157:K158)</f>
        <v>51768.355000000003</v>
      </c>
      <c r="L156" s="37">
        <f t="shared" si="65"/>
        <v>55392.5</v>
      </c>
      <c r="M156" s="37">
        <f t="shared" si="65"/>
        <v>55392.5</v>
      </c>
      <c r="N156" s="30">
        <f t="shared" si="53"/>
        <v>213329.92000000001</v>
      </c>
      <c r="O156" s="24">
        <f>SUM(O157:O158)</f>
        <v>3060569.44258</v>
      </c>
      <c r="P156" s="24">
        <f t="shared" ref="P156:R156" si="66">SUM(P157:P158)</f>
        <v>3169768.1270599999</v>
      </c>
      <c r="Q156" s="24">
        <f t="shared" si="66"/>
        <v>3732629.0425</v>
      </c>
      <c r="R156" s="24">
        <f t="shared" si="66"/>
        <v>3732629.0425</v>
      </c>
      <c r="S156" s="31">
        <f t="shared" si="54"/>
        <v>13695595.65464</v>
      </c>
      <c r="T156" s="24"/>
      <c r="U156" s="32"/>
      <c r="V156" s="33"/>
    </row>
    <row r="157" spans="1:22" s="4" customFormat="1" ht="30.75" customHeight="1">
      <c r="A157" s="26"/>
      <c r="B157" s="28" t="s">
        <v>186</v>
      </c>
      <c r="C157" s="26" t="s">
        <v>82</v>
      </c>
      <c r="D157" s="26" t="s">
        <v>187</v>
      </c>
      <c r="E157" s="34" t="s">
        <v>19</v>
      </c>
      <c r="F157" s="35">
        <v>122.23</v>
      </c>
      <c r="G157" s="35">
        <v>132.01</v>
      </c>
      <c r="H157" s="35">
        <v>40.729999999999997</v>
      </c>
      <c r="I157" s="35">
        <v>42.89</v>
      </c>
      <c r="J157" s="36">
        <v>28352.082999999999</v>
      </c>
      <c r="K157" s="36">
        <v>29934.131000000001</v>
      </c>
      <c r="L157" s="36">
        <v>32100.75</v>
      </c>
      <c r="M157" s="36">
        <v>32100.75</v>
      </c>
      <c r="N157" s="30">
        <f t="shared" si="53"/>
        <v>122487.71400000001</v>
      </c>
      <c r="O157" s="24">
        <f t="shared" si="55"/>
        <v>2310694.7645</v>
      </c>
      <c r="P157" s="24">
        <f t="shared" si="56"/>
        <v>2439631.6765000001</v>
      </c>
      <c r="Q157" s="24">
        <f t="shared" si="56"/>
        <v>2860818.84</v>
      </c>
      <c r="R157" s="24">
        <f t="shared" si="57"/>
        <v>2860818.84</v>
      </c>
      <c r="S157" s="31">
        <f t="shared" si="54"/>
        <v>10471964.120999999</v>
      </c>
      <c r="T157" s="24"/>
      <c r="U157" s="32"/>
      <c r="V157" s="33"/>
    </row>
    <row r="158" spans="1:22" s="4" customFormat="1" ht="30.75" customHeight="1">
      <c r="A158" s="26"/>
      <c r="B158" s="28" t="s">
        <v>186</v>
      </c>
      <c r="C158" s="26" t="s">
        <v>82</v>
      </c>
      <c r="D158" s="26" t="s">
        <v>187</v>
      </c>
      <c r="E158" s="34" t="s">
        <v>20</v>
      </c>
      <c r="F158" s="35">
        <v>82.25</v>
      </c>
      <c r="G158" s="35">
        <v>88.83</v>
      </c>
      <c r="H158" s="35">
        <v>48.81</v>
      </c>
      <c r="I158" s="35">
        <v>51.4</v>
      </c>
      <c r="J158" s="36">
        <v>22424.482</v>
      </c>
      <c r="K158" s="36">
        <v>21834.224000000002</v>
      </c>
      <c r="L158" s="36">
        <v>23291.75</v>
      </c>
      <c r="M158" s="36">
        <v>23291.75</v>
      </c>
      <c r="N158" s="30">
        <f t="shared" si="53"/>
        <v>90842.206000000006</v>
      </c>
      <c r="O158" s="24">
        <f t="shared" si="55"/>
        <v>749874.67807999998</v>
      </c>
      <c r="P158" s="24">
        <f t="shared" si="56"/>
        <v>730136.45056000003</v>
      </c>
      <c r="Q158" s="24">
        <f t="shared" si="56"/>
        <v>871810.20250000001</v>
      </c>
      <c r="R158" s="24">
        <f t="shared" si="57"/>
        <v>871810.20250000001</v>
      </c>
      <c r="S158" s="31">
        <f t="shared" si="54"/>
        <v>3223631.53364</v>
      </c>
      <c r="T158" s="24"/>
      <c r="U158" s="32"/>
      <c r="V158" s="33"/>
    </row>
    <row r="159" spans="1:22" s="5" customFormat="1" ht="30.75" customHeight="1">
      <c r="A159" s="26" t="s">
        <v>188</v>
      </c>
      <c r="B159" s="28" t="s">
        <v>189</v>
      </c>
      <c r="C159" s="28" t="s">
        <v>189</v>
      </c>
      <c r="D159" s="26"/>
      <c r="E159" s="34"/>
      <c r="F159" s="29"/>
      <c r="G159" s="29"/>
      <c r="H159" s="29"/>
      <c r="I159" s="29"/>
      <c r="J159" s="37">
        <f>J160</f>
        <v>1381.5</v>
      </c>
      <c r="K159" s="37">
        <f t="shared" ref="K159:R159" si="67">K160</f>
        <v>1381.5</v>
      </c>
      <c r="L159" s="37">
        <f t="shared" si="67"/>
        <v>1381.5</v>
      </c>
      <c r="M159" s="37">
        <f t="shared" si="67"/>
        <v>1381.5</v>
      </c>
      <c r="N159" s="30">
        <f t="shared" si="53"/>
        <v>5526</v>
      </c>
      <c r="O159" s="24">
        <f t="shared" si="67"/>
        <v>214091.05500000005</v>
      </c>
      <c r="P159" s="24">
        <f t="shared" si="67"/>
        <v>214091.05500000005</v>
      </c>
      <c r="Q159" s="24">
        <f t="shared" si="67"/>
        <v>233114.31000000003</v>
      </c>
      <c r="R159" s="24">
        <f t="shared" si="67"/>
        <v>233114.31000000003</v>
      </c>
      <c r="S159" s="31">
        <f t="shared" si="54"/>
        <v>894410.73000000021</v>
      </c>
      <c r="T159" s="31"/>
      <c r="U159" s="30"/>
      <c r="V159" s="33"/>
    </row>
    <row r="160" spans="1:22" s="4" customFormat="1" ht="30.75" customHeight="1">
      <c r="A160" s="26"/>
      <c r="B160" s="28" t="s">
        <v>189</v>
      </c>
      <c r="C160" s="26" t="s">
        <v>174</v>
      </c>
      <c r="D160" s="26" t="s">
        <v>190</v>
      </c>
      <c r="E160" s="34" t="s">
        <v>20</v>
      </c>
      <c r="F160" s="35">
        <v>205.61</v>
      </c>
      <c r="G160" s="35">
        <v>222.06</v>
      </c>
      <c r="H160" s="35">
        <v>50.64</v>
      </c>
      <c r="I160" s="35">
        <v>53.32</v>
      </c>
      <c r="J160" s="36">
        <v>1381.5</v>
      </c>
      <c r="K160" s="36">
        <v>1381.5</v>
      </c>
      <c r="L160" s="36">
        <v>1381.5</v>
      </c>
      <c r="M160" s="36">
        <v>1381.5</v>
      </c>
      <c r="N160" s="30">
        <f t="shared" si="53"/>
        <v>5526</v>
      </c>
      <c r="O160" s="24">
        <f t="shared" si="55"/>
        <v>214091.05500000005</v>
      </c>
      <c r="P160" s="24">
        <f t="shared" si="56"/>
        <v>214091.05500000005</v>
      </c>
      <c r="Q160" s="24">
        <f t="shared" si="56"/>
        <v>233114.31000000003</v>
      </c>
      <c r="R160" s="24">
        <f t="shared" si="57"/>
        <v>233114.31000000003</v>
      </c>
      <c r="S160" s="31">
        <f t="shared" si="54"/>
        <v>894410.73000000021</v>
      </c>
      <c r="T160" s="24"/>
      <c r="U160" s="32"/>
      <c r="V160" s="33"/>
    </row>
    <row r="161" spans="1:22" s="5" customFormat="1" ht="30.75" customHeight="1">
      <c r="A161" s="26" t="s">
        <v>191</v>
      </c>
      <c r="B161" s="28" t="s">
        <v>192</v>
      </c>
      <c r="C161" s="28" t="s">
        <v>192</v>
      </c>
      <c r="D161" s="26"/>
      <c r="E161" s="34"/>
      <c r="F161" s="29"/>
      <c r="G161" s="29"/>
      <c r="H161" s="29"/>
      <c r="I161" s="29"/>
      <c r="J161" s="37">
        <f>SUM(J162:J165)</f>
        <v>33972.550000000003</v>
      </c>
      <c r="K161" s="37">
        <f>SUM(K162:K165)</f>
        <v>34332.200999999994</v>
      </c>
      <c r="L161" s="37">
        <f t="shared" ref="L161:O161" si="68">SUM(L162:L165)</f>
        <v>34019</v>
      </c>
      <c r="M161" s="37">
        <f t="shared" si="68"/>
        <v>34019</v>
      </c>
      <c r="N161" s="30">
        <f t="shared" si="53"/>
        <v>136342.75099999999</v>
      </c>
      <c r="O161" s="24">
        <f t="shared" si="68"/>
        <v>2296010.28369</v>
      </c>
      <c r="P161" s="24">
        <f>SUM(P162:P165)</f>
        <v>2319956.5309600001</v>
      </c>
      <c r="Q161" s="24">
        <f t="shared" ref="Q161:R161" si="69">SUM(Q162:Q165)</f>
        <v>2513186.6425000001</v>
      </c>
      <c r="R161" s="24">
        <f t="shared" si="69"/>
        <v>2513186.6425000001</v>
      </c>
      <c r="S161" s="31">
        <f t="shared" si="54"/>
        <v>9642340.0996499993</v>
      </c>
      <c r="T161" s="31"/>
      <c r="U161" s="30"/>
      <c r="V161" s="33"/>
    </row>
    <row r="162" spans="1:22" s="4" customFormat="1" ht="30.75" customHeight="1">
      <c r="A162" s="26"/>
      <c r="B162" s="28" t="s">
        <v>192</v>
      </c>
      <c r="C162" s="26" t="s">
        <v>166</v>
      </c>
      <c r="D162" s="26" t="s">
        <v>193</v>
      </c>
      <c r="E162" s="34" t="s">
        <v>123</v>
      </c>
      <c r="F162" s="35">
        <v>62.05</v>
      </c>
      <c r="G162" s="35">
        <v>67.010000000000005</v>
      </c>
      <c r="H162" s="35">
        <v>28.06</v>
      </c>
      <c r="I162" s="35">
        <v>29.55</v>
      </c>
      <c r="J162" s="36">
        <v>2509.9949999999999</v>
      </c>
      <c r="K162" s="36">
        <v>2428.1</v>
      </c>
      <c r="L162" s="36">
        <v>2602.5</v>
      </c>
      <c r="M162" s="36">
        <v>2602.5</v>
      </c>
      <c r="N162" s="30">
        <f t="shared" si="53"/>
        <v>10143.094999999999</v>
      </c>
      <c r="O162" s="24">
        <f t="shared" si="55"/>
        <v>85314.730049999984</v>
      </c>
      <c r="P162" s="24">
        <f t="shared" si="56"/>
        <v>82531.118999999992</v>
      </c>
      <c r="Q162" s="24">
        <f t="shared" si="56"/>
        <v>97489.650000000023</v>
      </c>
      <c r="R162" s="24">
        <f t="shared" si="57"/>
        <v>97489.650000000023</v>
      </c>
      <c r="S162" s="31">
        <f t="shared" si="54"/>
        <v>362825.14905000001</v>
      </c>
      <c r="T162" s="24"/>
      <c r="U162" s="32"/>
      <c r="V162" s="33"/>
    </row>
    <row r="163" spans="1:22" s="4" customFormat="1" ht="30.75" customHeight="1">
      <c r="A163" s="26"/>
      <c r="B163" s="28" t="s">
        <v>192</v>
      </c>
      <c r="C163" s="26" t="s">
        <v>166</v>
      </c>
      <c r="D163" s="26" t="s">
        <v>193</v>
      </c>
      <c r="E163" s="34" t="s">
        <v>19</v>
      </c>
      <c r="F163" s="35">
        <v>62.05</v>
      </c>
      <c r="G163" s="35">
        <v>67.010000000000005</v>
      </c>
      <c r="H163" s="35">
        <v>28.06</v>
      </c>
      <c r="I163" s="35">
        <v>29.55</v>
      </c>
      <c r="J163" s="36">
        <v>15141.774000000001</v>
      </c>
      <c r="K163" s="36">
        <v>15409.587</v>
      </c>
      <c r="L163" s="36">
        <v>15070.25</v>
      </c>
      <c r="M163" s="36">
        <v>15070.25</v>
      </c>
      <c r="N163" s="30">
        <f t="shared" si="53"/>
        <v>60691.861000000004</v>
      </c>
      <c r="O163" s="24">
        <f t="shared" si="55"/>
        <v>514668.89825999999</v>
      </c>
      <c r="P163" s="24">
        <f t="shared" si="56"/>
        <v>523771.86212999991</v>
      </c>
      <c r="Q163" s="24">
        <f t="shared" si="56"/>
        <v>564531.56500000018</v>
      </c>
      <c r="R163" s="24">
        <f t="shared" si="57"/>
        <v>564531.56500000018</v>
      </c>
      <c r="S163" s="31">
        <f t="shared" si="54"/>
        <v>2167503.8903900003</v>
      </c>
      <c r="T163" s="24"/>
      <c r="U163" s="32"/>
      <c r="V163" s="33"/>
    </row>
    <row r="164" spans="1:22" s="4" customFormat="1" ht="51.75" customHeight="1">
      <c r="A164" s="26"/>
      <c r="B164" s="28" t="s">
        <v>192</v>
      </c>
      <c r="C164" s="26" t="s">
        <v>166</v>
      </c>
      <c r="D164" s="26" t="s">
        <v>194</v>
      </c>
      <c r="E164" s="34" t="s">
        <v>20</v>
      </c>
      <c r="F164" s="35">
        <v>146.62</v>
      </c>
      <c r="G164" s="35">
        <v>158.35</v>
      </c>
      <c r="H164" s="35">
        <v>42.1</v>
      </c>
      <c r="I164" s="35">
        <v>44.33</v>
      </c>
      <c r="J164" s="36">
        <v>15612.679</v>
      </c>
      <c r="K164" s="36">
        <v>15748.079</v>
      </c>
      <c r="L164" s="36">
        <v>15481.5</v>
      </c>
      <c r="M164" s="36">
        <v>15481.5</v>
      </c>
      <c r="N164" s="30">
        <f t="shared" si="53"/>
        <v>62323.758000000002</v>
      </c>
      <c r="O164" s="24">
        <f t="shared" si="55"/>
        <v>1631837.2090800002</v>
      </c>
      <c r="P164" s="24">
        <f t="shared" si="56"/>
        <v>1645989.2170800001</v>
      </c>
      <c r="Q164" s="24">
        <f t="shared" si="56"/>
        <v>1765200.63</v>
      </c>
      <c r="R164" s="24">
        <f t="shared" si="57"/>
        <v>1765200.63</v>
      </c>
      <c r="S164" s="31">
        <f t="shared" si="54"/>
        <v>6808227.68616</v>
      </c>
      <c r="T164" s="24"/>
      <c r="U164" s="32"/>
      <c r="V164" s="33"/>
    </row>
    <row r="165" spans="1:22" s="4" customFormat="1" ht="61.5" customHeight="1">
      <c r="A165" s="26"/>
      <c r="B165" s="28" t="s">
        <v>192</v>
      </c>
      <c r="C165" s="26" t="s">
        <v>166</v>
      </c>
      <c r="D165" s="26" t="s">
        <v>195</v>
      </c>
      <c r="E165" s="34" t="s">
        <v>20</v>
      </c>
      <c r="F165" s="35">
        <v>146.62</v>
      </c>
      <c r="G165" s="35">
        <v>158.35</v>
      </c>
      <c r="H165" s="35">
        <v>55.97</v>
      </c>
      <c r="I165" s="35">
        <v>58.94</v>
      </c>
      <c r="J165" s="36">
        <v>708.10200000000009</v>
      </c>
      <c r="K165" s="36">
        <v>746.43499999999995</v>
      </c>
      <c r="L165" s="36">
        <v>864.75</v>
      </c>
      <c r="M165" s="36">
        <v>864.75</v>
      </c>
      <c r="N165" s="30">
        <f t="shared" si="53"/>
        <v>3184.0370000000003</v>
      </c>
      <c r="O165" s="24">
        <f t="shared" si="55"/>
        <v>64189.446300000011</v>
      </c>
      <c r="P165" s="24">
        <f t="shared" si="56"/>
        <v>67664.332750000001</v>
      </c>
      <c r="Q165" s="24">
        <f t="shared" si="56"/>
        <v>85964.797500000001</v>
      </c>
      <c r="R165" s="24">
        <f t="shared" si="57"/>
        <v>85964.797500000001</v>
      </c>
      <c r="S165" s="31">
        <f t="shared" si="54"/>
        <v>303783.37404999998</v>
      </c>
      <c r="T165" s="24"/>
      <c r="U165" s="32"/>
      <c r="V165" s="33"/>
    </row>
    <row r="166" spans="1:22" s="5" customFormat="1" ht="30.75" customHeight="1">
      <c r="A166" s="26" t="s">
        <v>196</v>
      </c>
      <c r="B166" s="28" t="s">
        <v>197</v>
      </c>
      <c r="C166" s="28" t="s">
        <v>197</v>
      </c>
      <c r="D166" s="26"/>
      <c r="E166" s="34"/>
      <c r="F166" s="29"/>
      <c r="G166" s="29"/>
      <c r="H166" s="29"/>
      <c r="I166" s="29"/>
      <c r="J166" s="37">
        <f>SUM(J167:J168)</f>
        <v>10447.126</v>
      </c>
      <c r="K166" s="37">
        <f t="shared" ref="K166:M166" si="70">SUM(K167:K168)</f>
        <v>9884.7819999999992</v>
      </c>
      <c r="L166" s="37">
        <f t="shared" si="70"/>
        <v>12903</v>
      </c>
      <c r="M166" s="37">
        <f t="shared" si="70"/>
        <v>11721</v>
      </c>
      <c r="N166" s="30">
        <f t="shared" si="53"/>
        <v>44955.907999999996</v>
      </c>
      <c r="O166" s="24">
        <f t="shared" ref="O166:R166" si="71">SUM(O167:O168)</f>
        <v>409252.85556</v>
      </c>
      <c r="P166" s="24">
        <f t="shared" si="71"/>
        <v>367706.98130999994</v>
      </c>
      <c r="Q166" s="24">
        <f t="shared" si="71"/>
        <v>560411.6</v>
      </c>
      <c r="R166" s="24">
        <f t="shared" si="71"/>
        <v>507072.44999999995</v>
      </c>
      <c r="S166" s="31">
        <f t="shared" si="54"/>
        <v>1844443.8868699998</v>
      </c>
      <c r="T166" s="31"/>
      <c r="U166" s="30"/>
      <c r="V166" s="33"/>
    </row>
    <row r="167" spans="1:22" s="4" customFormat="1" ht="30.75" customHeight="1">
      <c r="A167" s="26"/>
      <c r="B167" s="28" t="s">
        <v>197</v>
      </c>
      <c r="C167" s="26" t="s">
        <v>199</v>
      </c>
      <c r="D167" s="26" t="s">
        <v>356</v>
      </c>
      <c r="E167" s="34" t="s">
        <v>19</v>
      </c>
      <c r="F167" s="35">
        <v>70.88</v>
      </c>
      <c r="G167" s="35">
        <v>76.55</v>
      </c>
      <c r="H167" s="35">
        <v>47.24</v>
      </c>
      <c r="I167" s="35">
        <v>49.74</v>
      </c>
      <c r="J167" s="36">
        <v>7051.3780000000006</v>
      </c>
      <c r="K167" s="36">
        <v>7080.2049999999999</v>
      </c>
      <c r="L167" s="36">
        <v>8752</v>
      </c>
      <c r="M167" s="36">
        <v>7989</v>
      </c>
      <c r="N167" s="30">
        <f t="shared" si="53"/>
        <v>30872.582999999999</v>
      </c>
      <c r="O167" s="24">
        <f t="shared" si="55"/>
        <v>166694.57591999997</v>
      </c>
      <c r="P167" s="24">
        <f t="shared" si="56"/>
        <v>167376.04619999995</v>
      </c>
      <c r="Q167" s="24">
        <f t="shared" si="56"/>
        <v>234641.11999999997</v>
      </c>
      <c r="R167" s="24">
        <f t="shared" si="57"/>
        <v>214185.08999999997</v>
      </c>
      <c r="S167" s="31">
        <f t="shared" si="54"/>
        <v>782896.83211999992</v>
      </c>
      <c r="T167" s="24"/>
      <c r="U167" s="32"/>
      <c r="V167" s="33"/>
    </row>
    <row r="168" spans="1:22" s="4" customFormat="1" ht="30.75" customHeight="1">
      <c r="A168" s="26"/>
      <c r="B168" s="28" t="s">
        <v>197</v>
      </c>
      <c r="C168" s="26" t="s">
        <v>199</v>
      </c>
      <c r="D168" s="26" t="s">
        <v>356</v>
      </c>
      <c r="E168" s="34" t="s">
        <v>20</v>
      </c>
      <c r="F168" s="35">
        <v>120.74</v>
      </c>
      <c r="G168" s="35">
        <v>130.4</v>
      </c>
      <c r="H168" s="35">
        <v>49.31</v>
      </c>
      <c r="I168" s="35">
        <v>51.92</v>
      </c>
      <c r="J168" s="36">
        <v>3395.7480000000005</v>
      </c>
      <c r="K168" s="36">
        <v>2804.5770000000002</v>
      </c>
      <c r="L168" s="36">
        <v>4151</v>
      </c>
      <c r="M168" s="36">
        <v>3732</v>
      </c>
      <c r="N168" s="30">
        <f t="shared" si="53"/>
        <v>14083.325000000001</v>
      </c>
      <c r="O168" s="24">
        <f t="shared" si="55"/>
        <v>242558.27964000002</v>
      </c>
      <c r="P168" s="24">
        <f t="shared" si="56"/>
        <v>200330.93510999999</v>
      </c>
      <c r="Q168" s="24">
        <f t="shared" si="56"/>
        <v>325770.48000000004</v>
      </c>
      <c r="R168" s="24">
        <f t="shared" si="57"/>
        <v>292887.36</v>
      </c>
      <c r="S168" s="31">
        <f t="shared" si="54"/>
        <v>1061547.0547500001</v>
      </c>
      <c r="T168" s="24"/>
      <c r="U168" s="32"/>
      <c r="V168" s="33"/>
    </row>
    <row r="169" spans="1:22" s="5" customFormat="1" ht="30.75" customHeight="1">
      <c r="A169" s="26" t="s">
        <v>200</v>
      </c>
      <c r="B169" s="28" t="s">
        <v>201</v>
      </c>
      <c r="C169" s="28" t="s">
        <v>201</v>
      </c>
      <c r="D169" s="26"/>
      <c r="E169" s="34"/>
      <c r="F169" s="29"/>
      <c r="G169" s="29"/>
      <c r="H169" s="29"/>
      <c r="I169" s="29"/>
      <c r="J169" s="37">
        <f>J170</f>
        <v>23713.739999999998</v>
      </c>
      <c r="K169" s="37">
        <f t="shared" ref="K169:R169" si="72">K170</f>
        <v>23141.965</v>
      </c>
      <c r="L169" s="37">
        <f t="shared" si="72"/>
        <v>20996.445</v>
      </c>
      <c r="M169" s="37">
        <f t="shared" si="72"/>
        <v>20996.445</v>
      </c>
      <c r="N169" s="30">
        <f t="shared" si="53"/>
        <v>88848.595000000001</v>
      </c>
      <c r="O169" s="24">
        <f t="shared" si="72"/>
        <v>7482396.3821999999</v>
      </c>
      <c r="P169" s="24">
        <f t="shared" si="72"/>
        <v>7301984.2164500011</v>
      </c>
      <c r="Q169" s="24">
        <f t="shared" si="72"/>
        <v>7178474.5810499992</v>
      </c>
      <c r="R169" s="24">
        <f t="shared" si="72"/>
        <v>7178474.5810499992</v>
      </c>
      <c r="S169" s="31">
        <f t="shared" si="54"/>
        <v>29141329.760750003</v>
      </c>
      <c r="T169" s="31"/>
      <c r="U169" s="30"/>
      <c r="V169" s="33"/>
    </row>
    <row r="170" spans="1:22" s="4" customFormat="1" ht="30.75" customHeight="1">
      <c r="A170" s="26"/>
      <c r="B170" s="28" t="s">
        <v>201</v>
      </c>
      <c r="C170" s="26" t="s">
        <v>17</v>
      </c>
      <c r="D170" s="26" t="s">
        <v>138</v>
      </c>
      <c r="E170" s="34" t="s">
        <v>19</v>
      </c>
      <c r="F170" s="35">
        <v>356.93</v>
      </c>
      <c r="G170" s="35">
        <v>385.48</v>
      </c>
      <c r="H170" s="35">
        <v>41.4</v>
      </c>
      <c r="I170" s="35">
        <v>43.59</v>
      </c>
      <c r="J170" s="36">
        <v>23713.739999999998</v>
      </c>
      <c r="K170" s="36">
        <v>23141.965</v>
      </c>
      <c r="L170" s="36">
        <v>20996.445</v>
      </c>
      <c r="M170" s="36">
        <v>20996.445</v>
      </c>
      <c r="N170" s="30">
        <f t="shared" si="53"/>
        <v>88848.595000000001</v>
      </c>
      <c r="O170" s="24">
        <f t="shared" si="55"/>
        <v>7482396.3821999999</v>
      </c>
      <c r="P170" s="24">
        <f t="shared" si="56"/>
        <v>7301984.2164500011</v>
      </c>
      <c r="Q170" s="24">
        <f t="shared" si="56"/>
        <v>7178474.5810499992</v>
      </c>
      <c r="R170" s="24">
        <f t="shared" si="57"/>
        <v>7178474.5810499992</v>
      </c>
      <c r="S170" s="31">
        <f t="shared" si="54"/>
        <v>29141329.760750003</v>
      </c>
      <c r="T170" s="24"/>
      <c r="U170" s="32"/>
      <c r="V170" s="33"/>
    </row>
    <row r="171" spans="1:22" s="5" customFormat="1" ht="30.75" customHeight="1">
      <c r="A171" s="26" t="s">
        <v>202</v>
      </c>
      <c r="B171" s="28" t="s">
        <v>203</v>
      </c>
      <c r="C171" s="28" t="s">
        <v>203</v>
      </c>
      <c r="D171" s="26"/>
      <c r="E171" s="34"/>
      <c r="F171" s="29"/>
      <c r="G171" s="29"/>
      <c r="H171" s="29"/>
      <c r="I171" s="29"/>
      <c r="J171" s="37">
        <f>SUM(J172:J174)</f>
        <v>32894.956000000006</v>
      </c>
      <c r="K171" s="37">
        <f t="shared" ref="K171:L171" si="73">SUM(K172:K174)</f>
        <v>32922.657000000007</v>
      </c>
      <c r="L171" s="37">
        <f t="shared" si="73"/>
        <v>32157</v>
      </c>
      <c r="M171" s="37">
        <f>SUM(M172:M174)</f>
        <v>32161</v>
      </c>
      <c r="N171" s="30">
        <f t="shared" si="53"/>
        <v>130135.61300000001</v>
      </c>
      <c r="O171" s="24">
        <f>SUM(O172:O174)</f>
        <v>2091638.1215400002</v>
      </c>
      <c r="P171" s="24">
        <f t="shared" ref="P171:R171" si="74">SUM(P172:P174)</f>
        <v>2092811.9956700001</v>
      </c>
      <c r="Q171" s="24">
        <f t="shared" si="74"/>
        <v>2262007.9499999997</v>
      </c>
      <c r="R171" s="24">
        <f t="shared" si="74"/>
        <v>2262220.17</v>
      </c>
      <c r="S171" s="31">
        <f t="shared" si="54"/>
        <v>8708678.2372099999</v>
      </c>
      <c r="T171" s="31"/>
      <c r="U171" s="30"/>
      <c r="V171" s="33"/>
    </row>
    <row r="172" spans="1:22" s="4" customFormat="1" ht="30.75" customHeight="1">
      <c r="A172" s="26"/>
      <c r="B172" s="28" t="s">
        <v>203</v>
      </c>
      <c r="C172" s="26" t="s">
        <v>56</v>
      </c>
      <c r="D172" s="26" t="s">
        <v>204</v>
      </c>
      <c r="E172" s="34" t="s">
        <v>19</v>
      </c>
      <c r="F172" s="35">
        <v>111.67</v>
      </c>
      <c r="G172" s="35">
        <v>120.6</v>
      </c>
      <c r="H172" s="35">
        <v>46.41</v>
      </c>
      <c r="I172" s="35">
        <v>48.87</v>
      </c>
      <c r="J172" s="36">
        <v>18561.794000000002</v>
      </c>
      <c r="K172" s="36">
        <v>18637.192000000003</v>
      </c>
      <c r="L172" s="36">
        <v>16678</v>
      </c>
      <c r="M172" s="36">
        <v>16679</v>
      </c>
      <c r="N172" s="30">
        <f t="shared" si="53"/>
        <v>70555.986000000004</v>
      </c>
      <c r="O172" s="24">
        <f t="shared" si="55"/>
        <v>1211342.6764400003</v>
      </c>
      <c r="P172" s="24">
        <f t="shared" si="56"/>
        <v>1216263.1499200002</v>
      </c>
      <c r="Q172" s="24">
        <f t="shared" si="56"/>
        <v>1196312.94</v>
      </c>
      <c r="R172" s="24">
        <f t="shared" si="57"/>
        <v>1196384.67</v>
      </c>
      <c r="S172" s="31">
        <f t="shared" si="54"/>
        <v>4820303.4363599997</v>
      </c>
      <c r="T172" s="24"/>
      <c r="U172" s="32"/>
      <c r="V172" s="33"/>
    </row>
    <row r="173" spans="1:22" s="4" customFormat="1" ht="30.75" customHeight="1">
      <c r="A173" s="26"/>
      <c r="B173" s="28" t="s">
        <v>203</v>
      </c>
      <c r="C173" s="26" t="s">
        <v>56</v>
      </c>
      <c r="D173" s="26" t="s">
        <v>205</v>
      </c>
      <c r="E173" s="34" t="s">
        <v>19</v>
      </c>
      <c r="F173" s="35">
        <v>120.03</v>
      </c>
      <c r="G173" s="35">
        <v>129.63</v>
      </c>
      <c r="H173" s="35">
        <v>41.48</v>
      </c>
      <c r="I173" s="35">
        <v>43.68</v>
      </c>
      <c r="J173" s="36">
        <v>7566.1620000000003</v>
      </c>
      <c r="K173" s="36">
        <v>7518.4650000000001</v>
      </c>
      <c r="L173" s="36">
        <v>8712</v>
      </c>
      <c r="M173" s="36">
        <v>8712</v>
      </c>
      <c r="N173" s="30">
        <f t="shared" si="53"/>
        <v>32508.627</v>
      </c>
      <c r="O173" s="24">
        <f t="shared" si="55"/>
        <v>594322.02510000009</v>
      </c>
      <c r="P173" s="24">
        <f t="shared" si="56"/>
        <v>590575.42575000005</v>
      </c>
      <c r="Q173" s="24">
        <f t="shared" si="56"/>
        <v>748796.39999999991</v>
      </c>
      <c r="R173" s="24">
        <f t="shared" si="57"/>
        <v>748796.39999999991</v>
      </c>
      <c r="S173" s="31">
        <f t="shared" si="54"/>
        <v>2682490.25085</v>
      </c>
      <c r="T173" s="24"/>
      <c r="U173" s="32"/>
      <c r="V173" s="33"/>
    </row>
    <row r="174" spans="1:22" s="4" customFormat="1" ht="30.75" customHeight="1">
      <c r="A174" s="26"/>
      <c r="B174" s="28" t="s">
        <v>203</v>
      </c>
      <c r="C174" s="26" t="s">
        <v>56</v>
      </c>
      <c r="D174" s="26" t="s">
        <v>129</v>
      </c>
      <c r="E174" s="34" t="s">
        <v>20</v>
      </c>
      <c r="F174" s="35">
        <v>86.51</v>
      </c>
      <c r="G174" s="35">
        <v>93.43</v>
      </c>
      <c r="H174" s="35">
        <v>44.25</v>
      </c>
      <c r="I174" s="35">
        <v>46.6</v>
      </c>
      <c r="J174" s="67">
        <v>6767</v>
      </c>
      <c r="K174" s="68">
        <v>6767</v>
      </c>
      <c r="L174" s="36">
        <v>6767</v>
      </c>
      <c r="M174" s="36">
        <v>6770</v>
      </c>
      <c r="N174" s="30">
        <f t="shared" si="53"/>
        <v>27071</v>
      </c>
      <c r="O174" s="24">
        <f t="shared" si="55"/>
        <v>285973.42000000004</v>
      </c>
      <c r="P174" s="24">
        <f t="shared" si="56"/>
        <v>285973.42000000004</v>
      </c>
      <c r="Q174" s="24">
        <f t="shared" si="56"/>
        <v>316898.61000000004</v>
      </c>
      <c r="R174" s="24">
        <f t="shared" si="57"/>
        <v>317039.10000000003</v>
      </c>
      <c r="S174" s="31">
        <f t="shared" si="54"/>
        <v>1205884.5500000003</v>
      </c>
      <c r="T174" s="24"/>
      <c r="U174" s="32"/>
      <c r="V174" s="33"/>
    </row>
    <row r="175" spans="1:22" s="5" customFormat="1" ht="30.75" customHeight="1">
      <c r="A175" s="26" t="s">
        <v>206</v>
      </c>
      <c r="B175" s="28" t="s">
        <v>207</v>
      </c>
      <c r="C175" s="28" t="s">
        <v>207</v>
      </c>
      <c r="D175" s="26"/>
      <c r="E175" s="34"/>
      <c r="F175" s="29"/>
      <c r="G175" s="29"/>
      <c r="H175" s="29"/>
      <c r="I175" s="29"/>
      <c r="J175" s="37">
        <f>SUM(J176:J181)</f>
        <v>146391.89000000001</v>
      </c>
      <c r="K175" s="37">
        <f t="shared" ref="K175:R175" si="75">SUM(K176:K181)</f>
        <v>141555.34999999998</v>
      </c>
      <c r="L175" s="37">
        <f t="shared" si="75"/>
        <v>147215.75</v>
      </c>
      <c r="M175" s="37">
        <f t="shared" si="75"/>
        <v>147215.75</v>
      </c>
      <c r="N175" s="30">
        <f t="shared" si="53"/>
        <v>582378.74</v>
      </c>
      <c r="O175" s="24">
        <f t="shared" si="75"/>
        <v>6982151.070700001</v>
      </c>
      <c r="P175" s="24">
        <f t="shared" si="75"/>
        <v>6905006.8255000003</v>
      </c>
      <c r="Q175" s="24">
        <f t="shared" si="75"/>
        <v>8062848.3175000008</v>
      </c>
      <c r="R175" s="24">
        <f t="shared" si="75"/>
        <v>8062848.3175000008</v>
      </c>
      <c r="S175" s="31">
        <f t="shared" si="54"/>
        <v>30012854.531200007</v>
      </c>
      <c r="T175" s="31"/>
      <c r="U175" s="30"/>
      <c r="V175" s="33"/>
    </row>
    <row r="176" spans="1:22" s="4" customFormat="1" ht="30.75" customHeight="1">
      <c r="A176" s="26"/>
      <c r="B176" s="28" t="s">
        <v>207</v>
      </c>
      <c r="C176" s="26" t="s">
        <v>174</v>
      </c>
      <c r="D176" s="26" t="s">
        <v>208</v>
      </c>
      <c r="E176" s="34" t="s">
        <v>19</v>
      </c>
      <c r="F176" s="35">
        <v>95.92</v>
      </c>
      <c r="G176" s="35">
        <v>103.59</v>
      </c>
      <c r="H176" s="35">
        <v>29.93</v>
      </c>
      <c r="I176" s="35">
        <v>31.52</v>
      </c>
      <c r="J176" s="36">
        <v>5341.95</v>
      </c>
      <c r="K176" s="36">
        <v>6197.9500000000007</v>
      </c>
      <c r="L176" s="36">
        <v>6939.75</v>
      </c>
      <c r="M176" s="36">
        <v>6939.75</v>
      </c>
      <c r="N176" s="30">
        <f t="shared" si="53"/>
        <v>25419.4</v>
      </c>
      <c r="O176" s="24">
        <f t="shared" si="55"/>
        <v>352515.28050000005</v>
      </c>
      <c r="P176" s="24">
        <f t="shared" si="56"/>
        <v>409002.72050000011</v>
      </c>
      <c r="Q176" s="24">
        <f t="shared" si="56"/>
        <v>500147.78250000003</v>
      </c>
      <c r="R176" s="24">
        <f t="shared" si="57"/>
        <v>500147.78250000003</v>
      </c>
      <c r="S176" s="31">
        <f t="shared" si="54"/>
        <v>1761813.5660000001</v>
      </c>
      <c r="T176" s="24"/>
      <c r="U176" s="32"/>
      <c r="V176" s="33"/>
    </row>
    <row r="177" spans="1:22" s="4" customFormat="1" ht="30.75" customHeight="1">
      <c r="A177" s="26"/>
      <c r="B177" s="28" t="s">
        <v>207</v>
      </c>
      <c r="C177" s="26" t="s">
        <v>174</v>
      </c>
      <c r="D177" s="26" t="s">
        <v>208</v>
      </c>
      <c r="E177" s="34" t="s">
        <v>20</v>
      </c>
      <c r="F177" s="35">
        <v>199.2</v>
      </c>
      <c r="G177" s="35">
        <v>215.14</v>
      </c>
      <c r="H177" s="35">
        <v>42.2</v>
      </c>
      <c r="I177" s="35">
        <v>44.44</v>
      </c>
      <c r="J177" s="36">
        <v>4245.91</v>
      </c>
      <c r="K177" s="36">
        <v>5288.2000000000007</v>
      </c>
      <c r="L177" s="36">
        <v>6494</v>
      </c>
      <c r="M177" s="36">
        <v>6494</v>
      </c>
      <c r="N177" s="30">
        <f t="shared" si="53"/>
        <v>22522.11</v>
      </c>
      <c r="O177" s="24">
        <f t="shared" si="55"/>
        <v>666607.87</v>
      </c>
      <c r="P177" s="24">
        <f t="shared" si="56"/>
        <v>830247.40000000014</v>
      </c>
      <c r="Q177" s="24">
        <f t="shared" si="56"/>
        <v>1108525.7999999998</v>
      </c>
      <c r="R177" s="24">
        <f t="shared" si="57"/>
        <v>1108525.7999999998</v>
      </c>
      <c r="S177" s="31">
        <f t="shared" si="54"/>
        <v>3713906.8699999996</v>
      </c>
      <c r="T177" s="24"/>
      <c r="U177" s="32"/>
      <c r="V177" s="33"/>
    </row>
    <row r="178" spans="1:22" s="4" customFormat="1" ht="30.75" customHeight="1">
      <c r="A178" s="26"/>
      <c r="B178" s="28" t="s">
        <v>207</v>
      </c>
      <c r="C178" s="26" t="s">
        <v>198</v>
      </c>
      <c r="D178" s="26" t="s">
        <v>209</v>
      </c>
      <c r="E178" s="34" t="s">
        <v>123</v>
      </c>
      <c r="F178" s="35">
        <v>68.72</v>
      </c>
      <c r="G178" s="35">
        <v>74.22</v>
      </c>
      <c r="H178" s="35">
        <v>44.02</v>
      </c>
      <c r="I178" s="35">
        <v>46.36</v>
      </c>
      <c r="J178" s="36">
        <v>20049.75</v>
      </c>
      <c r="K178" s="36">
        <v>19422.07</v>
      </c>
      <c r="L178" s="36">
        <v>19677.25</v>
      </c>
      <c r="M178" s="36">
        <v>19677.25</v>
      </c>
      <c r="N178" s="30">
        <f t="shared" si="53"/>
        <v>78826.320000000007</v>
      </c>
      <c r="O178" s="24">
        <f t="shared" si="55"/>
        <v>495228.8249999999</v>
      </c>
      <c r="P178" s="24">
        <f t="shared" si="56"/>
        <v>479725.1289999999</v>
      </c>
      <c r="Q178" s="24">
        <f t="shared" si="56"/>
        <v>548208.18499999994</v>
      </c>
      <c r="R178" s="24">
        <f t="shared" si="57"/>
        <v>548208.18499999994</v>
      </c>
      <c r="S178" s="31">
        <f t="shared" si="54"/>
        <v>2071370.3239999996</v>
      </c>
      <c r="T178" s="24"/>
      <c r="U178" s="32"/>
      <c r="V178" s="33"/>
    </row>
    <row r="179" spans="1:22" s="4" customFormat="1" ht="30.75" customHeight="1">
      <c r="A179" s="26"/>
      <c r="B179" s="28" t="s">
        <v>207</v>
      </c>
      <c r="C179" s="26" t="s">
        <v>198</v>
      </c>
      <c r="D179" s="26" t="s">
        <v>210</v>
      </c>
      <c r="E179" s="34" t="s">
        <v>19</v>
      </c>
      <c r="F179" s="35">
        <v>102.06</v>
      </c>
      <c r="G179" s="35">
        <v>110.22</v>
      </c>
      <c r="H179" s="35">
        <v>36.6</v>
      </c>
      <c r="I179" s="35">
        <v>38.54</v>
      </c>
      <c r="J179" s="36">
        <v>1039.56</v>
      </c>
      <c r="K179" s="36">
        <v>1210.0700000000002</v>
      </c>
      <c r="L179" s="36">
        <v>1364.25</v>
      </c>
      <c r="M179" s="36">
        <v>1364.25</v>
      </c>
      <c r="N179" s="30">
        <f t="shared" si="53"/>
        <v>4978.13</v>
      </c>
      <c r="O179" s="24">
        <f t="shared" si="55"/>
        <v>68049.597600000008</v>
      </c>
      <c r="P179" s="24">
        <f t="shared" si="56"/>
        <v>79211.182200000025</v>
      </c>
      <c r="Q179" s="24">
        <f t="shared" si="56"/>
        <v>97789.440000000002</v>
      </c>
      <c r="R179" s="24">
        <f t="shared" si="57"/>
        <v>97789.440000000002</v>
      </c>
      <c r="S179" s="31">
        <f t="shared" si="54"/>
        <v>342839.65980000002</v>
      </c>
      <c r="T179" s="24"/>
      <c r="U179" s="32"/>
      <c r="V179" s="33"/>
    </row>
    <row r="180" spans="1:22" s="4" customFormat="1" ht="30.75" customHeight="1">
      <c r="A180" s="26"/>
      <c r="B180" s="28" t="s">
        <v>207</v>
      </c>
      <c r="C180" s="26" t="s">
        <v>198</v>
      </c>
      <c r="D180" s="26" t="s">
        <v>209</v>
      </c>
      <c r="E180" s="34" t="s">
        <v>19</v>
      </c>
      <c r="F180" s="35">
        <v>90.56</v>
      </c>
      <c r="G180" s="35">
        <v>97.8</v>
      </c>
      <c r="H180" s="35">
        <v>44.03</v>
      </c>
      <c r="I180" s="35">
        <v>46.36</v>
      </c>
      <c r="J180" s="36">
        <v>50949.82</v>
      </c>
      <c r="K180" s="36">
        <v>48128.759999999995</v>
      </c>
      <c r="L180" s="36">
        <v>49842</v>
      </c>
      <c r="M180" s="36">
        <v>49842</v>
      </c>
      <c r="N180" s="30">
        <f t="shared" si="53"/>
        <v>198762.58</v>
      </c>
      <c r="O180" s="24">
        <f t="shared" si="55"/>
        <v>2370695.1246000002</v>
      </c>
      <c r="P180" s="24">
        <f t="shared" si="56"/>
        <v>2239431.2027999996</v>
      </c>
      <c r="Q180" s="24">
        <f t="shared" si="56"/>
        <v>2563872.48</v>
      </c>
      <c r="R180" s="24">
        <f t="shared" si="57"/>
        <v>2563872.48</v>
      </c>
      <c r="S180" s="31">
        <f t="shared" si="54"/>
        <v>9737871.2873999998</v>
      </c>
      <c r="T180" s="24"/>
      <c r="U180" s="32"/>
      <c r="V180" s="33"/>
    </row>
    <row r="181" spans="1:22" s="4" customFormat="1" ht="30.75" customHeight="1">
      <c r="A181" s="26"/>
      <c r="B181" s="28" t="s">
        <v>207</v>
      </c>
      <c r="C181" s="26" t="s">
        <v>198</v>
      </c>
      <c r="D181" s="26" t="s">
        <v>209</v>
      </c>
      <c r="E181" s="34" t="s">
        <v>20</v>
      </c>
      <c r="F181" s="35">
        <v>86.43</v>
      </c>
      <c r="G181" s="35">
        <v>93.34</v>
      </c>
      <c r="H181" s="35">
        <v>39.659999999999997</v>
      </c>
      <c r="I181" s="35">
        <v>41.76</v>
      </c>
      <c r="J181" s="36">
        <v>64764.899999999994</v>
      </c>
      <c r="K181" s="36">
        <v>61308.3</v>
      </c>
      <c r="L181" s="36">
        <v>62898.5</v>
      </c>
      <c r="M181" s="36">
        <v>62898.5</v>
      </c>
      <c r="N181" s="30">
        <f t="shared" si="53"/>
        <v>251870.2</v>
      </c>
      <c r="O181" s="24">
        <f t="shared" si="55"/>
        <v>3029054.3730000006</v>
      </c>
      <c r="P181" s="24">
        <f t="shared" si="56"/>
        <v>2867389.1910000006</v>
      </c>
      <c r="Q181" s="24">
        <f t="shared" si="56"/>
        <v>3244304.6300000004</v>
      </c>
      <c r="R181" s="24">
        <f t="shared" si="57"/>
        <v>3244304.6300000004</v>
      </c>
      <c r="S181" s="31">
        <f t="shared" si="54"/>
        <v>12385052.824000003</v>
      </c>
      <c r="T181" s="24"/>
      <c r="U181" s="32"/>
      <c r="V181" s="33"/>
    </row>
    <row r="182" spans="1:22" s="5" customFormat="1" ht="30.75" customHeight="1">
      <c r="A182" s="26" t="s">
        <v>211</v>
      </c>
      <c r="B182" s="28" t="s">
        <v>212</v>
      </c>
      <c r="C182" s="28" t="s">
        <v>212</v>
      </c>
      <c r="D182" s="26"/>
      <c r="E182" s="34"/>
      <c r="F182" s="29"/>
      <c r="G182" s="29"/>
      <c r="H182" s="29"/>
      <c r="I182" s="29"/>
      <c r="J182" s="37">
        <f>SUM(J183:J184)</f>
        <v>12727.161</v>
      </c>
      <c r="K182" s="37">
        <f t="shared" ref="K182:M182" si="76">SUM(K183:K184)</f>
        <v>13047.378000000001</v>
      </c>
      <c r="L182" s="37">
        <f t="shared" si="76"/>
        <v>12492</v>
      </c>
      <c r="M182" s="37">
        <f t="shared" si="76"/>
        <v>12492</v>
      </c>
      <c r="N182" s="30">
        <f t="shared" si="53"/>
        <v>50758.539000000004</v>
      </c>
      <c r="O182" s="24">
        <f>SUM(O183:O184)</f>
        <v>823755.30220000003</v>
      </c>
      <c r="P182" s="24">
        <f t="shared" ref="P182:R182" si="77">SUM(P183:P184)</f>
        <v>840696.19</v>
      </c>
      <c r="Q182" s="24">
        <f t="shared" si="77"/>
        <v>894314.32750000001</v>
      </c>
      <c r="R182" s="24">
        <f t="shared" si="77"/>
        <v>894314.32750000001</v>
      </c>
      <c r="S182" s="31">
        <f t="shared" si="54"/>
        <v>3453080.1472</v>
      </c>
      <c r="T182" s="24"/>
      <c r="U182" s="32"/>
      <c r="V182" s="33"/>
    </row>
    <row r="183" spans="1:22" s="4" customFormat="1" ht="30.75" customHeight="1">
      <c r="A183" s="26"/>
      <c r="B183" s="28" t="s">
        <v>212</v>
      </c>
      <c r="C183" s="26" t="s">
        <v>213</v>
      </c>
      <c r="D183" s="26" t="s">
        <v>214</v>
      </c>
      <c r="E183" s="34" t="s">
        <v>19</v>
      </c>
      <c r="F183" s="35">
        <v>121.99</v>
      </c>
      <c r="G183" s="35">
        <v>131.75</v>
      </c>
      <c r="H183" s="35">
        <v>89.55</v>
      </c>
      <c r="I183" s="35">
        <v>94.3</v>
      </c>
      <c r="J183" s="36">
        <v>9756.6129999999994</v>
      </c>
      <c r="K183" s="36">
        <v>10029.454</v>
      </c>
      <c r="L183" s="36">
        <v>9683.75</v>
      </c>
      <c r="M183" s="36">
        <v>9683.75</v>
      </c>
      <c r="N183" s="30">
        <f t="shared" si="53"/>
        <v>39153.566999999995</v>
      </c>
      <c r="O183" s="24">
        <f t="shared" si="55"/>
        <v>316504.52571999998</v>
      </c>
      <c r="P183" s="24">
        <f t="shared" si="56"/>
        <v>325355.48775999999</v>
      </c>
      <c r="Q183" s="24">
        <f t="shared" si="56"/>
        <v>362656.4375</v>
      </c>
      <c r="R183" s="24">
        <f t="shared" si="57"/>
        <v>362656.4375</v>
      </c>
      <c r="S183" s="31">
        <f t="shared" si="54"/>
        <v>1367172.88848</v>
      </c>
      <c r="T183" s="24"/>
      <c r="U183" s="32"/>
      <c r="V183" s="33"/>
    </row>
    <row r="184" spans="1:22" s="4" customFormat="1" ht="30.75" customHeight="1">
      <c r="A184" s="26"/>
      <c r="B184" s="28" t="s">
        <v>212</v>
      </c>
      <c r="C184" s="26" t="s">
        <v>213</v>
      </c>
      <c r="D184" s="26" t="s">
        <v>214</v>
      </c>
      <c r="E184" s="34" t="s">
        <v>20</v>
      </c>
      <c r="F184" s="35">
        <v>352.27</v>
      </c>
      <c r="G184" s="35">
        <v>380.45</v>
      </c>
      <c r="H184" s="35">
        <v>181.51</v>
      </c>
      <c r="I184" s="35">
        <v>191.13</v>
      </c>
      <c r="J184" s="36">
        <v>2970.5480000000002</v>
      </c>
      <c r="K184" s="36">
        <v>3017.924</v>
      </c>
      <c r="L184" s="36">
        <v>2808.25</v>
      </c>
      <c r="M184" s="36">
        <v>2808.25</v>
      </c>
      <c r="N184" s="30">
        <f t="shared" si="53"/>
        <v>11604.972</v>
      </c>
      <c r="O184" s="24">
        <f t="shared" si="55"/>
        <v>507250.77648</v>
      </c>
      <c r="P184" s="24">
        <f t="shared" si="56"/>
        <v>515340.70223999996</v>
      </c>
      <c r="Q184" s="24">
        <f t="shared" si="56"/>
        <v>531657.89</v>
      </c>
      <c r="R184" s="24">
        <f t="shared" si="57"/>
        <v>531657.89</v>
      </c>
      <c r="S184" s="31">
        <f t="shared" si="54"/>
        <v>2085907.2587200003</v>
      </c>
      <c r="T184" s="24"/>
      <c r="U184" s="32"/>
      <c r="V184" s="33"/>
    </row>
    <row r="185" spans="1:22" s="5" customFormat="1" ht="30.75" customHeight="1">
      <c r="A185" s="26" t="s">
        <v>215</v>
      </c>
      <c r="B185" s="28" t="s">
        <v>216</v>
      </c>
      <c r="C185" s="28" t="s">
        <v>216</v>
      </c>
      <c r="D185" s="26"/>
      <c r="E185" s="34"/>
      <c r="F185" s="29"/>
      <c r="G185" s="29"/>
      <c r="H185" s="29"/>
      <c r="I185" s="29"/>
      <c r="J185" s="37">
        <f>J186</f>
        <v>4568.1459999999997</v>
      </c>
      <c r="K185" s="37">
        <f t="shared" ref="K185:R185" si="78">K186</f>
        <v>4940.7186666666666</v>
      </c>
      <c r="L185" s="37">
        <f t="shared" si="78"/>
        <v>5800</v>
      </c>
      <c r="M185" s="37">
        <f t="shared" si="78"/>
        <v>4600</v>
      </c>
      <c r="N185" s="30">
        <f t="shared" si="53"/>
        <v>19908.864666666668</v>
      </c>
      <c r="O185" s="24">
        <f t="shared" si="78"/>
        <v>113792.51685999997</v>
      </c>
      <c r="P185" s="24">
        <f t="shared" si="78"/>
        <v>123073.30198666664</v>
      </c>
      <c r="Q185" s="24">
        <f t="shared" si="78"/>
        <v>162747.99999999997</v>
      </c>
      <c r="R185" s="24">
        <f t="shared" si="78"/>
        <v>129075.99999999997</v>
      </c>
      <c r="S185" s="31">
        <f t="shared" si="54"/>
        <v>528689.8188466666</v>
      </c>
      <c r="T185" s="24"/>
      <c r="U185" s="32"/>
      <c r="V185" s="33"/>
    </row>
    <row r="186" spans="1:22" s="4" customFormat="1" ht="30.75" customHeight="1">
      <c r="A186" s="26"/>
      <c r="B186" s="28" t="s">
        <v>216</v>
      </c>
      <c r="C186" s="26" t="s">
        <v>198</v>
      </c>
      <c r="D186" s="26" t="s">
        <v>217</v>
      </c>
      <c r="E186" s="34" t="s">
        <v>19</v>
      </c>
      <c r="F186" s="35">
        <v>67.61</v>
      </c>
      <c r="G186" s="35">
        <v>73.02</v>
      </c>
      <c r="H186" s="35">
        <v>42.7</v>
      </c>
      <c r="I186" s="35">
        <v>44.96</v>
      </c>
      <c r="J186" s="36">
        <v>4568.1459999999997</v>
      </c>
      <c r="K186" s="36">
        <f>3205.052+5207/3</f>
        <v>4940.7186666666666</v>
      </c>
      <c r="L186" s="36">
        <v>5800</v>
      </c>
      <c r="M186" s="36">
        <v>4600</v>
      </c>
      <c r="N186" s="30">
        <f t="shared" si="53"/>
        <v>19908.864666666668</v>
      </c>
      <c r="O186" s="24">
        <f t="shared" si="55"/>
        <v>113792.51685999997</v>
      </c>
      <c r="P186" s="24">
        <f t="shared" si="56"/>
        <v>123073.30198666664</v>
      </c>
      <c r="Q186" s="24">
        <f t="shared" si="56"/>
        <v>162747.99999999997</v>
      </c>
      <c r="R186" s="24">
        <f t="shared" si="57"/>
        <v>129075.99999999997</v>
      </c>
      <c r="S186" s="31">
        <f t="shared" si="54"/>
        <v>528689.8188466666</v>
      </c>
      <c r="T186" s="24"/>
      <c r="U186" s="32"/>
      <c r="V186" s="33"/>
    </row>
    <row r="187" spans="1:22" s="5" customFormat="1" ht="30.75" customHeight="1">
      <c r="A187" s="26" t="s">
        <v>218</v>
      </c>
      <c r="B187" s="28" t="s">
        <v>219</v>
      </c>
      <c r="C187" s="28" t="s">
        <v>219</v>
      </c>
      <c r="D187" s="26"/>
      <c r="E187" s="34"/>
      <c r="F187" s="29"/>
      <c r="G187" s="29"/>
      <c r="H187" s="29"/>
      <c r="I187" s="29"/>
      <c r="J187" s="37">
        <f>SUM(J188:J189)</f>
        <v>121170.696</v>
      </c>
      <c r="K187" s="37">
        <f t="shared" ref="K187:M187" si="79">SUM(K188:K189)</f>
        <v>116337.96033333334</v>
      </c>
      <c r="L187" s="37">
        <f t="shared" si="79"/>
        <v>114632.5</v>
      </c>
      <c r="M187" s="37">
        <f t="shared" si="79"/>
        <v>114632.5</v>
      </c>
      <c r="N187" s="30">
        <f t="shared" si="53"/>
        <v>466773.65633333335</v>
      </c>
      <c r="O187" s="24">
        <f t="shared" ref="O187:R187" si="80">SUM(O188:O189)</f>
        <v>2368000.9699000004</v>
      </c>
      <c r="P187" s="24">
        <f t="shared" si="80"/>
        <v>2265872.4305100003</v>
      </c>
      <c r="Q187" s="24">
        <f t="shared" si="80"/>
        <v>2508712.79</v>
      </c>
      <c r="R187" s="24">
        <f t="shared" si="80"/>
        <v>2508712.79</v>
      </c>
      <c r="S187" s="31">
        <f t="shared" si="54"/>
        <v>9651298.9804100003</v>
      </c>
      <c r="T187" s="24"/>
      <c r="U187" s="32"/>
      <c r="V187" s="33"/>
    </row>
    <row r="188" spans="1:22" s="4" customFormat="1" ht="30.75" customHeight="1">
      <c r="A188" s="26"/>
      <c r="B188" s="28" t="s">
        <v>219</v>
      </c>
      <c r="C188" s="26" t="s">
        <v>56</v>
      </c>
      <c r="D188" s="26" t="s">
        <v>220</v>
      </c>
      <c r="E188" s="34" t="s">
        <v>19</v>
      </c>
      <c r="F188" s="35">
        <v>47.83</v>
      </c>
      <c r="G188" s="35">
        <v>51.66</v>
      </c>
      <c r="H188" s="35">
        <v>41.48</v>
      </c>
      <c r="I188" s="35">
        <v>43.68</v>
      </c>
      <c r="J188" s="36">
        <v>60870.166000000005</v>
      </c>
      <c r="K188" s="36">
        <f>39256.121+58428.5/3</f>
        <v>58732.287666666671</v>
      </c>
      <c r="L188" s="36">
        <v>58428.5</v>
      </c>
      <c r="M188" s="36">
        <v>58428.5</v>
      </c>
      <c r="N188" s="30">
        <f t="shared" si="53"/>
        <v>236459.45366666667</v>
      </c>
      <c r="O188" s="24">
        <f t="shared" si="55"/>
        <v>386525.55410000012</v>
      </c>
      <c r="P188" s="24">
        <f t="shared" si="56"/>
        <v>372950.02668333345</v>
      </c>
      <c r="Q188" s="24">
        <f t="shared" si="56"/>
        <v>466259.42999999982</v>
      </c>
      <c r="R188" s="24">
        <f t="shared" si="57"/>
        <v>466259.42999999982</v>
      </c>
      <c r="S188" s="31">
        <f t="shared" si="54"/>
        <v>1691994.440783333</v>
      </c>
      <c r="T188" s="24"/>
      <c r="U188" s="32"/>
      <c r="V188" s="33"/>
    </row>
    <row r="189" spans="1:22" s="4" customFormat="1" ht="30.75" customHeight="1">
      <c r="A189" s="26"/>
      <c r="B189" s="28" t="s">
        <v>219</v>
      </c>
      <c r="C189" s="26" t="s">
        <v>56</v>
      </c>
      <c r="D189" s="26" t="s">
        <v>220</v>
      </c>
      <c r="E189" s="34" t="s">
        <v>20</v>
      </c>
      <c r="F189" s="35">
        <v>64.540000000000006</v>
      </c>
      <c r="G189" s="35">
        <v>69.7</v>
      </c>
      <c r="H189" s="35">
        <v>31.68</v>
      </c>
      <c r="I189" s="35">
        <v>33.36</v>
      </c>
      <c r="J189" s="36">
        <v>60300.53</v>
      </c>
      <c r="K189" s="36">
        <f>38871.006+56204/3</f>
        <v>57605.672666666665</v>
      </c>
      <c r="L189" s="36">
        <v>56204</v>
      </c>
      <c r="M189" s="36">
        <v>56204</v>
      </c>
      <c r="N189" s="30">
        <f t="shared" si="53"/>
        <v>230314.20266666665</v>
      </c>
      <c r="O189" s="24">
        <f t="shared" si="55"/>
        <v>1981475.4158000003</v>
      </c>
      <c r="P189" s="24">
        <f t="shared" si="56"/>
        <v>1892922.403826667</v>
      </c>
      <c r="Q189" s="24">
        <f t="shared" si="56"/>
        <v>2042453.36</v>
      </c>
      <c r="R189" s="24">
        <f t="shared" si="57"/>
        <v>2042453.36</v>
      </c>
      <c r="S189" s="31">
        <f t="shared" si="54"/>
        <v>7959304.5396266682</v>
      </c>
      <c r="T189" s="24"/>
      <c r="U189" s="32"/>
      <c r="V189" s="33"/>
    </row>
    <row r="190" spans="1:22" s="5" customFormat="1" ht="30.75" customHeight="1">
      <c r="A190" s="26" t="s">
        <v>221</v>
      </c>
      <c r="B190" s="28" t="s">
        <v>222</v>
      </c>
      <c r="C190" s="28" t="s">
        <v>222</v>
      </c>
      <c r="D190" s="26"/>
      <c r="E190" s="34"/>
      <c r="F190" s="29"/>
      <c r="G190" s="29"/>
      <c r="H190" s="29"/>
      <c r="I190" s="29"/>
      <c r="J190" s="37">
        <f>SUM(J191:J192)</f>
        <v>6684.451</v>
      </c>
      <c r="K190" s="37">
        <f t="shared" ref="K190:M190" si="81">SUM(K191:K192)</f>
        <v>5636.9249999999993</v>
      </c>
      <c r="L190" s="37">
        <f t="shared" si="81"/>
        <v>7158.25</v>
      </c>
      <c r="M190" s="37">
        <f t="shared" si="81"/>
        <v>7158.25</v>
      </c>
      <c r="N190" s="30">
        <f t="shared" si="53"/>
        <v>26637.876</v>
      </c>
      <c r="O190" s="24">
        <f t="shared" ref="O190:R190" si="82">SUM(O191:O192)</f>
        <v>2178634.5078499997</v>
      </c>
      <c r="P190" s="24">
        <f t="shared" si="82"/>
        <v>1767175.8192099999</v>
      </c>
      <c r="Q190" s="24">
        <f t="shared" si="82"/>
        <v>2631232.0024999999</v>
      </c>
      <c r="R190" s="24">
        <f t="shared" si="82"/>
        <v>2631232.0024999999</v>
      </c>
      <c r="S190" s="31">
        <f t="shared" si="54"/>
        <v>9208274.3320599999</v>
      </c>
      <c r="T190" s="24"/>
      <c r="U190" s="32"/>
      <c r="V190" s="33"/>
    </row>
    <row r="191" spans="1:22" s="4" customFormat="1" ht="30.75" customHeight="1">
      <c r="A191" s="26"/>
      <c r="B191" s="28" t="s">
        <v>222</v>
      </c>
      <c r="C191" s="26" t="s">
        <v>17</v>
      </c>
      <c r="D191" s="26" t="s">
        <v>223</v>
      </c>
      <c r="E191" s="34" t="s">
        <v>19</v>
      </c>
      <c r="F191" s="35">
        <v>519.39</v>
      </c>
      <c r="G191" s="35">
        <v>560.94000000000005</v>
      </c>
      <c r="H191" s="35">
        <v>37.1</v>
      </c>
      <c r="I191" s="35">
        <v>39.07</v>
      </c>
      <c r="J191" s="36">
        <v>3223.1489999999999</v>
      </c>
      <c r="K191" s="36">
        <v>2486.0929999999998</v>
      </c>
      <c r="L191" s="36">
        <v>3773.5</v>
      </c>
      <c r="M191" s="36">
        <v>3773.5</v>
      </c>
      <c r="N191" s="30">
        <f t="shared" si="53"/>
        <v>13256.242</v>
      </c>
      <c r="O191" s="24">
        <f t="shared" si="55"/>
        <v>1554492.5312099999</v>
      </c>
      <c r="P191" s="24">
        <f t="shared" si="56"/>
        <v>1199017.7929699998</v>
      </c>
      <c r="Q191" s="24">
        <f t="shared" si="56"/>
        <v>1969276.4450000001</v>
      </c>
      <c r="R191" s="24">
        <f t="shared" si="57"/>
        <v>1969276.4450000001</v>
      </c>
      <c r="S191" s="31">
        <f t="shared" si="54"/>
        <v>6692063.2141800001</v>
      </c>
      <c r="T191" s="24"/>
      <c r="U191" s="32"/>
      <c r="V191" s="33"/>
    </row>
    <row r="192" spans="1:22" s="4" customFormat="1" ht="30.75" customHeight="1">
      <c r="A192" s="26"/>
      <c r="B192" s="28" t="s">
        <v>222</v>
      </c>
      <c r="C192" s="26" t="s">
        <v>17</v>
      </c>
      <c r="D192" s="26" t="s">
        <v>223</v>
      </c>
      <c r="E192" s="34" t="s">
        <v>20</v>
      </c>
      <c r="F192" s="35">
        <v>210.7</v>
      </c>
      <c r="G192" s="35">
        <v>227.56</v>
      </c>
      <c r="H192" s="35">
        <v>30.38</v>
      </c>
      <c r="I192" s="35">
        <v>31.99</v>
      </c>
      <c r="J192" s="36">
        <v>3461.3020000000001</v>
      </c>
      <c r="K192" s="36">
        <v>3150.8319999999999</v>
      </c>
      <c r="L192" s="36">
        <v>3384.75</v>
      </c>
      <c r="M192" s="36">
        <v>3384.75</v>
      </c>
      <c r="N192" s="30">
        <f t="shared" si="53"/>
        <v>13381.634</v>
      </c>
      <c r="O192" s="24">
        <f t="shared" si="55"/>
        <v>624141.97664000001</v>
      </c>
      <c r="P192" s="24">
        <f t="shared" si="56"/>
        <v>568158.02623999992</v>
      </c>
      <c r="Q192" s="24">
        <f t="shared" si="56"/>
        <v>661955.5575</v>
      </c>
      <c r="R192" s="24">
        <f t="shared" si="57"/>
        <v>661955.5575</v>
      </c>
      <c r="S192" s="31">
        <f t="shared" si="54"/>
        <v>2516211.1178800003</v>
      </c>
      <c r="T192" s="24"/>
      <c r="U192" s="32"/>
      <c r="V192" s="33"/>
    </row>
    <row r="193" spans="1:22" s="5" customFormat="1" ht="30.75" customHeight="1">
      <c r="A193" s="26" t="s">
        <v>224</v>
      </c>
      <c r="B193" s="28" t="s">
        <v>225</v>
      </c>
      <c r="C193" s="28" t="s">
        <v>225</v>
      </c>
      <c r="D193" s="26"/>
      <c r="E193" s="34"/>
      <c r="F193" s="29"/>
      <c r="G193" s="29"/>
      <c r="H193" s="29"/>
      <c r="I193" s="29"/>
      <c r="J193" s="37">
        <f>J194</f>
        <v>6445.2240000000002</v>
      </c>
      <c r="K193" s="37">
        <f t="shared" ref="K193:R193" si="83">K194</f>
        <v>5702.2789999999995</v>
      </c>
      <c r="L193" s="37">
        <f t="shared" si="83"/>
        <v>6684</v>
      </c>
      <c r="M193" s="37">
        <f t="shared" si="83"/>
        <v>5977</v>
      </c>
      <c r="N193" s="30">
        <f t="shared" si="53"/>
        <v>24808.503000000001</v>
      </c>
      <c r="O193" s="24">
        <f t="shared" si="83"/>
        <v>312851.17295999994</v>
      </c>
      <c r="P193" s="24">
        <f t="shared" si="83"/>
        <v>276788.62265999994</v>
      </c>
      <c r="Q193" s="24">
        <f t="shared" si="83"/>
        <v>355789.32</v>
      </c>
      <c r="R193" s="24">
        <f t="shared" si="83"/>
        <v>318155.70999999996</v>
      </c>
      <c r="S193" s="31">
        <f t="shared" si="54"/>
        <v>1263584.8256199998</v>
      </c>
      <c r="T193" s="24"/>
      <c r="U193" s="32"/>
      <c r="V193" s="33"/>
    </row>
    <row r="194" spans="1:22" s="4" customFormat="1" ht="30.75" customHeight="1">
      <c r="A194" s="26"/>
      <c r="B194" s="28" t="s">
        <v>225</v>
      </c>
      <c r="C194" s="26" t="s">
        <v>32</v>
      </c>
      <c r="D194" s="26" t="s">
        <v>226</v>
      </c>
      <c r="E194" s="34" t="s">
        <v>19</v>
      </c>
      <c r="F194" s="35">
        <v>78.55</v>
      </c>
      <c r="G194" s="35">
        <v>84.83</v>
      </c>
      <c r="H194" s="35">
        <v>30.01</v>
      </c>
      <c r="I194" s="35">
        <v>31.6</v>
      </c>
      <c r="J194" s="36">
        <v>6445.2240000000002</v>
      </c>
      <c r="K194" s="36">
        <v>5702.2789999999995</v>
      </c>
      <c r="L194" s="36">
        <v>6684</v>
      </c>
      <c r="M194" s="36">
        <v>5977</v>
      </c>
      <c r="N194" s="30">
        <f t="shared" si="53"/>
        <v>24808.503000000001</v>
      </c>
      <c r="O194" s="24">
        <f t="shared" si="55"/>
        <v>312851.17295999994</v>
      </c>
      <c r="P194" s="24">
        <f t="shared" si="56"/>
        <v>276788.62265999994</v>
      </c>
      <c r="Q194" s="24">
        <f t="shared" si="56"/>
        <v>355789.32</v>
      </c>
      <c r="R194" s="24">
        <f t="shared" si="57"/>
        <v>318155.70999999996</v>
      </c>
      <c r="S194" s="31">
        <f t="shared" si="54"/>
        <v>1263584.8256199998</v>
      </c>
      <c r="T194" s="24"/>
      <c r="U194" s="32"/>
      <c r="V194" s="33"/>
    </row>
    <row r="195" spans="1:22" s="5" customFormat="1" ht="30.75" customHeight="1">
      <c r="A195" s="26">
        <v>2911007420</v>
      </c>
      <c r="B195" s="28" t="s">
        <v>227</v>
      </c>
      <c r="C195" s="28" t="s">
        <v>227</v>
      </c>
      <c r="D195" s="26"/>
      <c r="E195" s="34"/>
      <c r="F195" s="29"/>
      <c r="G195" s="29"/>
      <c r="H195" s="29"/>
      <c r="I195" s="29"/>
      <c r="J195" s="37">
        <f>J196</f>
        <v>12757.886999999999</v>
      </c>
      <c r="K195" s="37">
        <f t="shared" ref="K195:R195" si="84">K196</f>
        <v>12427.671333333332</v>
      </c>
      <c r="L195" s="37">
        <f t="shared" si="84"/>
        <v>12364.75</v>
      </c>
      <c r="M195" s="37">
        <f t="shared" si="84"/>
        <v>12364.75</v>
      </c>
      <c r="N195" s="30">
        <f t="shared" si="53"/>
        <v>49915.058333333334</v>
      </c>
      <c r="O195" s="24">
        <f t="shared" si="84"/>
        <v>1405281.2530499999</v>
      </c>
      <c r="P195" s="24">
        <f t="shared" si="84"/>
        <v>1368907.9973666666</v>
      </c>
      <c r="Q195" s="24">
        <f t="shared" si="84"/>
        <v>1489705.0799999998</v>
      </c>
      <c r="R195" s="24">
        <f t="shared" si="84"/>
        <v>1489705.0799999998</v>
      </c>
      <c r="S195" s="31">
        <f t="shared" si="54"/>
        <v>5753599.4104166664</v>
      </c>
      <c r="T195" s="24"/>
      <c r="U195" s="30"/>
      <c r="V195" s="33"/>
    </row>
    <row r="196" spans="1:22" s="4" customFormat="1" ht="30.75" customHeight="1">
      <c r="A196" s="26"/>
      <c r="B196" s="28" t="s">
        <v>227</v>
      </c>
      <c r="C196" s="26" t="s">
        <v>105</v>
      </c>
      <c r="D196" s="26" t="s">
        <v>228</v>
      </c>
      <c r="E196" s="34" t="s">
        <v>20</v>
      </c>
      <c r="F196" s="35">
        <v>166.41</v>
      </c>
      <c r="G196" s="35">
        <v>179.72</v>
      </c>
      <c r="H196" s="35">
        <v>56.26</v>
      </c>
      <c r="I196" s="35">
        <v>59.24</v>
      </c>
      <c r="J196" s="36">
        <v>12757.886999999999</v>
      </c>
      <c r="K196" s="36">
        <v>12427.671333333332</v>
      </c>
      <c r="L196" s="36">
        <v>12364.75</v>
      </c>
      <c r="M196" s="36">
        <v>12364.75</v>
      </c>
      <c r="N196" s="30">
        <f t="shared" si="53"/>
        <v>49915.058333333334</v>
      </c>
      <c r="O196" s="24">
        <f t="shared" si="55"/>
        <v>1405281.2530499999</v>
      </c>
      <c r="P196" s="24">
        <f t="shared" si="56"/>
        <v>1368907.9973666666</v>
      </c>
      <c r="Q196" s="24">
        <f t="shared" si="56"/>
        <v>1489705.0799999998</v>
      </c>
      <c r="R196" s="24">
        <f t="shared" si="57"/>
        <v>1489705.0799999998</v>
      </c>
      <c r="S196" s="31">
        <f t="shared" si="54"/>
        <v>5753599.4104166664</v>
      </c>
      <c r="T196" s="24"/>
      <c r="U196" s="32"/>
      <c r="V196" s="33"/>
    </row>
    <row r="197" spans="1:22" s="5" customFormat="1" ht="30.75" customHeight="1">
      <c r="A197" s="26">
        <v>2911005590</v>
      </c>
      <c r="B197" s="28" t="s">
        <v>229</v>
      </c>
      <c r="C197" s="28" t="s">
        <v>229</v>
      </c>
      <c r="D197" s="26"/>
      <c r="E197" s="34"/>
      <c r="F197" s="29"/>
      <c r="G197" s="29"/>
      <c r="H197" s="29"/>
      <c r="I197" s="29"/>
      <c r="J197" s="37">
        <f>J198</f>
        <v>24270.606</v>
      </c>
      <c r="K197" s="37">
        <f t="shared" ref="K197:R197" si="85">K198</f>
        <v>24098.928</v>
      </c>
      <c r="L197" s="37">
        <f t="shared" si="85"/>
        <v>23916</v>
      </c>
      <c r="M197" s="37">
        <f t="shared" si="85"/>
        <v>23916</v>
      </c>
      <c r="N197" s="30">
        <f t="shared" si="53"/>
        <v>96201.534</v>
      </c>
      <c r="O197" s="24">
        <f t="shared" si="85"/>
        <v>755058.55265999993</v>
      </c>
      <c r="P197" s="24">
        <f t="shared" si="85"/>
        <v>749717.65007999993</v>
      </c>
      <c r="Q197" s="24">
        <f t="shared" si="85"/>
        <v>849018</v>
      </c>
      <c r="R197" s="24">
        <f t="shared" si="85"/>
        <v>849018</v>
      </c>
      <c r="S197" s="31">
        <f t="shared" si="54"/>
        <v>3202812.2027399996</v>
      </c>
      <c r="T197" s="31"/>
      <c r="U197" s="30"/>
      <c r="V197" s="33"/>
    </row>
    <row r="198" spans="1:22" s="4" customFormat="1" ht="30.75" customHeight="1">
      <c r="A198" s="26"/>
      <c r="B198" s="28" t="s">
        <v>229</v>
      </c>
      <c r="C198" s="26" t="s">
        <v>105</v>
      </c>
      <c r="D198" s="26" t="s">
        <v>230</v>
      </c>
      <c r="E198" s="34" t="s">
        <v>19</v>
      </c>
      <c r="F198" s="35">
        <v>101.63</v>
      </c>
      <c r="G198" s="35">
        <v>109.76</v>
      </c>
      <c r="H198" s="35">
        <v>70.52</v>
      </c>
      <c r="I198" s="35">
        <v>74.260000000000005</v>
      </c>
      <c r="J198" s="36">
        <v>24270.606</v>
      </c>
      <c r="K198" s="36">
        <v>24098.928</v>
      </c>
      <c r="L198" s="36">
        <v>23916</v>
      </c>
      <c r="M198" s="36">
        <v>23916</v>
      </c>
      <c r="N198" s="30">
        <f t="shared" si="53"/>
        <v>96201.534</v>
      </c>
      <c r="O198" s="24">
        <f t="shared" si="55"/>
        <v>755058.55265999993</v>
      </c>
      <c r="P198" s="24">
        <f t="shared" si="56"/>
        <v>749717.65007999993</v>
      </c>
      <c r="Q198" s="24">
        <f t="shared" si="56"/>
        <v>849018</v>
      </c>
      <c r="R198" s="24">
        <f t="shared" si="57"/>
        <v>849018</v>
      </c>
      <c r="S198" s="31">
        <f t="shared" si="54"/>
        <v>3202812.2027399996</v>
      </c>
      <c r="T198" s="24"/>
      <c r="U198" s="32"/>
      <c r="V198" s="33"/>
    </row>
    <row r="199" spans="1:22" s="7" customFormat="1" ht="30.75" customHeight="1">
      <c r="A199" s="26" t="s">
        <v>231</v>
      </c>
      <c r="B199" s="28" t="s">
        <v>232</v>
      </c>
      <c r="C199" s="28" t="s">
        <v>232</v>
      </c>
      <c r="D199" s="26"/>
      <c r="E199" s="34"/>
      <c r="F199" s="29"/>
      <c r="G199" s="29"/>
      <c r="H199" s="29"/>
      <c r="I199" s="29"/>
      <c r="J199" s="37">
        <f>SUM(J200:J201)</f>
        <v>72978.386999999988</v>
      </c>
      <c r="K199" s="37">
        <f>SUM(K200:K201)</f>
        <v>61635.25</v>
      </c>
      <c r="L199" s="37">
        <f t="shared" ref="L199:M199" si="86">SUM(L200:L201)</f>
        <v>54021.09</v>
      </c>
      <c r="M199" s="37">
        <f t="shared" si="86"/>
        <v>81168.850000000006</v>
      </c>
      <c r="N199" s="30">
        <f t="shared" ref="N199:N260" si="87">J199+K199+L199+M199</f>
        <v>269803.57699999999</v>
      </c>
      <c r="O199" s="24">
        <f t="shared" ref="O199:R199" si="88">SUM(O200:O201)</f>
        <v>57824.550000000301</v>
      </c>
      <c r="P199" s="24">
        <f t="shared" si="88"/>
        <v>57824.550000000301</v>
      </c>
      <c r="Q199" s="24">
        <f t="shared" si="88"/>
        <v>158580.48810000019</v>
      </c>
      <c r="R199" s="24">
        <f t="shared" si="88"/>
        <v>188171.54650000026</v>
      </c>
      <c r="S199" s="31">
        <f t="shared" ref="S199:S260" si="89">O199+P199+Q199+R199</f>
        <v>462401.13460000104</v>
      </c>
      <c r="T199" s="38"/>
      <c r="U199" s="39"/>
      <c r="V199" s="40"/>
    </row>
    <row r="200" spans="1:22" s="4" customFormat="1" ht="30.75" customHeight="1">
      <c r="A200" s="26"/>
      <c r="B200" s="28" t="s">
        <v>232</v>
      </c>
      <c r="C200" s="26" t="s">
        <v>43</v>
      </c>
      <c r="D200" s="26" t="s">
        <v>122</v>
      </c>
      <c r="E200" s="34" t="s">
        <v>19</v>
      </c>
      <c r="F200" s="35">
        <f>'2025'!G200</f>
        <v>59.96</v>
      </c>
      <c r="G200" s="35">
        <v>64.23</v>
      </c>
      <c r="H200" s="35">
        <v>59.96</v>
      </c>
      <c r="I200" s="35">
        <v>63.14</v>
      </c>
      <c r="J200" s="36">
        <v>39745.886999999995</v>
      </c>
      <c r="K200" s="36">
        <v>28402.75</v>
      </c>
      <c r="L200" s="36">
        <v>20788.59</v>
      </c>
      <c r="M200" s="36">
        <v>47936.35</v>
      </c>
      <c r="N200" s="30">
        <f t="shared" si="87"/>
        <v>136873.57699999999</v>
      </c>
      <c r="O200" s="24">
        <f t="shared" ref="O200" si="90">(F200-H200)*J200</f>
        <v>0</v>
      </c>
      <c r="P200" s="24">
        <f t="shared" ref="P200" si="91">(F200-H200)*K200</f>
        <v>0</v>
      </c>
      <c r="Q200" s="24">
        <f t="shared" si="56"/>
        <v>22659.563100000072</v>
      </c>
      <c r="R200" s="24">
        <f t="shared" si="57"/>
        <v>52250.621500000161</v>
      </c>
      <c r="S200" s="31">
        <f t="shared" si="89"/>
        <v>74910.184600000241</v>
      </c>
      <c r="T200" s="24"/>
      <c r="U200" s="32"/>
      <c r="V200" s="33"/>
    </row>
    <row r="201" spans="1:22" s="4" customFormat="1" ht="30.75" customHeight="1">
      <c r="A201" s="26"/>
      <c r="B201" s="28" t="s">
        <v>232</v>
      </c>
      <c r="C201" s="26" t="s">
        <v>43</v>
      </c>
      <c r="D201" s="26" t="s">
        <v>122</v>
      </c>
      <c r="E201" s="34" t="s">
        <v>20</v>
      </c>
      <c r="F201" s="35">
        <v>83.48</v>
      </c>
      <c r="G201" s="35">
        <v>90.16</v>
      </c>
      <c r="H201" s="35">
        <v>81.739999999999995</v>
      </c>
      <c r="I201" s="35">
        <v>86.07</v>
      </c>
      <c r="J201" s="36">
        <f>132930/4</f>
        <v>33232.5</v>
      </c>
      <c r="K201" s="36">
        <f>J201</f>
        <v>33232.5</v>
      </c>
      <c r="L201" s="36">
        <f t="shared" ref="L201:M201" si="92">K201</f>
        <v>33232.5</v>
      </c>
      <c r="M201" s="36">
        <f t="shared" si="92"/>
        <v>33232.5</v>
      </c>
      <c r="N201" s="30">
        <f t="shared" si="87"/>
        <v>132930</v>
      </c>
      <c r="O201" s="24">
        <f t="shared" ref="O201" si="93">(F201-H201)*J201</f>
        <v>57824.550000000301</v>
      </c>
      <c r="P201" s="24">
        <f t="shared" ref="P201:Q201" si="94">(F201-H201)*K201</f>
        <v>57824.550000000301</v>
      </c>
      <c r="Q201" s="24">
        <f t="shared" si="94"/>
        <v>135920.9250000001</v>
      </c>
      <c r="R201" s="24">
        <f t="shared" ref="R201" si="95">(G201-I201)*M201</f>
        <v>135920.9250000001</v>
      </c>
      <c r="S201" s="31">
        <f t="shared" si="89"/>
        <v>387490.95000000083</v>
      </c>
      <c r="T201" s="24"/>
      <c r="U201" s="32"/>
      <c r="V201" s="33"/>
    </row>
    <row r="202" spans="1:22" s="5" customFormat="1" ht="30.75" customHeight="1">
      <c r="A202" s="26" t="s">
        <v>233</v>
      </c>
      <c r="B202" s="28" t="s">
        <v>234</v>
      </c>
      <c r="C202" s="28" t="s">
        <v>234</v>
      </c>
      <c r="D202" s="26"/>
      <c r="E202" s="34"/>
      <c r="F202" s="29"/>
      <c r="G202" s="29"/>
      <c r="H202" s="29"/>
      <c r="I202" s="29"/>
      <c r="J202" s="37">
        <f>SUM(J203:J205)</f>
        <v>6179.4809999999998</v>
      </c>
      <c r="K202" s="37">
        <f t="shared" ref="K202:M202" si="96">SUM(K203:K205)</f>
        <v>6316.5659999999998</v>
      </c>
      <c r="L202" s="37">
        <f t="shared" si="96"/>
        <v>5557</v>
      </c>
      <c r="M202" s="37">
        <f t="shared" si="96"/>
        <v>5558</v>
      </c>
      <c r="N202" s="30">
        <f t="shared" si="87"/>
        <v>23611.046999999999</v>
      </c>
      <c r="O202" s="24">
        <f>SUM(O203:O205)</f>
        <v>786689.70788999996</v>
      </c>
      <c r="P202" s="24">
        <f t="shared" ref="P202:R202" si="97">SUM(P203:P205)</f>
        <v>806971.97964000003</v>
      </c>
      <c r="Q202" s="24">
        <f t="shared" si="97"/>
        <v>768999.94</v>
      </c>
      <c r="R202" s="24">
        <f t="shared" si="97"/>
        <v>769141.46</v>
      </c>
      <c r="S202" s="31">
        <f t="shared" si="89"/>
        <v>3131803.0875300001</v>
      </c>
      <c r="T202" s="31"/>
      <c r="U202" s="30"/>
      <c r="V202" s="33"/>
    </row>
    <row r="203" spans="1:22" s="4" customFormat="1" ht="48" customHeight="1">
      <c r="A203" s="26"/>
      <c r="B203" s="28" t="s">
        <v>234</v>
      </c>
      <c r="C203" s="26" t="s">
        <v>140</v>
      </c>
      <c r="D203" s="26" t="s">
        <v>235</v>
      </c>
      <c r="E203" s="34" t="s">
        <v>123</v>
      </c>
      <c r="F203" s="35">
        <v>215.77</v>
      </c>
      <c r="G203" s="35">
        <v>233.03</v>
      </c>
      <c r="H203" s="35">
        <v>79.81</v>
      </c>
      <c r="I203" s="35">
        <v>84.04</v>
      </c>
      <c r="J203" s="36">
        <v>3651.9939999999997</v>
      </c>
      <c r="K203" s="36">
        <v>3708.92</v>
      </c>
      <c r="L203" s="36">
        <v>3310</v>
      </c>
      <c r="M203" s="36">
        <v>3310</v>
      </c>
      <c r="N203" s="30">
        <f t="shared" si="87"/>
        <v>13980.914000000001</v>
      </c>
      <c r="O203" s="24">
        <f t="shared" ref="O203:O264" si="98">(F203-H203)*J203</f>
        <v>496525.10424000002</v>
      </c>
      <c r="P203" s="24">
        <f t="shared" ref="P203:Q263" si="99">(F203-H203)*K203</f>
        <v>504264.76320000004</v>
      </c>
      <c r="Q203" s="24">
        <f t="shared" si="99"/>
        <v>493156.9</v>
      </c>
      <c r="R203" s="24">
        <f t="shared" ref="R203:R264" si="100">(G203-I203)*M203</f>
        <v>493156.9</v>
      </c>
      <c r="S203" s="31">
        <f t="shared" si="89"/>
        <v>1987103.66744</v>
      </c>
      <c r="T203" s="24"/>
      <c r="U203" s="32"/>
      <c r="V203" s="33"/>
    </row>
    <row r="204" spans="1:22" s="4" customFormat="1" ht="51" customHeight="1">
      <c r="A204" s="26"/>
      <c r="B204" s="28" t="s">
        <v>234</v>
      </c>
      <c r="C204" s="26" t="s">
        <v>140</v>
      </c>
      <c r="D204" s="26" t="s">
        <v>236</v>
      </c>
      <c r="E204" s="34" t="s">
        <v>123</v>
      </c>
      <c r="F204" s="35">
        <v>215.77</v>
      </c>
      <c r="G204" s="35">
        <v>233.03</v>
      </c>
      <c r="H204" s="35">
        <v>86.9</v>
      </c>
      <c r="I204" s="35">
        <v>91.51</v>
      </c>
      <c r="J204" s="36">
        <v>1550.2289999999998</v>
      </c>
      <c r="K204" s="36">
        <v>1691.2049999999999</v>
      </c>
      <c r="L204" s="36">
        <v>1167</v>
      </c>
      <c r="M204" s="36">
        <v>1168</v>
      </c>
      <c r="N204" s="30">
        <f t="shared" si="87"/>
        <v>5576.4339999999993</v>
      </c>
      <c r="O204" s="24">
        <f t="shared" si="98"/>
        <v>199778.01122999997</v>
      </c>
      <c r="P204" s="24">
        <f t="shared" si="99"/>
        <v>217945.58835000001</v>
      </c>
      <c r="Q204" s="24">
        <f t="shared" si="99"/>
        <v>165153.83999999997</v>
      </c>
      <c r="R204" s="24">
        <f t="shared" si="100"/>
        <v>165295.35999999999</v>
      </c>
      <c r="S204" s="31">
        <f t="shared" si="89"/>
        <v>748172.79957999999</v>
      </c>
      <c r="T204" s="24"/>
      <c r="U204" s="32"/>
      <c r="V204" s="33"/>
    </row>
    <row r="205" spans="1:22" s="4" customFormat="1" ht="44.25" customHeight="1">
      <c r="A205" s="26"/>
      <c r="B205" s="28" t="s">
        <v>234</v>
      </c>
      <c r="C205" s="26" t="s">
        <v>140</v>
      </c>
      <c r="D205" s="26" t="s">
        <v>237</v>
      </c>
      <c r="E205" s="34" t="s">
        <v>123</v>
      </c>
      <c r="F205" s="35">
        <v>188.57</v>
      </c>
      <c r="G205" s="35">
        <v>203.66</v>
      </c>
      <c r="H205" s="35">
        <v>96.08</v>
      </c>
      <c r="I205" s="35">
        <v>101.17</v>
      </c>
      <c r="J205" s="36">
        <v>977.25800000000004</v>
      </c>
      <c r="K205" s="36">
        <v>916.44100000000003</v>
      </c>
      <c r="L205" s="36">
        <v>1080</v>
      </c>
      <c r="M205" s="36">
        <v>1080</v>
      </c>
      <c r="N205" s="30">
        <f t="shared" si="87"/>
        <v>4053.6990000000001</v>
      </c>
      <c r="O205" s="24">
        <f t="shared" si="98"/>
        <v>90386.592420000001</v>
      </c>
      <c r="P205" s="24">
        <f t="shared" si="99"/>
        <v>84761.628089999998</v>
      </c>
      <c r="Q205" s="24">
        <f t="shared" si="99"/>
        <v>110689.2</v>
      </c>
      <c r="R205" s="24">
        <f t="shared" si="100"/>
        <v>110689.2</v>
      </c>
      <c r="S205" s="31">
        <f t="shared" si="89"/>
        <v>396526.62051000004</v>
      </c>
      <c r="T205" s="24"/>
      <c r="U205" s="32"/>
      <c r="V205" s="33"/>
    </row>
    <row r="206" spans="1:22" s="5" customFormat="1" ht="30.75" customHeight="1">
      <c r="A206" s="26" t="s">
        <v>238</v>
      </c>
      <c r="B206" s="28" t="s">
        <v>239</v>
      </c>
      <c r="C206" s="28" t="s">
        <v>239</v>
      </c>
      <c r="D206" s="26"/>
      <c r="E206" s="34"/>
      <c r="F206" s="29"/>
      <c r="G206" s="29"/>
      <c r="H206" s="29"/>
      <c r="I206" s="29"/>
      <c r="J206" s="37">
        <f>J207</f>
        <v>668.98900000000003</v>
      </c>
      <c r="K206" s="37">
        <f t="shared" ref="K206:R206" si="101">K207</f>
        <v>681.11400000000003</v>
      </c>
      <c r="L206" s="37">
        <f t="shared" si="101"/>
        <v>718.25</v>
      </c>
      <c r="M206" s="37">
        <f t="shared" si="101"/>
        <v>718.25</v>
      </c>
      <c r="N206" s="30">
        <f t="shared" si="87"/>
        <v>2786.6030000000001</v>
      </c>
      <c r="O206" s="24">
        <f t="shared" si="101"/>
        <v>22069.947109999997</v>
      </c>
      <c r="P206" s="24">
        <f t="shared" si="101"/>
        <v>22469.950859999997</v>
      </c>
      <c r="Q206" s="24">
        <f t="shared" si="101"/>
        <v>27465.880000000008</v>
      </c>
      <c r="R206" s="24">
        <f t="shared" si="101"/>
        <v>27465.880000000008</v>
      </c>
      <c r="S206" s="31">
        <f t="shared" si="89"/>
        <v>99471.65797</v>
      </c>
      <c r="T206" s="31"/>
      <c r="U206" s="30"/>
      <c r="V206" s="33"/>
    </row>
    <row r="207" spans="1:22" s="4" customFormat="1" ht="30.75" customHeight="1">
      <c r="A207" s="26"/>
      <c r="B207" s="28" t="s">
        <v>239</v>
      </c>
      <c r="C207" s="26" t="s">
        <v>43</v>
      </c>
      <c r="D207" s="26" t="s">
        <v>44</v>
      </c>
      <c r="E207" s="34" t="s">
        <v>20</v>
      </c>
      <c r="F207" s="35">
        <v>129.69999999999999</v>
      </c>
      <c r="G207" s="35">
        <v>140.08000000000001</v>
      </c>
      <c r="H207" s="35">
        <v>96.71</v>
      </c>
      <c r="I207" s="35">
        <v>101.84</v>
      </c>
      <c r="J207" s="36">
        <v>668.98900000000003</v>
      </c>
      <c r="K207" s="36">
        <v>681.11400000000003</v>
      </c>
      <c r="L207" s="36">
        <v>718.25</v>
      </c>
      <c r="M207" s="36">
        <v>718.25</v>
      </c>
      <c r="N207" s="30">
        <f t="shared" si="87"/>
        <v>2786.6030000000001</v>
      </c>
      <c r="O207" s="24">
        <f t="shared" si="98"/>
        <v>22069.947109999997</v>
      </c>
      <c r="P207" s="24">
        <f t="shared" si="99"/>
        <v>22469.950859999997</v>
      </c>
      <c r="Q207" s="24">
        <f t="shared" si="99"/>
        <v>27465.880000000008</v>
      </c>
      <c r="R207" s="24">
        <f t="shared" si="100"/>
        <v>27465.880000000008</v>
      </c>
      <c r="S207" s="31">
        <f t="shared" si="89"/>
        <v>99471.65797</v>
      </c>
      <c r="T207" s="24"/>
      <c r="U207" s="32"/>
      <c r="V207" s="33"/>
    </row>
    <row r="208" spans="1:22" s="5" customFormat="1" ht="30.75" customHeight="1">
      <c r="A208" s="26" t="s">
        <v>240</v>
      </c>
      <c r="B208" s="28" t="s">
        <v>241</v>
      </c>
      <c r="C208" s="28" t="s">
        <v>241</v>
      </c>
      <c r="D208" s="26"/>
      <c r="E208" s="34"/>
      <c r="F208" s="29"/>
      <c r="G208" s="29"/>
      <c r="H208" s="29"/>
      <c r="I208" s="29"/>
      <c r="J208" s="37">
        <f>SUM(J209:J210)</f>
        <v>22463.43</v>
      </c>
      <c r="K208" s="37">
        <f t="shared" ref="K208:M208" si="102">SUM(K209:K210)</f>
        <v>23481.879999999997</v>
      </c>
      <c r="L208" s="37">
        <f t="shared" si="102"/>
        <v>24468.5</v>
      </c>
      <c r="M208" s="37">
        <f t="shared" si="102"/>
        <v>24468.5</v>
      </c>
      <c r="N208" s="30">
        <f t="shared" si="87"/>
        <v>94882.31</v>
      </c>
      <c r="O208" s="24">
        <f t="shared" ref="O208:R208" si="103">SUM(O209:O210)</f>
        <v>1232608.3569</v>
      </c>
      <c r="P208" s="24">
        <f t="shared" si="103"/>
        <v>1303548.5532</v>
      </c>
      <c r="Q208" s="24">
        <f t="shared" si="103"/>
        <v>1628666.9400000002</v>
      </c>
      <c r="R208" s="24">
        <f t="shared" si="103"/>
        <v>1628666.9400000002</v>
      </c>
      <c r="S208" s="31">
        <f t="shared" si="89"/>
        <v>5793490.7901000008</v>
      </c>
      <c r="T208" s="31"/>
      <c r="U208" s="30"/>
      <c r="V208" s="33"/>
    </row>
    <row r="209" spans="1:22" s="4" customFormat="1" ht="60" customHeight="1">
      <c r="A209" s="26"/>
      <c r="B209" s="28" t="s">
        <v>241</v>
      </c>
      <c r="C209" s="26" t="s">
        <v>17</v>
      </c>
      <c r="D209" s="26" t="s">
        <v>242</v>
      </c>
      <c r="E209" s="34" t="s">
        <v>19</v>
      </c>
      <c r="F209" s="35">
        <v>128</v>
      </c>
      <c r="G209" s="35">
        <v>138.24</v>
      </c>
      <c r="H209" s="35">
        <v>30.68</v>
      </c>
      <c r="I209" s="35">
        <v>32.31</v>
      </c>
      <c r="J209" s="36">
        <v>8318.16</v>
      </c>
      <c r="K209" s="36">
        <v>8918.64</v>
      </c>
      <c r="L209" s="36">
        <v>11269.25</v>
      </c>
      <c r="M209" s="36">
        <v>11269.25</v>
      </c>
      <c r="N209" s="30">
        <f t="shared" si="87"/>
        <v>39775.300000000003</v>
      </c>
      <c r="O209" s="24">
        <f t="shared" si="98"/>
        <v>809523.3311999999</v>
      </c>
      <c r="P209" s="24">
        <f t="shared" si="99"/>
        <v>867962.04479999992</v>
      </c>
      <c r="Q209" s="24">
        <f t="shared" si="99"/>
        <v>1193751.6525000001</v>
      </c>
      <c r="R209" s="24">
        <f t="shared" si="100"/>
        <v>1193751.6525000001</v>
      </c>
      <c r="S209" s="31">
        <f t="shared" si="89"/>
        <v>4064988.6809999999</v>
      </c>
      <c r="T209" s="24"/>
      <c r="U209" s="32"/>
      <c r="V209" s="33"/>
    </row>
    <row r="210" spans="1:22" s="4" customFormat="1" ht="50.25" customHeight="1">
      <c r="A210" s="26"/>
      <c r="B210" s="28" t="s">
        <v>241</v>
      </c>
      <c r="C210" s="26" t="s">
        <v>17</v>
      </c>
      <c r="D210" s="26" t="s">
        <v>243</v>
      </c>
      <c r="E210" s="34" t="s">
        <v>20</v>
      </c>
      <c r="F210" s="35">
        <v>54.02</v>
      </c>
      <c r="G210" s="35">
        <v>58.34</v>
      </c>
      <c r="H210" s="35">
        <v>24.11</v>
      </c>
      <c r="I210" s="35">
        <v>25.39</v>
      </c>
      <c r="J210" s="36">
        <v>14145.27</v>
      </c>
      <c r="K210" s="36">
        <v>14563.24</v>
      </c>
      <c r="L210" s="36">
        <v>13199.25</v>
      </c>
      <c r="M210" s="36">
        <v>13199.25</v>
      </c>
      <c r="N210" s="30">
        <f t="shared" si="87"/>
        <v>55107.01</v>
      </c>
      <c r="O210" s="24">
        <f t="shared" si="98"/>
        <v>423085.02570000006</v>
      </c>
      <c r="P210" s="24">
        <f t="shared" si="99"/>
        <v>435586.50840000005</v>
      </c>
      <c r="Q210" s="24">
        <f t="shared" si="99"/>
        <v>434915.28750000003</v>
      </c>
      <c r="R210" s="24">
        <f t="shared" si="100"/>
        <v>434915.28750000003</v>
      </c>
      <c r="S210" s="31">
        <f t="shared" si="89"/>
        <v>1728502.1091000002</v>
      </c>
      <c r="T210" s="24"/>
      <c r="U210" s="32"/>
      <c r="V210" s="33"/>
    </row>
    <row r="211" spans="1:22" s="5" customFormat="1" ht="30.75" customHeight="1">
      <c r="A211" s="26" t="s">
        <v>244</v>
      </c>
      <c r="B211" s="28" t="s">
        <v>245</v>
      </c>
      <c r="C211" s="28" t="s">
        <v>245</v>
      </c>
      <c r="D211" s="26"/>
      <c r="E211" s="34"/>
      <c r="F211" s="29"/>
      <c r="G211" s="29"/>
      <c r="H211" s="29"/>
      <c r="I211" s="29"/>
      <c r="J211" s="37">
        <f>SUM(J212:J214)</f>
        <v>25974.173999999999</v>
      </c>
      <c r="K211" s="37">
        <f t="shared" ref="K211:M211" si="104">SUM(K212:K214)</f>
        <v>25803.729000000003</v>
      </c>
      <c r="L211" s="37">
        <f t="shared" si="104"/>
        <v>26543</v>
      </c>
      <c r="M211" s="37">
        <f t="shared" si="104"/>
        <v>26547</v>
      </c>
      <c r="N211" s="30">
        <f t="shared" si="87"/>
        <v>104867.90300000001</v>
      </c>
      <c r="O211" s="24">
        <f>SUM(O212:O214)</f>
        <v>2629348.2410300002</v>
      </c>
      <c r="P211" s="24">
        <f t="shared" ref="P211:R211" si="105">SUM(P212:P214)</f>
        <v>2647664.00055</v>
      </c>
      <c r="Q211" s="24">
        <f t="shared" si="105"/>
        <v>3034814.4699999997</v>
      </c>
      <c r="R211" s="24">
        <f t="shared" si="105"/>
        <v>3035206.17</v>
      </c>
      <c r="S211" s="31">
        <f t="shared" si="89"/>
        <v>11347032.881579999</v>
      </c>
      <c r="T211" s="31"/>
      <c r="U211" s="30"/>
      <c r="V211" s="33"/>
    </row>
    <row r="212" spans="1:22" s="4" customFormat="1" ht="30.75" customHeight="1">
      <c r="A212" s="26"/>
      <c r="B212" s="28" t="s">
        <v>245</v>
      </c>
      <c r="C212" s="26" t="s">
        <v>246</v>
      </c>
      <c r="D212" s="26" t="s">
        <v>247</v>
      </c>
      <c r="E212" s="34" t="s">
        <v>19</v>
      </c>
      <c r="F212" s="35">
        <v>182.61</v>
      </c>
      <c r="G212" s="35">
        <v>197.22</v>
      </c>
      <c r="H212" s="35">
        <v>48.3</v>
      </c>
      <c r="I212" s="35">
        <v>50.86</v>
      </c>
      <c r="J212" s="36">
        <v>9521.3389999999999</v>
      </c>
      <c r="K212" s="36">
        <v>9787.6110000000008</v>
      </c>
      <c r="L212" s="36">
        <v>9915</v>
      </c>
      <c r="M212" s="36">
        <v>9917</v>
      </c>
      <c r="N212" s="30">
        <f t="shared" si="87"/>
        <v>39140.949999999997</v>
      </c>
      <c r="O212" s="24">
        <f t="shared" si="98"/>
        <v>1278811.04109</v>
      </c>
      <c r="P212" s="24">
        <f t="shared" si="99"/>
        <v>1314574.0334100001</v>
      </c>
      <c r="Q212" s="24">
        <f t="shared" si="99"/>
        <v>1451159.4000000001</v>
      </c>
      <c r="R212" s="24">
        <f t="shared" si="100"/>
        <v>1451452.12</v>
      </c>
      <c r="S212" s="31">
        <f t="shared" si="89"/>
        <v>5495996.5945000006</v>
      </c>
      <c r="T212" s="24"/>
      <c r="U212" s="32"/>
      <c r="V212" s="33"/>
    </row>
    <row r="213" spans="1:22" s="4" customFormat="1" ht="30.75" customHeight="1">
      <c r="A213" s="26"/>
      <c r="B213" s="28" t="s">
        <v>245</v>
      </c>
      <c r="C213" s="26" t="s">
        <v>246</v>
      </c>
      <c r="D213" s="26" t="s">
        <v>248</v>
      </c>
      <c r="E213" s="34" t="s">
        <v>19</v>
      </c>
      <c r="F213" s="35">
        <v>92.92</v>
      </c>
      <c r="G213" s="35">
        <v>100.35</v>
      </c>
      <c r="H213" s="35">
        <v>48.3</v>
      </c>
      <c r="I213" s="35">
        <v>50.86</v>
      </c>
      <c r="J213" s="36">
        <v>10210.059000000001</v>
      </c>
      <c r="K213" s="36">
        <v>9752.6910000000007</v>
      </c>
      <c r="L213" s="36">
        <v>9515</v>
      </c>
      <c r="M213" s="36">
        <v>9517</v>
      </c>
      <c r="N213" s="30">
        <f t="shared" si="87"/>
        <v>38994.75</v>
      </c>
      <c r="O213" s="24">
        <f t="shared" si="98"/>
        <v>455572.8325800001</v>
      </c>
      <c r="P213" s="24">
        <f t="shared" si="99"/>
        <v>435165.0724200001</v>
      </c>
      <c r="Q213" s="24">
        <f t="shared" si="99"/>
        <v>470897.35</v>
      </c>
      <c r="R213" s="24">
        <f t="shared" si="100"/>
        <v>470996.32999999996</v>
      </c>
      <c r="S213" s="31">
        <f t="shared" si="89"/>
        <v>1832631.5850000004</v>
      </c>
      <c r="T213" s="24"/>
      <c r="U213" s="32"/>
      <c r="V213" s="33"/>
    </row>
    <row r="214" spans="1:22" s="4" customFormat="1" ht="30.75" customHeight="1">
      <c r="A214" s="26"/>
      <c r="B214" s="28" t="s">
        <v>245</v>
      </c>
      <c r="C214" s="26" t="s">
        <v>246</v>
      </c>
      <c r="D214" s="26" t="s">
        <v>247</v>
      </c>
      <c r="E214" s="34" t="s">
        <v>20</v>
      </c>
      <c r="F214" s="35">
        <v>203.11</v>
      </c>
      <c r="G214" s="35">
        <v>219.36</v>
      </c>
      <c r="H214" s="35">
        <v>59.75</v>
      </c>
      <c r="I214" s="35">
        <v>62.92</v>
      </c>
      <c r="J214" s="36">
        <v>6242.7759999999998</v>
      </c>
      <c r="K214" s="36">
        <v>6263.4269999999997</v>
      </c>
      <c r="L214" s="36">
        <v>7113</v>
      </c>
      <c r="M214" s="36">
        <v>7113</v>
      </c>
      <c r="N214" s="30">
        <f t="shared" si="87"/>
        <v>26732.203000000001</v>
      </c>
      <c r="O214" s="24">
        <f t="shared" si="98"/>
        <v>894964.36736000003</v>
      </c>
      <c r="P214" s="24">
        <f t="shared" si="99"/>
        <v>897924.89471999998</v>
      </c>
      <c r="Q214" s="24">
        <f t="shared" si="99"/>
        <v>1112757.72</v>
      </c>
      <c r="R214" s="24">
        <f t="shared" si="100"/>
        <v>1112757.72</v>
      </c>
      <c r="S214" s="31">
        <f t="shared" si="89"/>
        <v>4018404.7020800002</v>
      </c>
      <c r="T214" s="24"/>
      <c r="U214" s="32"/>
      <c r="V214" s="33"/>
    </row>
    <row r="215" spans="1:22" s="5" customFormat="1" ht="30.75" customHeight="1">
      <c r="A215" s="26" t="s">
        <v>249</v>
      </c>
      <c r="B215" s="28" t="s">
        <v>250</v>
      </c>
      <c r="C215" s="28" t="s">
        <v>250</v>
      </c>
      <c r="D215" s="26"/>
      <c r="E215" s="34"/>
      <c r="F215" s="29"/>
      <c r="G215" s="29"/>
      <c r="H215" s="29"/>
      <c r="I215" s="29"/>
      <c r="J215" s="37">
        <f>SUM(J216:J219)</f>
        <v>36524.587999999996</v>
      </c>
      <c r="K215" s="37">
        <f t="shared" ref="K215:R215" si="106">SUM(K216:K219)</f>
        <v>35435.375</v>
      </c>
      <c r="L215" s="37">
        <f t="shared" si="106"/>
        <v>40425</v>
      </c>
      <c r="M215" s="37">
        <f t="shared" si="106"/>
        <v>40425</v>
      </c>
      <c r="N215" s="30">
        <f t="shared" si="87"/>
        <v>152809.96299999999</v>
      </c>
      <c r="O215" s="24">
        <f t="shared" si="106"/>
        <v>861603.4179700003</v>
      </c>
      <c r="P215" s="24">
        <f t="shared" si="106"/>
        <v>845599.59421000036</v>
      </c>
      <c r="Q215" s="24">
        <f t="shared" si="106"/>
        <v>1098953.8</v>
      </c>
      <c r="R215" s="24">
        <f t="shared" si="106"/>
        <v>1098953.8</v>
      </c>
      <c r="S215" s="31">
        <f t="shared" si="89"/>
        <v>3905110.6121800002</v>
      </c>
      <c r="T215" s="24"/>
      <c r="U215" s="32"/>
      <c r="V215" s="33"/>
    </row>
    <row r="216" spans="1:22" s="4" customFormat="1" ht="30.75" customHeight="1">
      <c r="A216" s="26"/>
      <c r="B216" s="28" t="s">
        <v>250</v>
      </c>
      <c r="C216" s="26" t="s">
        <v>213</v>
      </c>
      <c r="D216" s="26" t="s">
        <v>251</v>
      </c>
      <c r="E216" s="34" t="s">
        <v>19</v>
      </c>
      <c r="F216" s="35">
        <v>75.510000000000005</v>
      </c>
      <c r="G216" s="35">
        <v>81.55</v>
      </c>
      <c r="H216" s="35">
        <v>61</v>
      </c>
      <c r="I216" s="35">
        <v>64.23</v>
      </c>
      <c r="J216" s="36">
        <v>12381.141</v>
      </c>
      <c r="K216" s="36">
        <v>11987.508999999998</v>
      </c>
      <c r="L216" s="36">
        <v>16092</v>
      </c>
      <c r="M216" s="36">
        <v>16092</v>
      </c>
      <c r="N216" s="30">
        <f t="shared" si="87"/>
        <v>56552.649999999994</v>
      </c>
      <c r="O216" s="24">
        <f t="shared" si="98"/>
        <v>179650.35591000007</v>
      </c>
      <c r="P216" s="24">
        <f t="shared" si="99"/>
        <v>173938.75559000004</v>
      </c>
      <c r="Q216" s="24">
        <f t="shared" si="99"/>
        <v>278713.43999999989</v>
      </c>
      <c r="R216" s="24">
        <f t="shared" si="100"/>
        <v>278713.43999999989</v>
      </c>
      <c r="S216" s="31">
        <f t="shared" si="89"/>
        <v>911015.9915</v>
      </c>
      <c r="T216" s="24"/>
      <c r="U216" s="32"/>
      <c r="V216" s="33"/>
    </row>
    <row r="217" spans="1:22" s="4" customFormat="1" ht="30.75" customHeight="1">
      <c r="A217" s="26"/>
      <c r="B217" s="28" t="s">
        <v>250</v>
      </c>
      <c r="C217" s="26" t="s">
        <v>213</v>
      </c>
      <c r="D217" s="26" t="s">
        <v>252</v>
      </c>
      <c r="E217" s="34" t="s">
        <v>19</v>
      </c>
      <c r="F217" s="35">
        <v>112.29</v>
      </c>
      <c r="G217" s="35">
        <v>121.27</v>
      </c>
      <c r="H217" s="35">
        <v>89.55</v>
      </c>
      <c r="I217" s="35">
        <v>94.3</v>
      </c>
      <c r="J217" s="36">
        <v>3369.723</v>
      </c>
      <c r="K217" s="36">
        <v>3443.13</v>
      </c>
      <c r="L217" s="36">
        <v>3592</v>
      </c>
      <c r="M217" s="36">
        <v>3592</v>
      </c>
      <c r="N217" s="30">
        <f t="shared" si="87"/>
        <v>13996.852999999999</v>
      </c>
      <c r="O217" s="24">
        <f t="shared" si="98"/>
        <v>76627.501020000025</v>
      </c>
      <c r="P217" s="24">
        <f t="shared" si="99"/>
        <v>78296.776200000037</v>
      </c>
      <c r="Q217" s="24">
        <f t="shared" si="99"/>
        <v>96876.239999999991</v>
      </c>
      <c r="R217" s="24">
        <f t="shared" si="100"/>
        <v>96876.239999999991</v>
      </c>
      <c r="S217" s="31">
        <f t="shared" si="89"/>
        <v>348676.75722000003</v>
      </c>
      <c r="T217" s="24"/>
      <c r="U217" s="32"/>
      <c r="V217" s="33"/>
    </row>
    <row r="218" spans="1:22" s="4" customFormat="1" ht="30.75" customHeight="1">
      <c r="A218" s="26"/>
      <c r="B218" s="28" t="s">
        <v>250</v>
      </c>
      <c r="C218" s="26" t="s">
        <v>213</v>
      </c>
      <c r="D218" s="26" t="s">
        <v>251</v>
      </c>
      <c r="E218" s="34" t="s">
        <v>20</v>
      </c>
      <c r="F218" s="35">
        <v>106.87</v>
      </c>
      <c r="G218" s="35">
        <v>115.42</v>
      </c>
      <c r="H218" s="35">
        <v>85.07</v>
      </c>
      <c r="I218" s="35">
        <v>89.58</v>
      </c>
      <c r="J218" s="36">
        <v>17648.295999999998</v>
      </c>
      <c r="K218" s="36">
        <v>16780.857</v>
      </c>
      <c r="L218" s="36">
        <v>17347</v>
      </c>
      <c r="M218" s="36">
        <v>17347</v>
      </c>
      <c r="N218" s="30">
        <f t="shared" si="87"/>
        <v>69123.152999999991</v>
      </c>
      <c r="O218" s="24">
        <f t="shared" si="98"/>
        <v>384732.85280000017</v>
      </c>
      <c r="P218" s="24">
        <f t="shared" si="99"/>
        <v>365822.68260000017</v>
      </c>
      <c r="Q218" s="24">
        <f t="shared" si="99"/>
        <v>448246.48000000004</v>
      </c>
      <c r="R218" s="24">
        <f t="shared" si="100"/>
        <v>448246.48000000004</v>
      </c>
      <c r="S218" s="31">
        <f t="shared" si="89"/>
        <v>1647048.4954000004</v>
      </c>
      <c r="T218" s="24"/>
      <c r="U218" s="32"/>
      <c r="V218" s="33"/>
    </row>
    <row r="219" spans="1:22" s="4" customFormat="1" ht="30.75" customHeight="1">
      <c r="A219" s="26"/>
      <c r="B219" s="28" t="s">
        <v>250</v>
      </c>
      <c r="C219" s="26" t="s">
        <v>213</v>
      </c>
      <c r="D219" s="26" t="s">
        <v>252</v>
      </c>
      <c r="E219" s="34" t="s">
        <v>20</v>
      </c>
      <c r="F219" s="35">
        <v>249.75</v>
      </c>
      <c r="G219" s="35">
        <v>269.73</v>
      </c>
      <c r="H219" s="35">
        <v>179.17</v>
      </c>
      <c r="I219" s="35">
        <v>188.67</v>
      </c>
      <c r="J219" s="36">
        <v>3125.4280000000003</v>
      </c>
      <c r="K219" s="36">
        <v>3223.8789999999999</v>
      </c>
      <c r="L219" s="36">
        <v>3394</v>
      </c>
      <c r="M219" s="36">
        <v>3394</v>
      </c>
      <c r="N219" s="30">
        <f t="shared" si="87"/>
        <v>13137.307000000001</v>
      </c>
      <c r="O219" s="24">
        <f t="shared" si="98"/>
        <v>220592.70824000007</v>
      </c>
      <c r="P219" s="24">
        <f t="shared" si="99"/>
        <v>227541.37982000003</v>
      </c>
      <c r="Q219" s="24">
        <f t="shared" si="99"/>
        <v>275117.64000000013</v>
      </c>
      <c r="R219" s="24">
        <f t="shared" si="100"/>
        <v>275117.64000000013</v>
      </c>
      <c r="S219" s="31">
        <f t="shared" si="89"/>
        <v>998369.36806000036</v>
      </c>
      <c r="T219" s="24"/>
      <c r="U219" s="32"/>
      <c r="V219" s="33"/>
    </row>
    <row r="220" spans="1:22" s="5" customFormat="1" ht="30.75" customHeight="1">
      <c r="A220" s="26" t="s">
        <v>253</v>
      </c>
      <c r="B220" s="28" t="s">
        <v>254</v>
      </c>
      <c r="C220" s="28" t="s">
        <v>254</v>
      </c>
      <c r="D220" s="26"/>
      <c r="E220" s="34"/>
      <c r="F220" s="29"/>
      <c r="G220" s="29"/>
      <c r="H220" s="29"/>
      <c r="I220" s="29"/>
      <c r="J220" s="37">
        <f>SUM(J221:J224)</f>
        <v>16061</v>
      </c>
      <c r="K220" s="37">
        <f>SUM(K221:K224)</f>
        <v>15594</v>
      </c>
      <c r="L220" s="37">
        <f>SUM(L221:L224)</f>
        <v>15526.5</v>
      </c>
      <c r="M220" s="37">
        <f>SUM(M221:M224)</f>
        <v>15526.5</v>
      </c>
      <c r="N220" s="30">
        <f t="shared" si="87"/>
        <v>62708</v>
      </c>
      <c r="O220" s="24">
        <f>SUM(O221:O224)</f>
        <v>1887132.0599999996</v>
      </c>
      <c r="P220" s="24">
        <f>SUM(P221:P224)</f>
        <v>1834198.0499999998</v>
      </c>
      <c r="Q220" s="24">
        <f>SUM(Q221:Q224)</f>
        <v>1988339.4174999997</v>
      </c>
      <c r="R220" s="24">
        <f>SUM(R221:R224)</f>
        <v>1988339.4174999997</v>
      </c>
      <c r="S220" s="31">
        <f t="shared" si="89"/>
        <v>7698008.9449999984</v>
      </c>
      <c r="T220" s="31"/>
      <c r="U220" s="30"/>
      <c r="V220" s="33"/>
    </row>
    <row r="221" spans="1:22" s="4" customFormat="1" ht="30.75" customHeight="1">
      <c r="A221" s="26"/>
      <c r="B221" s="28" t="s">
        <v>254</v>
      </c>
      <c r="C221" s="26" t="s">
        <v>17</v>
      </c>
      <c r="D221" s="26" t="s">
        <v>255</v>
      </c>
      <c r="E221" s="34" t="s">
        <v>19</v>
      </c>
      <c r="F221" s="35">
        <v>185.8</v>
      </c>
      <c r="G221" s="35">
        <v>200.66</v>
      </c>
      <c r="H221" s="35">
        <v>44.42</v>
      </c>
      <c r="I221" s="35">
        <v>46.77</v>
      </c>
      <c r="J221" s="36">
        <v>4919</v>
      </c>
      <c r="K221" s="36">
        <v>4771</v>
      </c>
      <c r="L221" s="36">
        <v>4651</v>
      </c>
      <c r="M221" s="36">
        <v>4651</v>
      </c>
      <c r="N221" s="30">
        <f t="shared" si="87"/>
        <v>18992</v>
      </c>
      <c r="O221" s="24">
        <f t="shared" si="98"/>
        <v>695448.22</v>
      </c>
      <c r="P221" s="24">
        <f t="shared" si="99"/>
        <v>674523.98</v>
      </c>
      <c r="Q221" s="24">
        <f t="shared" si="99"/>
        <v>715742.3899999999</v>
      </c>
      <c r="R221" s="24">
        <f t="shared" si="100"/>
        <v>715742.3899999999</v>
      </c>
      <c r="S221" s="31">
        <f t="shared" si="89"/>
        <v>2801456.9799999995</v>
      </c>
      <c r="T221" s="24"/>
      <c r="U221" s="32"/>
      <c r="V221" s="33"/>
    </row>
    <row r="222" spans="1:22" s="4" customFormat="1" ht="30.75" customHeight="1">
      <c r="A222" s="26"/>
      <c r="B222" s="28" t="s">
        <v>254</v>
      </c>
      <c r="C222" s="26" t="s">
        <v>17</v>
      </c>
      <c r="D222" s="26" t="s">
        <v>256</v>
      </c>
      <c r="E222" s="34" t="s">
        <v>19</v>
      </c>
      <c r="F222" s="35">
        <v>113.07</v>
      </c>
      <c r="G222" s="35">
        <v>122.12</v>
      </c>
      <c r="H222" s="35">
        <v>33.31</v>
      </c>
      <c r="I222" s="35">
        <v>35.08</v>
      </c>
      <c r="J222" s="36">
        <v>3489</v>
      </c>
      <c r="K222" s="36">
        <v>3348</v>
      </c>
      <c r="L222" s="36">
        <v>3341.25</v>
      </c>
      <c r="M222" s="36">
        <v>3341.25</v>
      </c>
      <c r="N222" s="30">
        <f t="shared" si="87"/>
        <v>13519.5</v>
      </c>
      <c r="O222" s="24">
        <f t="shared" si="98"/>
        <v>278282.63999999996</v>
      </c>
      <c r="P222" s="24">
        <f t="shared" si="99"/>
        <v>267036.48</v>
      </c>
      <c r="Q222" s="24">
        <f t="shared" si="99"/>
        <v>290822.40000000002</v>
      </c>
      <c r="R222" s="24">
        <f t="shared" si="100"/>
        <v>290822.40000000002</v>
      </c>
      <c r="S222" s="31">
        <f t="shared" si="89"/>
        <v>1126963.92</v>
      </c>
      <c r="T222" s="24"/>
      <c r="U222" s="32"/>
      <c r="V222" s="33"/>
    </row>
    <row r="223" spans="1:22" s="4" customFormat="1" ht="30.75" customHeight="1">
      <c r="A223" s="26"/>
      <c r="B223" s="28" t="s">
        <v>254</v>
      </c>
      <c r="C223" s="26" t="s">
        <v>17</v>
      </c>
      <c r="D223" s="26" t="s">
        <v>255</v>
      </c>
      <c r="E223" s="34" t="s">
        <v>20</v>
      </c>
      <c r="F223" s="35">
        <v>179.56</v>
      </c>
      <c r="G223" s="35">
        <v>193.92</v>
      </c>
      <c r="H223" s="35">
        <v>40.299999999999997</v>
      </c>
      <c r="I223" s="35">
        <v>42.44</v>
      </c>
      <c r="J223" s="36">
        <v>4511</v>
      </c>
      <c r="K223" s="36">
        <v>4416</v>
      </c>
      <c r="L223" s="36">
        <v>4493</v>
      </c>
      <c r="M223" s="36">
        <v>4493</v>
      </c>
      <c r="N223" s="30">
        <f t="shared" si="87"/>
        <v>17913</v>
      </c>
      <c r="O223" s="24">
        <f t="shared" si="98"/>
        <v>628201.86</v>
      </c>
      <c r="P223" s="24">
        <f t="shared" si="99"/>
        <v>614972.15999999992</v>
      </c>
      <c r="Q223" s="24">
        <f t="shared" si="99"/>
        <v>680599.6399999999</v>
      </c>
      <c r="R223" s="24">
        <f t="shared" si="100"/>
        <v>680599.6399999999</v>
      </c>
      <c r="S223" s="31">
        <f t="shared" si="89"/>
        <v>2604373.2999999998</v>
      </c>
      <c r="T223" s="24"/>
      <c r="U223" s="32"/>
      <c r="V223" s="33"/>
    </row>
    <row r="224" spans="1:22" s="4" customFormat="1" ht="30.75" customHeight="1">
      <c r="A224" s="26"/>
      <c r="B224" s="28" t="s">
        <v>254</v>
      </c>
      <c r="C224" s="26" t="s">
        <v>17</v>
      </c>
      <c r="D224" s="26" t="s">
        <v>256</v>
      </c>
      <c r="E224" s="34" t="s">
        <v>20</v>
      </c>
      <c r="F224" s="35">
        <v>127.8</v>
      </c>
      <c r="G224" s="35">
        <v>138.02000000000001</v>
      </c>
      <c r="H224" s="35">
        <v>37.03</v>
      </c>
      <c r="I224" s="35">
        <v>38.99</v>
      </c>
      <c r="J224" s="36">
        <v>3142</v>
      </c>
      <c r="K224" s="36">
        <v>3059</v>
      </c>
      <c r="L224" s="36">
        <v>3041.25</v>
      </c>
      <c r="M224" s="36">
        <v>3041.25</v>
      </c>
      <c r="N224" s="30">
        <f t="shared" si="87"/>
        <v>12283.5</v>
      </c>
      <c r="O224" s="24">
        <f t="shared" si="98"/>
        <v>285199.33999999997</v>
      </c>
      <c r="P224" s="24">
        <f t="shared" si="99"/>
        <v>277665.43</v>
      </c>
      <c r="Q224" s="24">
        <f t="shared" si="99"/>
        <v>301174.98749999999</v>
      </c>
      <c r="R224" s="24">
        <f t="shared" si="100"/>
        <v>301174.98749999999</v>
      </c>
      <c r="S224" s="31">
        <f t="shared" si="89"/>
        <v>1165214.7450000001</v>
      </c>
      <c r="T224" s="24"/>
      <c r="U224" s="32"/>
      <c r="V224" s="33"/>
    </row>
    <row r="225" spans="1:22" s="5" customFormat="1" ht="30.75" customHeight="1">
      <c r="A225" s="26" t="s">
        <v>257</v>
      </c>
      <c r="B225" s="28" t="s">
        <v>258</v>
      </c>
      <c r="C225" s="28" t="s">
        <v>258</v>
      </c>
      <c r="D225" s="26"/>
      <c r="E225" s="34"/>
      <c r="F225" s="29"/>
      <c r="G225" s="29"/>
      <c r="H225" s="29"/>
      <c r="I225" s="29"/>
      <c r="J225" s="37">
        <f>J226</f>
        <v>91354.21100000001</v>
      </c>
      <c r="K225" s="37">
        <f t="shared" ref="K225:R225" si="107">K226</f>
        <v>89993.942999999999</v>
      </c>
      <c r="L225" s="37">
        <f>L226</f>
        <v>96144.5</v>
      </c>
      <c r="M225" s="37">
        <f t="shared" si="107"/>
        <v>96144.5</v>
      </c>
      <c r="N225" s="30">
        <f t="shared" si="87"/>
        <v>373637.15399999998</v>
      </c>
      <c r="O225" s="24">
        <f t="shared" si="107"/>
        <v>3235766.1536200005</v>
      </c>
      <c r="P225" s="24">
        <f t="shared" si="107"/>
        <v>3187585.4610600001</v>
      </c>
      <c r="Q225" s="24">
        <f t="shared" si="107"/>
        <v>3842895.6650000014</v>
      </c>
      <c r="R225" s="24">
        <f t="shared" si="107"/>
        <v>3842895.6650000014</v>
      </c>
      <c r="S225" s="31">
        <f t="shared" si="89"/>
        <v>14109142.944680003</v>
      </c>
      <c r="T225" s="31"/>
      <c r="U225" s="30"/>
      <c r="V225" s="33"/>
    </row>
    <row r="226" spans="1:22" s="4" customFormat="1" ht="30.75" customHeight="1">
      <c r="A226" s="26"/>
      <c r="B226" s="28" t="s">
        <v>258</v>
      </c>
      <c r="C226" s="26" t="s">
        <v>97</v>
      </c>
      <c r="D226" s="26" t="s">
        <v>126</v>
      </c>
      <c r="E226" s="34" t="s">
        <v>19</v>
      </c>
      <c r="F226" s="35">
        <v>99.11</v>
      </c>
      <c r="G226" s="35">
        <v>107.04</v>
      </c>
      <c r="H226" s="35">
        <v>63.69</v>
      </c>
      <c r="I226" s="35">
        <v>67.069999999999993</v>
      </c>
      <c r="J226" s="36">
        <v>91354.21100000001</v>
      </c>
      <c r="K226" s="36">
        <v>89993.942999999999</v>
      </c>
      <c r="L226" s="36">
        <v>96144.5</v>
      </c>
      <c r="M226" s="36">
        <v>96144.5</v>
      </c>
      <c r="N226" s="30">
        <f t="shared" si="87"/>
        <v>373637.15399999998</v>
      </c>
      <c r="O226" s="24">
        <f t="shared" si="98"/>
        <v>3235766.1536200005</v>
      </c>
      <c r="P226" s="24">
        <f t="shared" si="99"/>
        <v>3187585.4610600001</v>
      </c>
      <c r="Q226" s="24">
        <f t="shared" si="99"/>
        <v>3842895.6650000014</v>
      </c>
      <c r="R226" s="24">
        <f t="shared" si="100"/>
        <v>3842895.6650000014</v>
      </c>
      <c r="S226" s="31">
        <f t="shared" si="89"/>
        <v>14109142.944680003</v>
      </c>
      <c r="T226" s="24"/>
      <c r="U226" s="32"/>
      <c r="V226" s="33"/>
    </row>
    <row r="227" spans="1:22" s="5" customFormat="1" ht="30.75" customHeight="1">
      <c r="A227" s="26" t="s">
        <v>259</v>
      </c>
      <c r="B227" s="28" t="s">
        <v>260</v>
      </c>
      <c r="C227" s="28" t="s">
        <v>260</v>
      </c>
      <c r="D227" s="26"/>
      <c r="E227" s="34"/>
      <c r="F227" s="29"/>
      <c r="G227" s="29"/>
      <c r="H227" s="29"/>
      <c r="I227" s="29"/>
      <c r="J227" s="37">
        <f>J228</f>
        <v>103132.18700000001</v>
      </c>
      <c r="K227" s="37">
        <f t="shared" ref="K227:R227" si="108">K228</f>
        <v>95130.852999999915</v>
      </c>
      <c r="L227" s="37">
        <f t="shared" si="108"/>
        <v>99632.25</v>
      </c>
      <c r="M227" s="37">
        <f t="shared" si="108"/>
        <v>99632.25</v>
      </c>
      <c r="N227" s="30">
        <f t="shared" si="87"/>
        <v>397527.53999999992</v>
      </c>
      <c r="O227" s="24">
        <f t="shared" si="108"/>
        <v>2833041.1768899993</v>
      </c>
      <c r="P227" s="24">
        <f t="shared" si="108"/>
        <v>2613244.5319099971</v>
      </c>
      <c r="Q227" s="24">
        <f t="shared" si="108"/>
        <v>3111515.1674999995</v>
      </c>
      <c r="R227" s="24">
        <f t="shared" si="108"/>
        <v>3111515.1674999995</v>
      </c>
      <c r="S227" s="31">
        <f t="shared" si="89"/>
        <v>11669316.043799996</v>
      </c>
      <c r="T227" s="31"/>
      <c r="U227" s="30"/>
      <c r="V227" s="33"/>
    </row>
    <row r="228" spans="1:22" s="4" customFormat="1" ht="30.75" customHeight="1">
      <c r="A228" s="26"/>
      <c r="B228" s="28" t="s">
        <v>260</v>
      </c>
      <c r="C228" s="26" t="s">
        <v>97</v>
      </c>
      <c r="D228" s="26" t="s">
        <v>126</v>
      </c>
      <c r="E228" s="34" t="s">
        <v>20</v>
      </c>
      <c r="F228" s="35">
        <v>85.07</v>
      </c>
      <c r="G228" s="35">
        <v>91.88</v>
      </c>
      <c r="H228" s="35">
        <v>57.6</v>
      </c>
      <c r="I228" s="35">
        <v>60.65</v>
      </c>
      <c r="J228" s="36">
        <v>103132.18700000001</v>
      </c>
      <c r="K228" s="36">
        <v>95130.852999999915</v>
      </c>
      <c r="L228" s="36">
        <v>99632.25</v>
      </c>
      <c r="M228" s="36">
        <v>99632.25</v>
      </c>
      <c r="N228" s="30">
        <f t="shared" si="87"/>
        <v>397527.53999999992</v>
      </c>
      <c r="O228" s="24">
        <f t="shared" si="98"/>
        <v>2833041.1768899993</v>
      </c>
      <c r="P228" s="24">
        <f t="shared" si="99"/>
        <v>2613244.5319099971</v>
      </c>
      <c r="Q228" s="24">
        <f t="shared" si="99"/>
        <v>3111515.1674999995</v>
      </c>
      <c r="R228" s="24">
        <f t="shared" si="100"/>
        <v>3111515.1674999995</v>
      </c>
      <c r="S228" s="31">
        <f t="shared" si="89"/>
        <v>11669316.043799996</v>
      </c>
      <c r="T228" s="24"/>
      <c r="U228" s="32"/>
      <c r="V228" s="33"/>
    </row>
    <row r="229" spans="1:22" s="5" customFormat="1" ht="30.75" customHeight="1">
      <c r="A229" s="26" t="s">
        <v>261</v>
      </c>
      <c r="B229" s="28" t="s">
        <v>262</v>
      </c>
      <c r="C229" s="28" t="s">
        <v>262</v>
      </c>
      <c r="D229" s="26"/>
      <c r="E229" s="34"/>
      <c r="F229" s="29"/>
      <c r="G229" s="29"/>
      <c r="H229" s="29"/>
      <c r="I229" s="29"/>
      <c r="J229" s="37">
        <f>SUM(J230:J231)</f>
        <v>76651.744000000006</v>
      </c>
      <c r="K229" s="37">
        <f t="shared" ref="K229:M229" si="109">SUM(K230:K231)</f>
        <v>77314.955000000002</v>
      </c>
      <c r="L229" s="37">
        <f t="shared" si="109"/>
        <v>83689</v>
      </c>
      <c r="M229" s="37">
        <f t="shared" si="109"/>
        <v>100527</v>
      </c>
      <c r="N229" s="30">
        <f t="shared" si="87"/>
        <v>338182.69900000002</v>
      </c>
      <c r="O229" s="24">
        <f>SUM(O230:O231)</f>
        <v>1485803.4227400003</v>
      </c>
      <c r="P229" s="24">
        <f t="shared" ref="P229:R229" si="110">SUM(P230:P231)</f>
        <v>1493828.2411500001</v>
      </c>
      <c r="Q229" s="24">
        <f t="shared" si="110"/>
        <v>1780919.6</v>
      </c>
      <c r="R229" s="24">
        <f t="shared" si="110"/>
        <v>2145016.6800000002</v>
      </c>
      <c r="S229" s="31">
        <f t="shared" si="89"/>
        <v>6905567.9438899998</v>
      </c>
      <c r="T229" s="31"/>
      <c r="U229" s="30"/>
      <c r="V229" s="33"/>
    </row>
    <row r="230" spans="1:22" s="4" customFormat="1" ht="45.75" customHeight="1">
      <c r="A230" s="26"/>
      <c r="B230" s="28" t="s">
        <v>262</v>
      </c>
      <c r="C230" s="26" t="s">
        <v>30</v>
      </c>
      <c r="D230" s="26" t="s">
        <v>263</v>
      </c>
      <c r="E230" s="34" t="s">
        <v>123</v>
      </c>
      <c r="F230" s="35">
        <v>58.71</v>
      </c>
      <c r="G230" s="35">
        <v>63.41</v>
      </c>
      <c r="H230" s="35">
        <v>42.4</v>
      </c>
      <c r="I230" s="35">
        <v>44.65</v>
      </c>
      <c r="J230" s="36">
        <v>50760.153000000006</v>
      </c>
      <c r="K230" s="36">
        <v>51730.194000000003</v>
      </c>
      <c r="L230" s="36">
        <v>62211</v>
      </c>
      <c r="M230" s="36">
        <v>74139</v>
      </c>
      <c r="N230" s="30">
        <f t="shared" si="87"/>
        <v>238840.34700000001</v>
      </c>
      <c r="O230" s="24">
        <f t="shared" si="98"/>
        <v>827898.09543000022</v>
      </c>
      <c r="P230" s="24">
        <f t="shared" si="99"/>
        <v>843719.46414000017</v>
      </c>
      <c r="Q230" s="24">
        <f t="shared" si="99"/>
        <v>1167078.3599999999</v>
      </c>
      <c r="R230" s="24">
        <f t="shared" si="100"/>
        <v>1390847.64</v>
      </c>
      <c r="S230" s="31">
        <f t="shared" si="89"/>
        <v>4229543.5595700005</v>
      </c>
      <c r="T230" s="24"/>
      <c r="U230" s="32"/>
      <c r="V230" s="33"/>
    </row>
    <row r="231" spans="1:22" s="4" customFormat="1" ht="51" customHeight="1">
      <c r="A231" s="26"/>
      <c r="B231" s="28" t="s">
        <v>262</v>
      </c>
      <c r="C231" s="26" t="s">
        <v>30</v>
      </c>
      <c r="D231" s="26" t="s">
        <v>264</v>
      </c>
      <c r="E231" s="34" t="s">
        <v>123</v>
      </c>
      <c r="F231" s="35">
        <v>67.81</v>
      </c>
      <c r="G231" s="35">
        <v>73.23</v>
      </c>
      <c r="H231" s="35">
        <v>42.4</v>
      </c>
      <c r="I231" s="35">
        <v>44.65</v>
      </c>
      <c r="J231" s="36">
        <v>25891.591</v>
      </c>
      <c r="K231" s="36">
        <v>25584.760999999999</v>
      </c>
      <c r="L231" s="36">
        <v>21478</v>
      </c>
      <c r="M231" s="36">
        <v>26388</v>
      </c>
      <c r="N231" s="30">
        <f t="shared" si="87"/>
        <v>99342.351999999999</v>
      </c>
      <c r="O231" s="24">
        <f t="shared" si="98"/>
        <v>657905.32731000008</v>
      </c>
      <c r="P231" s="24">
        <f t="shared" si="99"/>
        <v>650108.77701000008</v>
      </c>
      <c r="Q231" s="24">
        <f t="shared" si="99"/>
        <v>613841.24000000011</v>
      </c>
      <c r="R231" s="24">
        <f t="shared" si="100"/>
        <v>754169.04000000015</v>
      </c>
      <c r="S231" s="31">
        <f t="shared" si="89"/>
        <v>2676024.3843200002</v>
      </c>
      <c r="T231" s="24"/>
      <c r="U231" s="32"/>
      <c r="V231" s="33"/>
    </row>
    <row r="232" spans="1:22" s="5" customFormat="1" ht="30.75" customHeight="1">
      <c r="A232" s="26" t="s">
        <v>265</v>
      </c>
      <c r="B232" s="28" t="s">
        <v>266</v>
      </c>
      <c r="C232" s="28" t="s">
        <v>266</v>
      </c>
      <c r="D232" s="26"/>
      <c r="E232" s="34"/>
      <c r="F232" s="29"/>
      <c r="G232" s="29"/>
      <c r="H232" s="29"/>
      <c r="I232" s="29"/>
      <c r="J232" s="37">
        <f>SUM(J233:J234)</f>
        <v>202682.62899999999</v>
      </c>
      <c r="K232" s="37">
        <f t="shared" ref="K232:M232" si="111">SUM(K233:K234)</f>
        <v>201333.73300000001</v>
      </c>
      <c r="L232" s="37">
        <f t="shared" si="111"/>
        <v>205784</v>
      </c>
      <c r="M232" s="37">
        <f t="shared" si="111"/>
        <v>202960</v>
      </c>
      <c r="N232" s="30">
        <f t="shared" si="87"/>
        <v>812760.36199999996</v>
      </c>
      <c r="O232" s="24">
        <f>SUM(O233:O234)</f>
        <v>14293138.37599</v>
      </c>
      <c r="P232" s="24">
        <f t="shared" ref="P232:R232" si="112">SUM(P233:P234)</f>
        <v>14163302.604429999</v>
      </c>
      <c r="Q232" s="24">
        <f t="shared" si="112"/>
        <v>15792061.020000003</v>
      </c>
      <c r="R232" s="24">
        <f t="shared" si="112"/>
        <v>15484482.240000002</v>
      </c>
      <c r="S232" s="31">
        <f t="shared" si="89"/>
        <v>59732984.240420006</v>
      </c>
      <c r="T232" s="24"/>
      <c r="U232" s="32"/>
      <c r="V232" s="33"/>
    </row>
    <row r="233" spans="1:22" s="4" customFormat="1" ht="30.75" customHeight="1">
      <c r="A233" s="26"/>
      <c r="B233" s="28" t="s">
        <v>266</v>
      </c>
      <c r="C233" s="26" t="s">
        <v>51</v>
      </c>
      <c r="D233" s="26" t="s">
        <v>267</v>
      </c>
      <c r="E233" s="34" t="s">
        <v>19</v>
      </c>
      <c r="F233" s="35">
        <v>106.8</v>
      </c>
      <c r="G233" s="35">
        <v>115.34</v>
      </c>
      <c r="H233" s="35">
        <v>52.61</v>
      </c>
      <c r="I233" s="35">
        <v>55.4</v>
      </c>
      <c r="J233" s="36">
        <v>117291.33099999998</v>
      </c>
      <c r="K233" s="36">
        <v>117406.292</v>
      </c>
      <c r="L233" s="36">
        <v>123817</v>
      </c>
      <c r="M233" s="36">
        <v>124272</v>
      </c>
      <c r="N233" s="30">
        <f t="shared" si="87"/>
        <v>482786.62299999996</v>
      </c>
      <c r="O233" s="24">
        <f t="shared" si="98"/>
        <v>6356017.2268899987</v>
      </c>
      <c r="P233" s="24">
        <f t="shared" si="99"/>
        <v>6362246.9634799995</v>
      </c>
      <c r="Q233" s="24">
        <f t="shared" si="99"/>
        <v>7421590.9800000004</v>
      </c>
      <c r="R233" s="24">
        <f t="shared" si="100"/>
        <v>7448863.6800000006</v>
      </c>
      <c r="S233" s="31">
        <f t="shared" si="89"/>
        <v>27588718.850369997</v>
      </c>
      <c r="T233" s="24"/>
      <c r="U233" s="32"/>
      <c r="V233" s="33"/>
    </row>
    <row r="234" spans="1:22" s="4" customFormat="1" ht="30.75" customHeight="1">
      <c r="A234" s="26"/>
      <c r="B234" s="28" t="s">
        <v>266</v>
      </c>
      <c r="C234" s="26" t="s">
        <v>51</v>
      </c>
      <c r="D234" s="26" t="s">
        <v>267</v>
      </c>
      <c r="E234" s="34" t="s">
        <v>20</v>
      </c>
      <c r="F234" s="35">
        <v>157.28</v>
      </c>
      <c r="G234" s="35">
        <v>169.86</v>
      </c>
      <c r="H234" s="35">
        <v>64.33</v>
      </c>
      <c r="I234" s="35">
        <v>67.739999999999995</v>
      </c>
      <c r="J234" s="36">
        <v>85391.29800000001</v>
      </c>
      <c r="K234" s="36">
        <v>83927.440999999992</v>
      </c>
      <c r="L234" s="36">
        <v>81967</v>
      </c>
      <c r="M234" s="36">
        <v>78688</v>
      </c>
      <c r="N234" s="30">
        <f t="shared" si="87"/>
        <v>329973.739</v>
      </c>
      <c r="O234" s="24">
        <f t="shared" si="98"/>
        <v>7937121.149100001</v>
      </c>
      <c r="P234" s="24">
        <f t="shared" si="99"/>
        <v>7801055.6409499999</v>
      </c>
      <c r="Q234" s="24">
        <f t="shared" si="99"/>
        <v>8370470.0400000019</v>
      </c>
      <c r="R234" s="24">
        <f t="shared" si="100"/>
        <v>8035618.5600000015</v>
      </c>
      <c r="S234" s="31">
        <f t="shared" si="89"/>
        <v>32144265.390050005</v>
      </c>
      <c r="T234" s="24"/>
      <c r="U234" s="32"/>
      <c r="V234" s="33"/>
    </row>
    <row r="235" spans="1:22" s="5" customFormat="1" ht="30.75" customHeight="1">
      <c r="A235" s="26" t="s">
        <v>268</v>
      </c>
      <c r="B235" s="28" t="s">
        <v>269</v>
      </c>
      <c r="C235" s="28" t="s">
        <v>269</v>
      </c>
      <c r="D235" s="26"/>
      <c r="E235" s="34"/>
      <c r="F235" s="29"/>
      <c r="G235" s="29"/>
      <c r="H235" s="29"/>
      <c r="I235" s="29"/>
      <c r="J235" s="37">
        <f>SUM(J236:J243)</f>
        <v>45517.304000000004</v>
      </c>
      <c r="K235" s="37">
        <f t="shared" ref="K235:R235" si="113">SUM(K236:K243)</f>
        <v>44679.674999999996</v>
      </c>
      <c r="L235" s="37">
        <f t="shared" si="113"/>
        <v>45662.25</v>
      </c>
      <c r="M235" s="37">
        <f t="shared" si="113"/>
        <v>45662.25</v>
      </c>
      <c r="N235" s="30">
        <f t="shared" si="87"/>
        <v>181521.47899999999</v>
      </c>
      <c r="O235" s="24">
        <f t="shared" si="113"/>
        <v>2720904.5459199999</v>
      </c>
      <c r="P235" s="24">
        <f t="shared" si="113"/>
        <v>2698522.0071100001</v>
      </c>
      <c r="Q235" s="24">
        <f t="shared" si="113"/>
        <v>3090355.4900000007</v>
      </c>
      <c r="R235" s="24">
        <f t="shared" si="113"/>
        <v>3090355.4900000007</v>
      </c>
      <c r="S235" s="31">
        <f t="shared" si="89"/>
        <v>11600137.533030001</v>
      </c>
      <c r="T235" s="24"/>
      <c r="U235" s="32"/>
      <c r="V235" s="33"/>
    </row>
    <row r="236" spans="1:22" s="4" customFormat="1" ht="42.75" customHeight="1">
      <c r="A236" s="26"/>
      <c r="B236" s="28" t="s">
        <v>269</v>
      </c>
      <c r="C236" s="26" t="s">
        <v>17</v>
      </c>
      <c r="D236" s="26" t="s">
        <v>270</v>
      </c>
      <c r="E236" s="34" t="s">
        <v>19</v>
      </c>
      <c r="F236" s="35">
        <v>138.93</v>
      </c>
      <c r="G236" s="35">
        <v>150.04</v>
      </c>
      <c r="H236" s="35">
        <v>50.38</v>
      </c>
      <c r="I236" s="35">
        <v>53.05</v>
      </c>
      <c r="J236" s="36">
        <v>9054.42</v>
      </c>
      <c r="K236" s="36">
        <v>8719.76</v>
      </c>
      <c r="L236" s="36">
        <v>7694.5</v>
      </c>
      <c r="M236" s="36">
        <v>7694.5</v>
      </c>
      <c r="N236" s="30">
        <f t="shared" si="87"/>
        <v>33163.18</v>
      </c>
      <c r="O236" s="24">
        <f t="shared" si="98"/>
        <v>801768.89100000006</v>
      </c>
      <c r="P236" s="24">
        <f t="shared" si="99"/>
        <v>772134.74800000014</v>
      </c>
      <c r="Q236" s="24">
        <f t="shared" si="99"/>
        <v>746289.55499999993</v>
      </c>
      <c r="R236" s="24">
        <f t="shared" si="100"/>
        <v>746289.55499999993</v>
      </c>
      <c r="S236" s="31">
        <f t="shared" si="89"/>
        <v>3066482.7489999998</v>
      </c>
      <c r="T236" s="24"/>
      <c r="U236" s="32"/>
      <c r="V236" s="33"/>
    </row>
    <row r="237" spans="1:22" s="4" customFormat="1" ht="45.75" customHeight="1">
      <c r="A237" s="26"/>
      <c r="B237" s="28" t="s">
        <v>269</v>
      </c>
      <c r="C237" s="26" t="s">
        <v>17</v>
      </c>
      <c r="D237" s="26" t="s">
        <v>271</v>
      </c>
      <c r="E237" s="34" t="s">
        <v>19</v>
      </c>
      <c r="F237" s="35">
        <v>413.78</v>
      </c>
      <c r="G237" s="35">
        <v>446.88</v>
      </c>
      <c r="H237" s="35">
        <v>50.38</v>
      </c>
      <c r="I237" s="35">
        <v>53.05</v>
      </c>
      <c r="J237" s="36">
        <v>491.90000000000003</v>
      </c>
      <c r="K237" s="36">
        <v>499.90000000000003</v>
      </c>
      <c r="L237" s="36">
        <v>632.75</v>
      </c>
      <c r="M237" s="36">
        <v>632.75</v>
      </c>
      <c r="N237" s="30">
        <f t="shared" si="87"/>
        <v>2257.3000000000002</v>
      </c>
      <c r="O237" s="24">
        <f t="shared" si="98"/>
        <v>178756.46</v>
      </c>
      <c r="P237" s="24">
        <f t="shared" si="99"/>
        <v>181663.66</v>
      </c>
      <c r="Q237" s="24">
        <f t="shared" si="99"/>
        <v>249195.9325</v>
      </c>
      <c r="R237" s="24">
        <f t="shared" si="100"/>
        <v>249195.9325</v>
      </c>
      <c r="S237" s="31">
        <f t="shared" si="89"/>
        <v>858811.98499999999</v>
      </c>
      <c r="T237" s="24"/>
      <c r="U237" s="32"/>
      <c r="V237" s="33"/>
    </row>
    <row r="238" spans="1:22" s="4" customFormat="1" ht="45.75" customHeight="1">
      <c r="A238" s="26"/>
      <c r="B238" s="28" t="s">
        <v>269</v>
      </c>
      <c r="C238" s="26" t="s">
        <v>17</v>
      </c>
      <c r="D238" s="26" t="s">
        <v>272</v>
      </c>
      <c r="E238" s="34" t="s">
        <v>19</v>
      </c>
      <c r="F238" s="35">
        <v>147.88999999999999</v>
      </c>
      <c r="G238" s="35">
        <v>159.72</v>
      </c>
      <c r="H238" s="35">
        <v>43.92</v>
      </c>
      <c r="I238" s="35">
        <v>46.25</v>
      </c>
      <c r="J238" s="36">
        <v>4462.3469999999998</v>
      </c>
      <c r="K238" s="36">
        <v>4570.2269999999999</v>
      </c>
      <c r="L238" s="36">
        <v>5063.25</v>
      </c>
      <c r="M238" s="36">
        <v>5063.25</v>
      </c>
      <c r="N238" s="30">
        <f t="shared" si="87"/>
        <v>19159.074000000001</v>
      </c>
      <c r="O238" s="24">
        <f t="shared" si="98"/>
        <v>463950.2175899999</v>
      </c>
      <c r="P238" s="24">
        <f t="shared" si="99"/>
        <v>475166.50118999992</v>
      </c>
      <c r="Q238" s="24">
        <f t="shared" si="99"/>
        <v>574526.97750000004</v>
      </c>
      <c r="R238" s="24">
        <f t="shared" si="100"/>
        <v>574526.97750000004</v>
      </c>
      <c r="S238" s="31">
        <f t="shared" si="89"/>
        <v>2088170.6737799998</v>
      </c>
      <c r="T238" s="24"/>
      <c r="U238" s="32"/>
      <c r="V238" s="33"/>
    </row>
    <row r="239" spans="1:22" s="4" customFormat="1" ht="30.75" customHeight="1">
      <c r="A239" s="26"/>
      <c r="B239" s="28" t="s">
        <v>269</v>
      </c>
      <c r="C239" s="26" t="s">
        <v>17</v>
      </c>
      <c r="D239" s="26" t="s">
        <v>223</v>
      </c>
      <c r="E239" s="34" t="s">
        <v>19</v>
      </c>
      <c r="F239" s="35">
        <v>80.55</v>
      </c>
      <c r="G239" s="35">
        <v>86.99</v>
      </c>
      <c r="H239" s="35">
        <v>33.69</v>
      </c>
      <c r="I239" s="35">
        <v>35.479999999999997</v>
      </c>
      <c r="J239" s="36">
        <v>9551.74</v>
      </c>
      <c r="K239" s="36">
        <v>9527.4600000000009</v>
      </c>
      <c r="L239" s="36">
        <v>10639.25</v>
      </c>
      <c r="M239" s="36">
        <v>10639.25</v>
      </c>
      <c r="N239" s="30">
        <f t="shared" si="87"/>
        <v>40357.699999999997</v>
      </c>
      <c r="O239" s="24">
        <f t="shared" si="98"/>
        <v>447594.53639999998</v>
      </c>
      <c r="P239" s="24">
        <f t="shared" si="99"/>
        <v>446456.77560000005</v>
      </c>
      <c r="Q239" s="24">
        <f t="shared" si="99"/>
        <v>548027.76749999996</v>
      </c>
      <c r="R239" s="24">
        <f t="shared" si="100"/>
        <v>548027.76749999996</v>
      </c>
      <c r="S239" s="31">
        <f t="shared" si="89"/>
        <v>1990106.8470000001</v>
      </c>
      <c r="T239" s="24"/>
      <c r="U239" s="32"/>
      <c r="V239" s="33"/>
    </row>
    <row r="240" spans="1:22" s="4" customFormat="1" ht="30.75" customHeight="1">
      <c r="A240" s="26"/>
      <c r="B240" s="28" t="s">
        <v>269</v>
      </c>
      <c r="C240" s="26" t="s">
        <v>17</v>
      </c>
      <c r="D240" s="26" t="s">
        <v>270</v>
      </c>
      <c r="E240" s="34" t="s">
        <v>20</v>
      </c>
      <c r="F240" s="35">
        <v>60.96</v>
      </c>
      <c r="G240" s="35">
        <v>65.84</v>
      </c>
      <c r="H240" s="35">
        <v>47.59</v>
      </c>
      <c r="I240" s="35">
        <v>50.11</v>
      </c>
      <c r="J240" s="36">
        <v>8026.83</v>
      </c>
      <c r="K240" s="36">
        <v>7591.21</v>
      </c>
      <c r="L240" s="36">
        <v>6513</v>
      </c>
      <c r="M240" s="36">
        <v>6513</v>
      </c>
      <c r="N240" s="30">
        <f t="shared" si="87"/>
        <v>28644.04</v>
      </c>
      <c r="O240" s="24">
        <f t="shared" si="98"/>
        <v>107318.71709999998</v>
      </c>
      <c r="P240" s="24">
        <f t="shared" si="99"/>
        <v>101494.47769999997</v>
      </c>
      <c r="Q240" s="24">
        <f t="shared" si="99"/>
        <v>102449.49000000002</v>
      </c>
      <c r="R240" s="24">
        <f t="shared" si="100"/>
        <v>102449.49000000002</v>
      </c>
      <c r="S240" s="31">
        <f t="shared" si="89"/>
        <v>413712.17479999992</v>
      </c>
      <c r="T240" s="24"/>
      <c r="U240" s="32"/>
      <c r="V240" s="33"/>
    </row>
    <row r="241" spans="1:22" s="4" customFormat="1" ht="43.5" customHeight="1">
      <c r="A241" s="26"/>
      <c r="B241" s="28" t="s">
        <v>269</v>
      </c>
      <c r="C241" s="26" t="s">
        <v>17</v>
      </c>
      <c r="D241" s="26" t="s">
        <v>271</v>
      </c>
      <c r="E241" s="34" t="s">
        <v>20</v>
      </c>
      <c r="F241" s="35">
        <v>374.86</v>
      </c>
      <c r="G241" s="35">
        <v>404.85</v>
      </c>
      <c r="H241" s="35">
        <v>47.59</v>
      </c>
      <c r="I241" s="35">
        <v>50.11</v>
      </c>
      <c r="J241" s="36">
        <v>456.84000000000003</v>
      </c>
      <c r="K241" s="36">
        <v>479.94000000000005</v>
      </c>
      <c r="L241" s="36">
        <v>523.75</v>
      </c>
      <c r="M241" s="36">
        <v>523.75</v>
      </c>
      <c r="N241" s="30">
        <f t="shared" si="87"/>
        <v>1984.2800000000002</v>
      </c>
      <c r="O241" s="24">
        <f t="shared" si="98"/>
        <v>149510.02679999999</v>
      </c>
      <c r="P241" s="24">
        <f t="shared" si="99"/>
        <v>157069.9638</v>
      </c>
      <c r="Q241" s="24">
        <f t="shared" si="99"/>
        <v>185795.07500000001</v>
      </c>
      <c r="R241" s="24">
        <f t="shared" si="100"/>
        <v>185795.07500000001</v>
      </c>
      <c r="S241" s="31">
        <f t="shared" si="89"/>
        <v>678170.14060000004</v>
      </c>
      <c r="T241" s="24"/>
      <c r="U241" s="32"/>
      <c r="V241" s="33"/>
    </row>
    <row r="242" spans="1:22" s="4" customFormat="1" ht="45" customHeight="1">
      <c r="A242" s="26"/>
      <c r="B242" s="28" t="s">
        <v>269</v>
      </c>
      <c r="C242" s="26" t="s">
        <v>17</v>
      </c>
      <c r="D242" s="26" t="s">
        <v>273</v>
      </c>
      <c r="E242" s="34" t="s">
        <v>20</v>
      </c>
      <c r="F242" s="35">
        <v>88.77</v>
      </c>
      <c r="G242" s="35">
        <v>95.87</v>
      </c>
      <c r="H242" s="35">
        <v>41.48</v>
      </c>
      <c r="I242" s="35">
        <v>43.68</v>
      </c>
      <c r="J242" s="36">
        <v>3921.4369999999999</v>
      </c>
      <c r="K242" s="36">
        <v>3906.4380000000001</v>
      </c>
      <c r="L242" s="36">
        <v>4374.5</v>
      </c>
      <c r="M242" s="36">
        <v>4374.5</v>
      </c>
      <c r="N242" s="30">
        <f t="shared" si="87"/>
        <v>16576.875</v>
      </c>
      <c r="O242" s="24">
        <f t="shared" si="98"/>
        <v>185444.75573</v>
      </c>
      <c r="P242" s="24">
        <f t="shared" si="99"/>
        <v>184735.45302000002</v>
      </c>
      <c r="Q242" s="24">
        <f t="shared" si="99"/>
        <v>228305.15500000003</v>
      </c>
      <c r="R242" s="24">
        <f t="shared" si="100"/>
        <v>228305.15500000003</v>
      </c>
      <c r="S242" s="31">
        <f t="shared" si="89"/>
        <v>826790.51875000005</v>
      </c>
      <c r="T242" s="24"/>
      <c r="U242" s="32"/>
      <c r="V242" s="33"/>
    </row>
    <row r="243" spans="1:22" s="4" customFormat="1" ht="30.75" customHeight="1">
      <c r="A243" s="26"/>
      <c r="B243" s="28" t="s">
        <v>269</v>
      </c>
      <c r="C243" s="26" t="s">
        <v>17</v>
      </c>
      <c r="D243" s="26" t="s">
        <v>223</v>
      </c>
      <c r="E243" s="34" t="s">
        <v>20</v>
      </c>
      <c r="F243" s="35">
        <v>73.41</v>
      </c>
      <c r="G243" s="35">
        <v>79.28</v>
      </c>
      <c r="H243" s="35">
        <v>32.94</v>
      </c>
      <c r="I243" s="35">
        <v>34.69</v>
      </c>
      <c r="J243" s="36">
        <v>9551.7900000000009</v>
      </c>
      <c r="K243" s="36">
        <v>9384.74</v>
      </c>
      <c r="L243" s="36">
        <v>10221.25</v>
      </c>
      <c r="M243" s="36">
        <v>10221.25</v>
      </c>
      <c r="N243" s="30">
        <f t="shared" si="87"/>
        <v>39379.03</v>
      </c>
      <c r="O243" s="24">
        <f t="shared" si="98"/>
        <v>386560.94130000001</v>
      </c>
      <c r="P243" s="24">
        <f t="shared" si="99"/>
        <v>379800.4278</v>
      </c>
      <c r="Q243" s="24">
        <f t="shared" si="99"/>
        <v>455765.53750000003</v>
      </c>
      <c r="R243" s="24">
        <f t="shared" si="100"/>
        <v>455765.53750000003</v>
      </c>
      <c r="S243" s="31">
        <f t="shared" si="89"/>
        <v>1677892.4441000002</v>
      </c>
      <c r="T243" s="24"/>
      <c r="U243" s="32"/>
      <c r="V243" s="33"/>
    </row>
    <row r="244" spans="1:22" s="5" customFormat="1" ht="29.25" customHeight="1">
      <c r="A244" s="26" t="s">
        <v>274</v>
      </c>
      <c r="B244" s="28" t="s">
        <v>275</v>
      </c>
      <c r="C244" s="28" t="s">
        <v>275</v>
      </c>
      <c r="D244" s="26"/>
      <c r="E244" s="34"/>
      <c r="F244" s="29"/>
      <c r="G244" s="29"/>
      <c r="H244" s="29"/>
      <c r="I244" s="29"/>
      <c r="J244" s="37">
        <f>SUM(J245:J248)</f>
        <v>7210.9680000000008</v>
      </c>
      <c r="K244" s="37">
        <f t="shared" ref="K244:R244" si="114">SUM(K245:K248)</f>
        <v>7719.5793333333331</v>
      </c>
      <c r="L244" s="37">
        <f t="shared" si="114"/>
        <v>9545.5</v>
      </c>
      <c r="M244" s="37">
        <f t="shared" si="114"/>
        <v>9547.5</v>
      </c>
      <c r="N244" s="30">
        <f t="shared" si="87"/>
        <v>34023.547333333336</v>
      </c>
      <c r="O244" s="24">
        <f t="shared" si="114"/>
        <v>90225.52949999999</v>
      </c>
      <c r="P244" s="24">
        <f t="shared" si="114"/>
        <v>112402.57300666667</v>
      </c>
      <c r="Q244" s="24">
        <f t="shared" si="114"/>
        <v>183068.29499999995</v>
      </c>
      <c r="R244" s="24">
        <f t="shared" si="114"/>
        <v>183396.33499999996</v>
      </c>
      <c r="S244" s="31">
        <f t="shared" si="89"/>
        <v>569092.73250666657</v>
      </c>
      <c r="T244" s="24"/>
      <c r="U244" s="32"/>
      <c r="V244" s="33"/>
    </row>
    <row r="245" spans="1:22" s="4" customFormat="1" ht="30.75" customHeight="1">
      <c r="A245" s="26"/>
      <c r="B245" s="28" t="s">
        <v>275</v>
      </c>
      <c r="C245" s="26" t="s">
        <v>164</v>
      </c>
      <c r="D245" s="26" t="s">
        <v>276</v>
      </c>
      <c r="E245" s="34" t="s">
        <v>19</v>
      </c>
      <c r="F245" s="35">
        <v>52.53</v>
      </c>
      <c r="G245" s="35">
        <v>56.73</v>
      </c>
      <c r="H245" s="35">
        <v>52.09</v>
      </c>
      <c r="I245" s="35">
        <v>54.85</v>
      </c>
      <c r="J245" s="36">
        <v>3637.11</v>
      </c>
      <c r="K245" s="36">
        <v>3577.989333333333</v>
      </c>
      <c r="L245" s="36">
        <v>4198</v>
      </c>
      <c r="M245" s="36">
        <v>4198</v>
      </c>
      <c r="N245" s="30">
        <f t="shared" si="87"/>
        <v>15611.099333333334</v>
      </c>
      <c r="O245" s="24">
        <f t="shared" si="98"/>
        <v>1600.3283999999917</v>
      </c>
      <c r="P245" s="24">
        <f t="shared" si="99"/>
        <v>1574.3153066666584</v>
      </c>
      <c r="Q245" s="24">
        <f t="shared" si="99"/>
        <v>7892.2399999999807</v>
      </c>
      <c r="R245" s="24">
        <f t="shared" si="100"/>
        <v>7892.2399999999807</v>
      </c>
      <c r="S245" s="31">
        <f t="shared" si="89"/>
        <v>18959.123706666611</v>
      </c>
      <c r="T245" s="24"/>
      <c r="U245" s="32"/>
      <c r="V245" s="33"/>
    </row>
    <row r="246" spans="1:22" s="4" customFormat="1" ht="30.75" customHeight="1">
      <c r="A246" s="26"/>
      <c r="B246" s="28" t="s">
        <v>275</v>
      </c>
      <c r="C246" s="26" t="s">
        <v>164</v>
      </c>
      <c r="D246" s="26" t="s">
        <v>277</v>
      </c>
      <c r="E246" s="34" t="s">
        <v>19</v>
      </c>
      <c r="F246" s="35">
        <v>58.82</v>
      </c>
      <c r="G246" s="35">
        <v>63.53</v>
      </c>
      <c r="H246" s="35">
        <v>52.09</v>
      </c>
      <c r="I246" s="35">
        <v>54.85</v>
      </c>
      <c r="J246" s="36">
        <v>2550.9100000000003</v>
      </c>
      <c r="K246" s="36">
        <v>2820.4666666666672</v>
      </c>
      <c r="L246" s="36">
        <v>3356.75</v>
      </c>
      <c r="M246" s="36">
        <v>3356.75</v>
      </c>
      <c r="N246" s="30">
        <f t="shared" si="87"/>
        <v>12084.876666666667</v>
      </c>
      <c r="O246" s="24">
        <f t="shared" si="98"/>
        <v>17167.624299999996</v>
      </c>
      <c r="P246" s="24">
        <f t="shared" si="99"/>
        <v>18981.740666666661</v>
      </c>
      <c r="Q246" s="24">
        <f t="shared" si="99"/>
        <v>29136.59</v>
      </c>
      <c r="R246" s="24">
        <f t="shared" si="100"/>
        <v>29136.59</v>
      </c>
      <c r="S246" s="31">
        <f t="shared" si="89"/>
        <v>94422.544966666654</v>
      </c>
      <c r="T246" s="24"/>
      <c r="U246" s="32"/>
      <c r="V246" s="33"/>
    </row>
    <row r="247" spans="1:22" s="4" customFormat="1" ht="30.75" customHeight="1">
      <c r="A247" s="26"/>
      <c r="B247" s="28" t="s">
        <v>275</v>
      </c>
      <c r="C247" s="26" t="s">
        <v>164</v>
      </c>
      <c r="D247" s="26" t="s">
        <v>278</v>
      </c>
      <c r="E247" s="34" t="s">
        <v>19</v>
      </c>
      <c r="F247" s="35">
        <v>211.9</v>
      </c>
      <c r="G247" s="35">
        <v>228.85</v>
      </c>
      <c r="H247" s="35">
        <v>61.57</v>
      </c>
      <c r="I247" s="35">
        <v>64.83</v>
      </c>
      <c r="J247" s="36">
        <v>295.97699999999998</v>
      </c>
      <c r="K247" s="36">
        <v>378.36500000000001</v>
      </c>
      <c r="L247" s="36">
        <v>507</v>
      </c>
      <c r="M247" s="36">
        <v>509</v>
      </c>
      <c r="N247" s="30">
        <f t="shared" si="87"/>
        <v>1690.3420000000001</v>
      </c>
      <c r="O247" s="24">
        <f t="shared" si="98"/>
        <v>44494.222410000002</v>
      </c>
      <c r="P247" s="24">
        <f t="shared" si="99"/>
        <v>56879.610450000007</v>
      </c>
      <c r="Q247" s="24">
        <f t="shared" si="99"/>
        <v>83158.139999999985</v>
      </c>
      <c r="R247" s="24">
        <f t="shared" si="100"/>
        <v>83486.179999999993</v>
      </c>
      <c r="S247" s="31">
        <f t="shared" si="89"/>
        <v>268018.15285999997</v>
      </c>
      <c r="T247" s="24"/>
      <c r="U247" s="32"/>
      <c r="V247" s="33"/>
    </row>
    <row r="248" spans="1:22" s="4" customFormat="1" ht="30.75" customHeight="1">
      <c r="A248" s="26"/>
      <c r="B248" s="28" t="s">
        <v>275</v>
      </c>
      <c r="C248" s="26" t="s">
        <v>164</v>
      </c>
      <c r="D248" s="26" t="s">
        <v>279</v>
      </c>
      <c r="E248" s="34" t="s">
        <v>20</v>
      </c>
      <c r="F248" s="35">
        <v>123.28</v>
      </c>
      <c r="G248" s="35">
        <v>133.13999999999999</v>
      </c>
      <c r="H248" s="35">
        <v>86.19</v>
      </c>
      <c r="I248" s="35">
        <v>90.76</v>
      </c>
      <c r="J248" s="36">
        <v>726.971</v>
      </c>
      <c r="K248" s="36">
        <v>942.75833333333333</v>
      </c>
      <c r="L248" s="36">
        <v>1483.75</v>
      </c>
      <c r="M248" s="36">
        <v>1483.75</v>
      </c>
      <c r="N248" s="30">
        <f t="shared" si="87"/>
        <v>4637.2293333333328</v>
      </c>
      <c r="O248" s="24">
        <f t="shared" si="98"/>
        <v>26963.354390000004</v>
      </c>
      <c r="P248" s="24">
        <f t="shared" si="99"/>
        <v>34966.906583333337</v>
      </c>
      <c r="Q248" s="24">
        <f t="shared" si="99"/>
        <v>62881.324999999975</v>
      </c>
      <c r="R248" s="24">
        <f t="shared" si="100"/>
        <v>62881.324999999975</v>
      </c>
      <c r="S248" s="31">
        <f t="shared" si="89"/>
        <v>187692.91097333329</v>
      </c>
      <c r="T248" s="24"/>
      <c r="U248" s="32"/>
      <c r="V248" s="33"/>
    </row>
    <row r="249" spans="1:22" s="5" customFormat="1" ht="30.75" customHeight="1">
      <c r="A249" s="26" t="s">
        <v>280</v>
      </c>
      <c r="B249" s="28" t="s">
        <v>281</v>
      </c>
      <c r="C249" s="28" t="s">
        <v>281</v>
      </c>
      <c r="D249" s="26"/>
      <c r="E249" s="34"/>
      <c r="F249" s="29"/>
      <c r="G249" s="29"/>
      <c r="H249" s="29"/>
      <c r="I249" s="29"/>
      <c r="J249" s="37">
        <f>J250</f>
        <v>3169.4009999999998</v>
      </c>
      <c r="K249" s="37">
        <f t="shared" ref="K249:R249" si="115">K250</f>
        <v>3021.3589999999999</v>
      </c>
      <c r="L249" s="37">
        <f t="shared" si="115"/>
        <v>2422</v>
      </c>
      <c r="M249" s="37">
        <f t="shared" si="115"/>
        <v>2906</v>
      </c>
      <c r="N249" s="30">
        <f t="shared" si="87"/>
        <v>11518.76</v>
      </c>
      <c r="O249" s="24">
        <f t="shared" si="115"/>
        <v>16068.863069999999</v>
      </c>
      <c r="P249" s="24">
        <f t="shared" si="115"/>
        <v>15318.290130000001</v>
      </c>
      <c r="Q249" s="24">
        <f t="shared" si="115"/>
        <v>16736.019999999993</v>
      </c>
      <c r="R249" s="24">
        <f t="shared" si="115"/>
        <v>20080.459999999992</v>
      </c>
      <c r="S249" s="31">
        <f t="shared" si="89"/>
        <v>68203.633199999982</v>
      </c>
      <c r="T249" s="24"/>
      <c r="U249" s="32"/>
      <c r="V249" s="33"/>
    </row>
    <row r="250" spans="1:22" s="4" customFormat="1" ht="30.75" customHeight="1">
      <c r="A250" s="26"/>
      <c r="B250" s="28" t="s">
        <v>281</v>
      </c>
      <c r="C250" s="26" t="s">
        <v>51</v>
      </c>
      <c r="D250" s="26" t="s">
        <v>127</v>
      </c>
      <c r="E250" s="34" t="s">
        <v>123</v>
      </c>
      <c r="F250" s="35">
        <v>58.15</v>
      </c>
      <c r="G250" s="35">
        <v>62.8</v>
      </c>
      <c r="H250" s="35">
        <v>53.08</v>
      </c>
      <c r="I250" s="35">
        <v>55.89</v>
      </c>
      <c r="J250" s="36">
        <v>3169.4009999999998</v>
      </c>
      <c r="K250" s="36">
        <v>3021.3589999999999</v>
      </c>
      <c r="L250" s="36">
        <v>2422</v>
      </c>
      <c r="M250" s="36">
        <v>2906</v>
      </c>
      <c r="N250" s="30">
        <f t="shared" si="87"/>
        <v>11518.76</v>
      </c>
      <c r="O250" s="24">
        <f t="shared" si="98"/>
        <v>16068.863069999999</v>
      </c>
      <c r="P250" s="24">
        <f t="shared" si="99"/>
        <v>15318.290130000001</v>
      </c>
      <c r="Q250" s="24">
        <f t="shared" si="99"/>
        <v>16736.019999999993</v>
      </c>
      <c r="R250" s="24">
        <f t="shared" si="100"/>
        <v>20080.459999999992</v>
      </c>
      <c r="S250" s="31">
        <f t="shared" si="89"/>
        <v>68203.633199999982</v>
      </c>
      <c r="T250" s="24"/>
      <c r="U250" s="32"/>
      <c r="V250" s="33"/>
    </row>
    <row r="251" spans="1:22" s="5" customFormat="1" ht="30.75" customHeight="1">
      <c r="A251" s="26" t="s">
        <v>282</v>
      </c>
      <c r="B251" s="28" t="s">
        <v>283</v>
      </c>
      <c r="C251" s="28" t="s">
        <v>283</v>
      </c>
      <c r="D251" s="26"/>
      <c r="E251" s="34"/>
      <c r="F251" s="29"/>
      <c r="G251" s="29"/>
      <c r="H251" s="29"/>
      <c r="I251" s="29"/>
      <c r="J251" s="37">
        <f>J252</f>
        <v>2955.0369999999998</v>
      </c>
      <c r="K251" s="37">
        <f t="shared" ref="K251:R251" si="116">K252</f>
        <v>3100.5149999999999</v>
      </c>
      <c r="L251" s="37">
        <f t="shared" si="116"/>
        <v>4859</v>
      </c>
      <c r="M251" s="37">
        <f t="shared" si="116"/>
        <v>4859</v>
      </c>
      <c r="N251" s="30">
        <f t="shared" si="87"/>
        <v>15773.552</v>
      </c>
      <c r="O251" s="24">
        <f t="shared" si="116"/>
        <v>34928.537339999981</v>
      </c>
      <c r="P251" s="24">
        <f t="shared" si="116"/>
        <v>36648.087299999977</v>
      </c>
      <c r="Q251" s="24">
        <f t="shared" si="116"/>
        <v>75508.86000000003</v>
      </c>
      <c r="R251" s="24">
        <f t="shared" si="116"/>
        <v>75508.86000000003</v>
      </c>
      <c r="S251" s="31">
        <f t="shared" si="89"/>
        <v>222594.34464000002</v>
      </c>
      <c r="T251" s="31"/>
      <c r="U251" s="30"/>
      <c r="V251" s="33"/>
    </row>
    <row r="252" spans="1:22" s="4" customFormat="1" ht="30.75" customHeight="1">
      <c r="A252" s="26"/>
      <c r="B252" s="28" t="s">
        <v>283</v>
      </c>
      <c r="C252" s="26" t="s">
        <v>213</v>
      </c>
      <c r="D252" s="26" t="s">
        <v>284</v>
      </c>
      <c r="E252" s="34" t="s">
        <v>19</v>
      </c>
      <c r="F252" s="35">
        <v>114.8</v>
      </c>
      <c r="G252" s="35">
        <v>123.98</v>
      </c>
      <c r="H252" s="35">
        <v>102.98</v>
      </c>
      <c r="I252" s="35">
        <v>108.44</v>
      </c>
      <c r="J252" s="36">
        <v>2955.0369999999998</v>
      </c>
      <c r="K252" s="36">
        <v>3100.5149999999999</v>
      </c>
      <c r="L252" s="36">
        <v>4859</v>
      </c>
      <c r="M252" s="36">
        <v>4859</v>
      </c>
      <c r="N252" s="30">
        <f t="shared" si="87"/>
        <v>15773.552</v>
      </c>
      <c r="O252" s="24">
        <f t="shared" si="98"/>
        <v>34928.537339999981</v>
      </c>
      <c r="P252" s="24">
        <f t="shared" si="99"/>
        <v>36648.087299999977</v>
      </c>
      <c r="Q252" s="24">
        <f t="shared" si="99"/>
        <v>75508.86000000003</v>
      </c>
      <c r="R252" s="24">
        <f t="shared" si="100"/>
        <v>75508.86000000003</v>
      </c>
      <c r="S252" s="31">
        <f t="shared" si="89"/>
        <v>222594.34464000002</v>
      </c>
      <c r="T252" s="24"/>
      <c r="U252" s="32"/>
      <c r="V252" s="33"/>
    </row>
    <row r="253" spans="1:22" s="5" customFormat="1" ht="30.75" customHeight="1">
      <c r="A253" s="26" t="s">
        <v>285</v>
      </c>
      <c r="B253" s="28" t="s">
        <v>286</v>
      </c>
      <c r="C253" s="28" t="s">
        <v>286</v>
      </c>
      <c r="D253" s="26"/>
      <c r="E253" s="34"/>
      <c r="F253" s="29"/>
      <c r="G253" s="29"/>
      <c r="H253" s="29"/>
      <c r="I253" s="29"/>
      <c r="J253" s="37">
        <f>SUM(J254:J255)</f>
        <v>98735.983999999997</v>
      </c>
      <c r="K253" s="37">
        <f t="shared" ref="K253:M253" si="117">SUM(K254:K255)</f>
        <v>111182.91800000001</v>
      </c>
      <c r="L253" s="37">
        <f t="shared" si="117"/>
        <v>97919.75</v>
      </c>
      <c r="M253" s="37">
        <f t="shared" si="117"/>
        <v>97919.75</v>
      </c>
      <c r="N253" s="30">
        <f t="shared" si="87"/>
        <v>405758.402</v>
      </c>
      <c r="O253" s="24">
        <f>SUM(O254:O255)</f>
        <v>1920736.7179999999</v>
      </c>
      <c r="P253" s="24">
        <f t="shared" ref="P253:R253" si="118">SUM(P254:P255)</f>
        <v>2163933.4639999997</v>
      </c>
      <c r="Q253" s="24">
        <f t="shared" si="118"/>
        <v>2146777.5274999999</v>
      </c>
      <c r="R253" s="24">
        <f t="shared" si="118"/>
        <v>2146777.5274999999</v>
      </c>
      <c r="S253" s="31">
        <f t="shared" si="89"/>
        <v>8378225.2369999997</v>
      </c>
      <c r="T253" s="31"/>
      <c r="U253" s="30"/>
      <c r="V253" s="33"/>
    </row>
    <row r="254" spans="1:22" s="4" customFormat="1" ht="45" customHeight="1">
      <c r="A254" s="26"/>
      <c r="B254" s="28" t="s">
        <v>286</v>
      </c>
      <c r="C254" s="26" t="s">
        <v>17</v>
      </c>
      <c r="D254" s="26" t="s">
        <v>287</v>
      </c>
      <c r="E254" s="34" t="s">
        <v>19</v>
      </c>
      <c r="F254" s="35">
        <v>64.739999999999995</v>
      </c>
      <c r="G254" s="35">
        <v>69.92</v>
      </c>
      <c r="H254" s="35">
        <v>38.36</v>
      </c>
      <c r="I254" s="35">
        <v>40.39</v>
      </c>
      <c r="J254" s="36">
        <v>49391.212</v>
      </c>
      <c r="K254" s="36">
        <v>55694.324000000001</v>
      </c>
      <c r="L254" s="36">
        <v>49016.75</v>
      </c>
      <c r="M254" s="36">
        <v>49016.75</v>
      </c>
      <c r="N254" s="30">
        <f t="shared" si="87"/>
        <v>203119.03599999999</v>
      </c>
      <c r="O254" s="24">
        <f t="shared" si="98"/>
        <v>1302940.1725599999</v>
      </c>
      <c r="P254" s="24">
        <f t="shared" si="99"/>
        <v>1469216.2671199997</v>
      </c>
      <c r="Q254" s="24">
        <f t="shared" si="99"/>
        <v>1447464.6274999999</v>
      </c>
      <c r="R254" s="24">
        <f t="shared" si="100"/>
        <v>1447464.6274999999</v>
      </c>
      <c r="S254" s="31">
        <f t="shared" si="89"/>
        <v>5667085.6946799997</v>
      </c>
      <c r="T254" s="24"/>
      <c r="U254" s="32"/>
      <c r="V254" s="33"/>
    </row>
    <row r="255" spans="1:22" s="4" customFormat="1" ht="45" customHeight="1">
      <c r="A255" s="26"/>
      <c r="B255" s="28" t="s">
        <v>286</v>
      </c>
      <c r="C255" s="26" t="s">
        <v>17</v>
      </c>
      <c r="D255" s="26" t="s">
        <v>287</v>
      </c>
      <c r="E255" s="34" t="s">
        <v>20</v>
      </c>
      <c r="F255" s="35">
        <v>41.08</v>
      </c>
      <c r="G255" s="35">
        <v>44.37</v>
      </c>
      <c r="H255" s="35">
        <v>28.56</v>
      </c>
      <c r="I255" s="35">
        <v>30.07</v>
      </c>
      <c r="J255" s="36">
        <v>49344.771999999997</v>
      </c>
      <c r="K255" s="36">
        <v>55488.593999999997</v>
      </c>
      <c r="L255" s="36">
        <v>48903</v>
      </c>
      <c r="M255" s="36">
        <v>48903</v>
      </c>
      <c r="N255" s="30">
        <f t="shared" si="87"/>
        <v>202639.36599999998</v>
      </c>
      <c r="O255" s="24">
        <f t="shared" si="98"/>
        <v>617796.5454399999</v>
      </c>
      <c r="P255" s="24">
        <f t="shared" si="99"/>
        <v>694717.19687999994</v>
      </c>
      <c r="Q255" s="24">
        <f t="shared" si="99"/>
        <v>699312.89999999991</v>
      </c>
      <c r="R255" s="24">
        <f t="shared" si="100"/>
        <v>699312.89999999991</v>
      </c>
      <c r="S255" s="31">
        <f t="shared" si="89"/>
        <v>2711139.5423199995</v>
      </c>
      <c r="T255" s="24"/>
      <c r="U255" s="32"/>
      <c r="V255" s="33"/>
    </row>
    <row r="256" spans="1:22" s="5" customFormat="1" ht="30.75" customHeight="1">
      <c r="A256" s="26" t="s">
        <v>288</v>
      </c>
      <c r="B256" s="28" t="s">
        <v>289</v>
      </c>
      <c r="C256" s="28" t="s">
        <v>289</v>
      </c>
      <c r="D256" s="26"/>
      <c r="E256" s="34"/>
      <c r="F256" s="29"/>
      <c r="G256" s="29"/>
      <c r="H256" s="29"/>
      <c r="I256" s="29"/>
      <c r="J256" s="37">
        <f>SUM(J257:J258)</f>
        <v>5824.2099999999991</v>
      </c>
      <c r="K256" s="37">
        <f t="shared" ref="K256:M256" si="119">SUM(K257:K258)</f>
        <v>5790.53</v>
      </c>
      <c r="L256" s="37">
        <f t="shared" si="119"/>
        <v>6154.25</v>
      </c>
      <c r="M256" s="37">
        <f t="shared" si="119"/>
        <v>6154.25</v>
      </c>
      <c r="N256" s="30">
        <f t="shared" si="87"/>
        <v>23923.239999999998</v>
      </c>
      <c r="O256" s="24">
        <f>SUM(O257:O258)</f>
        <v>1319328.9021999999</v>
      </c>
      <c r="P256" s="24">
        <f t="shared" ref="P256:R256" si="120">SUM(P257:P258)</f>
        <v>1311672.7352</v>
      </c>
      <c r="Q256" s="24">
        <f t="shared" si="120"/>
        <v>1511363.4674999998</v>
      </c>
      <c r="R256" s="24">
        <f t="shared" si="120"/>
        <v>1511363.4674999998</v>
      </c>
      <c r="S256" s="31">
        <f t="shared" si="89"/>
        <v>5653728.5723999999</v>
      </c>
      <c r="T256" s="31"/>
      <c r="U256" s="30"/>
      <c r="V256" s="33"/>
    </row>
    <row r="257" spans="1:22" s="4" customFormat="1" ht="44.25" customHeight="1">
      <c r="A257" s="26"/>
      <c r="B257" s="28" t="s">
        <v>289</v>
      </c>
      <c r="C257" s="26" t="s">
        <v>17</v>
      </c>
      <c r="D257" s="26" t="s">
        <v>290</v>
      </c>
      <c r="E257" s="34" t="s">
        <v>19</v>
      </c>
      <c r="F257" s="35">
        <v>293.3</v>
      </c>
      <c r="G257" s="35">
        <v>316.76</v>
      </c>
      <c r="H257" s="35">
        <v>39.97</v>
      </c>
      <c r="I257" s="35">
        <v>42.09</v>
      </c>
      <c r="J257" s="36">
        <v>2912.1</v>
      </c>
      <c r="K257" s="36">
        <v>2894.7599999999998</v>
      </c>
      <c r="L257" s="36">
        <v>3069.75</v>
      </c>
      <c r="M257" s="36">
        <v>3069.75</v>
      </c>
      <c r="N257" s="30">
        <f t="shared" si="87"/>
        <v>11946.36</v>
      </c>
      <c r="O257" s="24">
        <f t="shared" si="98"/>
        <v>737722.29300000006</v>
      </c>
      <c r="P257" s="24">
        <f t="shared" si="99"/>
        <v>733329.55079999997</v>
      </c>
      <c r="Q257" s="24">
        <f t="shared" si="99"/>
        <v>843168.23249999993</v>
      </c>
      <c r="R257" s="24">
        <f t="shared" si="100"/>
        <v>843168.23249999993</v>
      </c>
      <c r="S257" s="31">
        <f t="shared" si="89"/>
        <v>3157388.3087999998</v>
      </c>
      <c r="T257" s="24"/>
      <c r="U257" s="32"/>
      <c r="V257" s="33"/>
    </row>
    <row r="258" spans="1:22" s="4" customFormat="1" ht="44.25" customHeight="1">
      <c r="A258" s="26"/>
      <c r="B258" s="28" t="s">
        <v>289</v>
      </c>
      <c r="C258" s="26" t="s">
        <v>17</v>
      </c>
      <c r="D258" s="26" t="s">
        <v>290</v>
      </c>
      <c r="E258" s="34" t="s">
        <v>20</v>
      </c>
      <c r="F258" s="35">
        <v>234.37</v>
      </c>
      <c r="G258" s="35">
        <v>253.12</v>
      </c>
      <c r="H258" s="35">
        <v>34.65</v>
      </c>
      <c r="I258" s="35">
        <v>36.49</v>
      </c>
      <c r="J258" s="36">
        <v>2912.1099999999997</v>
      </c>
      <c r="K258" s="36">
        <v>2895.77</v>
      </c>
      <c r="L258" s="36">
        <v>3084.5</v>
      </c>
      <c r="M258" s="36">
        <v>3084.5</v>
      </c>
      <c r="N258" s="30">
        <f t="shared" si="87"/>
        <v>11976.88</v>
      </c>
      <c r="O258" s="24">
        <f t="shared" si="98"/>
        <v>581606.60919999995</v>
      </c>
      <c r="P258" s="24">
        <f t="shared" si="99"/>
        <v>578343.18440000003</v>
      </c>
      <c r="Q258" s="24">
        <f t="shared" si="99"/>
        <v>668195.23499999999</v>
      </c>
      <c r="R258" s="24">
        <f t="shared" si="100"/>
        <v>668195.23499999999</v>
      </c>
      <c r="S258" s="31">
        <f t="shared" si="89"/>
        <v>2496340.2635999997</v>
      </c>
      <c r="T258" s="24"/>
      <c r="U258" s="32"/>
      <c r="V258" s="33"/>
    </row>
    <row r="259" spans="1:22" s="5" customFormat="1" ht="30.75" customHeight="1">
      <c r="A259" s="26" t="s">
        <v>291</v>
      </c>
      <c r="B259" s="28" t="s">
        <v>292</v>
      </c>
      <c r="C259" s="28" t="s">
        <v>292</v>
      </c>
      <c r="D259" s="26"/>
      <c r="E259" s="34"/>
      <c r="F259" s="29"/>
      <c r="G259" s="29"/>
      <c r="H259" s="29"/>
      <c r="I259" s="29"/>
      <c r="J259" s="37">
        <f>SUM(J260:J268)</f>
        <v>85660.003999999986</v>
      </c>
      <c r="K259" s="37">
        <f>SUM(K260:K268)</f>
        <v>86679.019</v>
      </c>
      <c r="L259" s="37">
        <f t="shared" ref="L259:R259" si="121">SUM(L260:L268)</f>
        <v>85454</v>
      </c>
      <c r="M259" s="37">
        <f t="shared" si="121"/>
        <v>85448</v>
      </c>
      <c r="N259" s="30">
        <f t="shared" si="87"/>
        <v>343241.02299999999</v>
      </c>
      <c r="O259" s="24">
        <f t="shared" si="121"/>
        <v>11118620.586389998</v>
      </c>
      <c r="P259" s="24">
        <f t="shared" si="121"/>
        <v>11329959.98102</v>
      </c>
      <c r="Q259" s="24">
        <f t="shared" si="121"/>
        <v>12253314.93</v>
      </c>
      <c r="R259" s="24">
        <f t="shared" si="121"/>
        <v>12252294.449999997</v>
      </c>
      <c r="S259" s="31">
        <f t="shared" si="89"/>
        <v>46954189.947409995</v>
      </c>
      <c r="T259" s="24"/>
      <c r="U259" s="32"/>
      <c r="V259" s="33"/>
    </row>
    <row r="260" spans="1:22" s="4" customFormat="1" ht="30.75" customHeight="1">
      <c r="A260" s="26"/>
      <c r="B260" s="28" t="s">
        <v>292</v>
      </c>
      <c r="C260" s="26" t="s">
        <v>293</v>
      </c>
      <c r="D260" s="26" t="s">
        <v>24</v>
      </c>
      <c r="E260" s="34" t="s">
        <v>19</v>
      </c>
      <c r="F260" s="35">
        <v>205.27</v>
      </c>
      <c r="G260" s="35">
        <v>221.69</v>
      </c>
      <c r="H260" s="35">
        <v>72.760000000000005</v>
      </c>
      <c r="I260" s="35">
        <v>76.62</v>
      </c>
      <c r="J260" s="36">
        <v>19364.934999999998</v>
      </c>
      <c r="K260" s="36">
        <v>19591.927000000003</v>
      </c>
      <c r="L260" s="36">
        <v>19745</v>
      </c>
      <c r="M260" s="36">
        <v>19745</v>
      </c>
      <c r="N260" s="30">
        <f t="shared" si="87"/>
        <v>78446.861999999994</v>
      </c>
      <c r="O260" s="24">
        <f t="shared" si="98"/>
        <v>2566047.5368499993</v>
      </c>
      <c r="P260" s="24">
        <f t="shared" si="99"/>
        <v>2596126.2467700001</v>
      </c>
      <c r="Q260" s="24">
        <f t="shared" si="99"/>
        <v>2864407.15</v>
      </c>
      <c r="R260" s="24">
        <f t="shared" si="100"/>
        <v>2864407.15</v>
      </c>
      <c r="S260" s="31">
        <f t="shared" si="89"/>
        <v>10890988.083620001</v>
      </c>
      <c r="T260" s="24"/>
      <c r="U260" s="32"/>
      <c r="V260" s="33"/>
    </row>
    <row r="261" spans="1:22" s="4" customFormat="1" ht="63" customHeight="1">
      <c r="A261" s="26"/>
      <c r="B261" s="28" t="s">
        <v>292</v>
      </c>
      <c r="C261" s="26" t="s">
        <v>294</v>
      </c>
      <c r="D261" s="26" t="s">
        <v>295</v>
      </c>
      <c r="E261" s="34" t="s">
        <v>19</v>
      </c>
      <c r="F261" s="35">
        <v>250.89</v>
      </c>
      <c r="G261" s="35">
        <v>270.95999999999998</v>
      </c>
      <c r="H261" s="35">
        <v>72.760000000000005</v>
      </c>
      <c r="I261" s="35">
        <v>76.62</v>
      </c>
      <c r="J261" s="36">
        <v>18922.168000000001</v>
      </c>
      <c r="K261" s="36">
        <v>20012.758999999998</v>
      </c>
      <c r="L261" s="36">
        <v>20385</v>
      </c>
      <c r="M261" s="36">
        <v>20384</v>
      </c>
      <c r="N261" s="30">
        <f t="shared" ref="N261:N323" si="122">J261+K261+L261+M261</f>
        <v>79703.926999999996</v>
      </c>
      <c r="O261" s="24">
        <f t="shared" si="98"/>
        <v>3370605.78584</v>
      </c>
      <c r="P261" s="24">
        <f t="shared" si="99"/>
        <v>3564872.7606699998</v>
      </c>
      <c r="Q261" s="24">
        <f t="shared" si="99"/>
        <v>3961620.8999999994</v>
      </c>
      <c r="R261" s="24">
        <f t="shared" si="100"/>
        <v>3961426.5599999996</v>
      </c>
      <c r="S261" s="31">
        <f t="shared" ref="S261:S323" si="123">O261+P261+Q261+R261</f>
        <v>14858526.006509997</v>
      </c>
      <c r="T261" s="24"/>
      <c r="U261" s="32"/>
      <c r="V261" s="33"/>
    </row>
    <row r="262" spans="1:22" s="4" customFormat="1" ht="30.75" customHeight="1">
      <c r="A262" s="26"/>
      <c r="B262" s="28" t="s">
        <v>292</v>
      </c>
      <c r="C262" s="26" t="s">
        <v>140</v>
      </c>
      <c r="D262" s="26" t="s">
        <v>296</v>
      </c>
      <c r="E262" s="34" t="s">
        <v>19</v>
      </c>
      <c r="F262" s="35">
        <v>428.36</v>
      </c>
      <c r="G262" s="35">
        <v>462.63</v>
      </c>
      <c r="H262" s="35">
        <v>87.67</v>
      </c>
      <c r="I262" s="35">
        <v>92.32</v>
      </c>
      <c r="J262" s="36">
        <v>970.971</v>
      </c>
      <c r="K262" s="36">
        <v>956.42199999999991</v>
      </c>
      <c r="L262" s="36">
        <v>898</v>
      </c>
      <c r="M262" s="36">
        <v>897</v>
      </c>
      <c r="N262" s="30">
        <f t="shared" si="122"/>
        <v>3722.393</v>
      </c>
      <c r="O262" s="24">
        <f t="shared" si="98"/>
        <v>330800.10999000003</v>
      </c>
      <c r="P262" s="24">
        <f t="shared" si="99"/>
        <v>325843.41118</v>
      </c>
      <c r="Q262" s="24">
        <f t="shared" si="99"/>
        <v>332538.38</v>
      </c>
      <c r="R262" s="24">
        <f t="shared" si="100"/>
        <v>332168.07</v>
      </c>
      <c r="S262" s="31">
        <f t="shared" si="123"/>
        <v>1321349.97117</v>
      </c>
      <c r="T262" s="24"/>
      <c r="U262" s="32"/>
      <c r="V262" s="33"/>
    </row>
    <row r="263" spans="1:22" s="4" customFormat="1" ht="30.75" customHeight="1">
      <c r="A263" s="26"/>
      <c r="B263" s="28" t="s">
        <v>292</v>
      </c>
      <c r="C263" s="26" t="s">
        <v>140</v>
      </c>
      <c r="D263" s="26" t="s">
        <v>236</v>
      </c>
      <c r="E263" s="34" t="s">
        <v>19</v>
      </c>
      <c r="F263" s="35">
        <v>215.77</v>
      </c>
      <c r="G263" s="35">
        <v>233.03</v>
      </c>
      <c r="H263" s="35">
        <v>86.9</v>
      </c>
      <c r="I263" s="35">
        <v>91.51</v>
      </c>
      <c r="J263" s="36">
        <v>1818.9649999999999</v>
      </c>
      <c r="K263" s="36">
        <v>2254.232</v>
      </c>
      <c r="L263" s="36">
        <v>1779</v>
      </c>
      <c r="M263" s="36">
        <v>1779</v>
      </c>
      <c r="N263" s="30">
        <f t="shared" si="122"/>
        <v>7631.1970000000001</v>
      </c>
      <c r="O263" s="24">
        <f t="shared" si="98"/>
        <v>234410.01955</v>
      </c>
      <c r="P263" s="24">
        <f t="shared" si="99"/>
        <v>290502.87784000003</v>
      </c>
      <c r="Q263" s="24">
        <f t="shared" si="99"/>
        <v>251764.07999999996</v>
      </c>
      <c r="R263" s="24">
        <f t="shared" si="100"/>
        <v>251764.07999999996</v>
      </c>
      <c r="S263" s="31">
        <f t="shared" si="123"/>
        <v>1028441.05739</v>
      </c>
      <c r="T263" s="24"/>
      <c r="U263" s="32"/>
      <c r="V263" s="33"/>
    </row>
    <row r="264" spans="1:22" s="4" customFormat="1" ht="52.5" customHeight="1">
      <c r="A264" s="26"/>
      <c r="B264" s="28" t="s">
        <v>292</v>
      </c>
      <c r="C264" s="26" t="s">
        <v>140</v>
      </c>
      <c r="D264" s="26" t="s">
        <v>235</v>
      </c>
      <c r="E264" s="34" t="s">
        <v>19</v>
      </c>
      <c r="F264" s="35">
        <v>215.77</v>
      </c>
      <c r="G264" s="35">
        <v>233.03</v>
      </c>
      <c r="H264" s="35">
        <v>79.81</v>
      </c>
      <c r="I264" s="35">
        <v>84.04</v>
      </c>
      <c r="J264" s="36">
        <v>9430.5929999999989</v>
      </c>
      <c r="K264" s="36">
        <v>9394.9369999999999</v>
      </c>
      <c r="L264" s="36">
        <v>8949</v>
      </c>
      <c r="M264" s="36">
        <v>8948</v>
      </c>
      <c r="N264" s="30">
        <f t="shared" si="122"/>
        <v>36722.53</v>
      </c>
      <c r="O264" s="24">
        <f t="shared" si="98"/>
        <v>1282183.4242799999</v>
      </c>
      <c r="P264" s="24">
        <f t="shared" ref="P264:Q349" si="124">(F264-H264)*K264</f>
        <v>1277335.6345200001</v>
      </c>
      <c r="Q264" s="24">
        <f t="shared" si="124"/>
        <v>1333311.51</v>
      </c>
      <c r="R264" s="24">
        <f t="shared" si="100"/>
        <v>1333162.52</v>
      </c>
      <c r="S264" s="31">
        <f t="shared" si="123"/>
        <v>5225993.0888</v>
      </c>
      <c r="T264" s="24"/>
      <c r="U264" s="32"/>
      <c r="V264" s="33"/>
    </row>
    <row r="265" spans="1:22" s="4" customFormat="1" ht="30.75" customHeight="1">
      <c r="A265" s="26"/>
      <c r="B265" s="28" t="s">
        <v>292</v>
      </c>
      <c r="C265" s="26" t="s">
        <v>140</v>
      </c>
      <c r="D265" s="26" t="s">
        <v>237</v>
      </c>
      <c r="E265" s="34" t="s">
        <v>19</v>
      </c>
      <c r="F265" s="35">
        <v>188.57</v>
      </c>
      <c r="G265" s="35">
        <v>203.66</v>
      </c>
      <c r="H265" s="35">
        <v>96.08</v>
      </c>
      <c r="I265" s="35">
        <v>101.17</v>
      </c>
      <c r="J265" s="36">
        <v>12009.378000000001</v>
      </c>
      <c r="K265" s="36">
        <v>11553.694000000001</v>
      </c>
      <c r="L265" s="36">
        <v>11756</v>
      </c>
      <c r="M265" s="36">
        <v>11755</v>
      </c>
      <c r="N265" s="30">
        <f t="shared" si="122"/>
        <v>47074.072</v>
      </c>
      <c r="O265" s="24">
        <f t="shared" ref="O265:O350" si="125">(F265-H265)*J265</f>
        <v>1110747.3712200001</v>
      </c>
      <c r="P265" s="24">
        <f t="shared" si="124"/>
        <v>1068601.15806</v>
      </c>
      <c r="Q265" s="24">
        <f t="shared" si="124"/>
        <v>1204872.44</v>
      </c>
      <c r="R265" s="24">
        <f t="shared" ref="R265:R350" si="126">(G265-I265)*M265</f>
        <v>1204769.95</v>
      </c>
      <c r="S265" s="31">
        <f t="shared" si="123"/>
        <v>4588990.91928</v>
      </c>
      <c r="T265" s="24"/>
      <c r="U265" s="32"/>
      <c r="V265" s="33"/>
    </row>
    <row r="266" spans="1:22" s="4" customFormat="1" ht="30.75" customHeight="1">
      <c r="A266" s="26"/>
      <c r="B266" s="28" t="s">
        <v>292</v>
      </c>
      <c r="C266" s="26" t="s">
        <v>140</v>
      </c>
      <c r="D266" s="26" t="s">
        <v>236</v>
      </c>
      <c r="E266" s="34" t="s">
        <v>20</v>
      </c>
      <c r="F266" s="35">
        <v>213.77</v>
      </c>
      <c r="G266" s="35">
        <v>230.87</v>
      </c>
      <c r="H266" s="35">
        <v>97.38</v>
      </c>
      <c r="I266" s="35">
        <v>102.54</v>
      </c>
      <c r="J266" s="36">
        <v>3339.2710000000002</v>
      </c>
      <c r="K266" s="36">
        <v>3624.7949999999996</v>
      </c>
      <c r="L266" s="36">
        <v>2570</v>
      </c>
      <c r="M266" s="36">
        <v>2570</v>
      </c>
      <c r="N266" s="30">
        <f t="shared" si="122"/>
        <v>12104.065999999999</v>
      </c>
      <c r="O266" s="24">
        <f t="shared" si="125"/>
        <v>388657.75169000006</v>
      </c>
      <c r="P266" s="24">
        <f t="shared" si="124"/>
        <v>421889.89004999999</v>
      </c>
      <c r="Q266" s="24">
        <f t="shared" si="124"/>
        <v>329808.09999999998</v>
      </c>
      <c r="R266" s="24">
        <f t="shared" si="126"/>
        <v>329808.09999999998</v>
      </c>
      <c r="S266" s="31">
        <f t="shared" si="123"/>
        <v>1470163.8417400001</v>
      </c>
      <c r="T266" s="24"/>
      <c r="U266" s="32"/>
      <c r="V266" s="33"/>
    </row>
    <row r="267" spans="1:22" s="4" customFormat="1" ht="49.5" customHeight="1">
      <c r="A267" s="26"/>
      <c r="B267" s="28" t="s">
        <v>292</v>
      </c>
      <c r="C267" s="26" t="s">
        <v>140</v>
      </c>
      <c r="D267" s="26" t="s">
        <v>235</v>
      </c>
      <c r="E267" s="34" t="s">
        <v>20</v>
      </c>
      <c r="F267" s="35">
        <v>213.77</v>
      </c>
      <c r="G267" s="35">
        <v>230.87</v>
      </c>
      <c r="H267" s="35">
        <v>97.38</v>
      </c>
      <c r="I267" s="35">
        <v>102.54</v>
      </c>
      <c r="J267" s="36">
        <v>10093.373</v>
      </c>
      <c r="K267" s="36">
        <v>9773.83</v>
      </c>
      <c r="L267" s="36">
        <v>9603</v>
      </c>
      <c r="M267" s="36">
        <v>9602</v>
      </c>
      <c r="N267" s="30">
        <f t="shared" si="122"/>
        <v>39072.203000000001</v>
      </c>
      <c r="O267" s="24">
        <f t="shared" si="125"/>
        <v>1174767.68347</v>
      </c>
      <c r="P267" s="24">
        <f t="shared" si="124"/>
        <v>1137576.0737000001</v>
      </c>
      <c r="Q267" s="24">
        <f t="shared" si="124"/>
        <v>1232352.9899999998</v>
      </c>
      <c r="R267" s="24">
        <f t="shared" si="126"/>
        <v>1232224.6599999999</v>
      </c>
      <c r="S267" s="31">
        <f t="shared" si="123"/>
        <v>4776921.4071699996</v>
      </c>
      <c r="T267" s="24"/>
      <c r="U267" s="32"/>
      <c r="V267" s="33"/>
    </row>
    <row r="268" spans="1:22" s="4" customFormat="1" ht="30.75" customHeight="1">
      <c r="A268" s="26"/>
      <c r="B268" s="28" t="s">
        <v>292</v>
      </c>
      <c r="C268" s="26" t="s">
        <v>140</v>
      </c>
      <c r="D268" s="26" t="s">
        <v>237</v>
      </c>
      <c r="E268" s="34" t="s">
        <v>20</v>
      </c>
      <c r="F268" s="35">
        <v>163.16</v>
      </c>
      <c r="G268" s="35">
        <v>176.21</v>
      </c>
      <c r="H268" s="35">
        <v>95.15</v>
      </c>
      <c r="I268" s="35">
        <v>100.19</v>
      </c>
      <c r="J268" s="36">
        <v>9710.35</v>
      </c>
      <c r="K268" s="36">
        <v>9516.4229999999989</v>
      </c>
      <c r="L268" s="36">
        <v>9769</v>
      </c>
      <c r="M268" s="36">
        <v>9768</v>
      </c>
      <c r="N268" s="30">
        <f t="shared" si="122"/>
        <v>38763.773000000001</v>
      </c>
      <c r="O268" s="24">
        <f t="shared" si="125"/>
        <v>660400.9034999999</v>
      </c>
      <c r="P268" s="24">
        <f t="shared" si="124"/>
        <v>647211.92822999984</v>
      </c>
      <c r="Q268" s="24">
        <f t="shared" si="124"/>
        <v>742639.38000000012</v>
      </c>
      <c r="R268" s="24">
        <f t="shared" si="126"/>
        <v>742563.3600000001</v>
      </c>
      <c r="S268" s="31">
        <f t="shared" si="123"/>
        <v>2792815.57173</v>
      </c>
      <c r="T268" s="24"/>
      <c r="U268" s="32"/>
      <c r="V268" s="33"/>
    </row>
    <row r="269" spans="1:22" s="5" customFormat="1" ht="30.75" customHeight="1">
      <c r="A269" s="26" t="s">
        <v>297</v>
      </c>
      <c r="B269" s="28" t="s">
        <v>298</v>
      </c>
      <c r="C269" s="28" t="s">
        <v>298</v>
      </c>
      <c r="D269" s="26"/>
      <c r="E269" s="34"/>
      <c r="F269" s="29"/>
      <c r="G269" s="29"/>
      <c r="H269" s="29"/>
      <c r="I269" s="29"/>
      <c r="J269" s="37">
        <f>SUM(J270:J271)</f>
        <v>7410091.1699999999</v>
      </c>
      <c r="K269" s="37">
        <f t="shared" ref="K269:M269" si="127">SUM(K270:K271)</f>
        <v>7312731.8900000006</v>
      </c>
      <c r="L269" s="37">
        <f t="shared" si="127"/>
        <v>7015887.25</v>
      </c>
      <c r="M269" s="37">
        <f t="shared" si="127"/>
        <v>7015887.25</v>
      </c>
      <c r="N269" s="30">
        <f t="shared" si="122"/>
        <v>28754597.560000002</v>
      </c>
      <c r="O269" s="24">
        <f>SUM(O270:O271)</f>
        <v>521370291.57630002</v>
      </c>
      <c r="P269" s="24">
        <f t="shared" ref="P269:R269" si="128">SUM(P270:P271)</f>
        <v>514402094.99449998</v>
      </c>
      <c r="Q269" s="24">
        <f t="shared" si="128"/>
        <v>533935356.6925</v>
      </c>
      <c r="R269" s="24">
        <f t="shared" si="128"/>
        <v>533935356.6925</v>
      </c>
      <c r="S269" s="31">
        <f t="shared" si="123"/>
        <v>2103643099.9558001</v>
      </c>
      <c r="T269" s="24"/>
      <c r="U269" s="32"/>
      <c r="V269" s="33"/>
    </row>
    <row r="270" spans="1:22" s="4" customFormat="1" ht="57" customHeight="1">
      <c r="A270" s="26"/>
      <c r="B270" s="28" t="s">
        <v>298</v>
      </c>
      <c r="C270" s="26" t="s">
        <v>17</v>
      </c>
      <c r="D270" s="26" t="s">
        <v>299</v>
      </c>
      <c r="E270" s="34" t="s">
        <v>19</v>
      </c>
      <c r="F270" s="35">
        <v>85.38</v>
      </c>
      <c r="G270" s="35">
        <v>92.21</v>
      </c>
      <c r="H270" s="35">
        <v>44.03</v>
      </c>
      <c r="I270" s="35">
        <v>46.36</v>
      </c>
      <c r="J270" s="36">
        <v>3724800.21</v>
      </c>
      <c r="K270" s="36">
        <v>3677884.7900000005</v>
      </c>
      <c r="L270" s="36">
        <v>3640300</v>
      </c>
      <c r="M270" s="36">
        <v>3640300</v>
      </c>
      <c r="N270" s="30">
        <f t="shared" si="122"/>
        <v>14683285</v>
      </c>
      <c r="O270" s="24">
        <f t="shared" si="125"/>
        <v>154020488.68349999</v>
      </c>
      <c r="P270" s="24">
        <f t="shared" si="124"/>
        <v>152080536.06650001</v>
      </c>
      <c r="Q270" s="24">
        <f t="shared" si="124"/>
        <v>166907754.99999997</v>
      </c>
      <c r="R270" s="24">
        <f t="shared" si="126"/>
        <v>166907754.99999997</v>
      </c>
      <c r="S270" s="31">
        <f t="shared" si="123"/>
        <v>639916534.75</v>
      </c>
      <c r="T270" s="24"/>
      <c r="U270" s="32"/>
      <c r="V270" s="33"/>
    </row>
    <row r="271" spans="1:22" s="4" customFormat="1" ht="57.75" customHeight="1">
      <c r="A271" s="26"/>
      <c r="B271" s="28" t="s">
        <v>298</v>
      </c>
      <c r="C271" s="26" t="s">
        <v>17</v>
      </c>
      <c r="D271" s="26" t="s">
        <v>299</v>
      </c>
      <c r="E271" s="34" t="s">
        <v>20</v>
      </c>
      <c r="F271" s="35">
        <v>139.62</v>
      </c>
      <c r="G271" s="35">
        <v>150.79</v>
      </c>
      <c r="H271" s="35">
        <v>39.94</v>
      </c>
      <c r="I271" s="35">
        <v>42.06</v>
      </c>
      <c r="J271" s="36">
        <v>3685290.96</v>
      </c>
      <c r="K271" s="36">
        <v>3634847.0999999996</v>
      </c>
      <c r="L271" s="36">
        <v>3375587.25</v>
      </c>
      <c r="M271" s="36">
        <v>3375587.25</v>
      </c>
      <c r="N271" s="30">
        <f t="shared" si="122"/>
        <v>14071312.559999999</v>
      </c>
      <c r="O271" s="24">
        <f t="shared" si="125"/>
        <v>367349802.89280003</v>
      </c>
      <c r="P271" s="24">
        <f t="shared" si="124"/>
        <v>362321558.92799997</v>
      </c>
      <c r="Q271" s="24">
        <f t="shared" si="124"/>
        <v>367027601.6925</v>
      </c>
      <c r="R271" s="24">
        <f t="shared" si="126"/>
        <v>367027601.6925</v>
      </c>
      <c r="S271" s="31">
        <f t="shared" si="123"/>
        <v>1463726565.2058001</v>
      </c>
      <c r="T271" s="24"/>
      <c r="U271" s="32"/>
      <c r="V271" s="33"/>
    </row>
    <row r="272" spans="1:22" s="5" customFormat="1" ht="30.75" customHeight="1">
      <c r="A272" s="26" t="s">
        <v>300</v>
      </c>
      <c r="B272" s="28" t="s">
        <v>301</v>
      </c>
      <c r="C272" s="28" t="s">
        <v>301</v>
      </c>
      <c r="D272" s="26"/>
      <c r="E272" s="34"/>
      <c r="F272" s="29"/>
      <c r="G272" s="29"/>
      <c r="H272" s="29"/>
      <c r="I272" s="29"/>
      <c r="J272" s="37">
        <f>SUM(J273:J274)</f>
        <v>17387</v>
      </c>
      <c r="K272" s="37">
        <f t="shared" ref="K272:M272" si="129">SUM(K273:K274)</f>
        <v>17497.633333333331</v>
      </c>
      <c r="L272" s="37">
        <f t="shared" si="129"/>
        <v>19699</v>
      </c>
      <c r="M272" s="37">
        <f t="shared" si="129"/>
        <v>19699</v>
      </c>
      <c r="N272" s="30">
        <f t="shared" si="122"/>
        <v>74282.633333333331</v>
      </c>
      <c r="O272" s="24">
        <f>SUM(O273:O274)</f>
        <v>522827.09</v>
      </c>
      <c r="P272" s="24">
        <f t="shared" ref="P272:R272" si="130">SUM(P273:P274)</f>
        <v>516178.94099999999</v>
      </c>
      <c r="Q272" s="24">
        <f t="shared" si="130"/>
        <v>689485.82000000007</v>
      </c>
      <c r="R272" s="24">
        <f t="shared" si="130"/>
        <v>689485.82000000007</v>
      </c>
      <c r="S272" s="31">
        <f t="shared" si="123"/>
        <v>2417977.6710000001</v>
      </c>
      <c r="T272" s="24"/>
      <c r="U272" s="32"/>
      <c r="V272" s="33"/>
    </row>
    <row r="273" spans="1:22" s="4" customFormat="1" ht="30.75" customHeight="1">
      <c r="A273" s="26"/>
      <c r="B273" s="28" t="s">
        <v>301</v>
      </c>
      <c r="C273" s="26" t="s">
        <v>213</v>
      </c>
      <c r="D273" s="26" t="s">
        <v>302</v>
      </c>
      <c r="E273" s="34" t="s">
        <v>19</v>
      </c>
      <c r="F273" s="35">
        <v>90</v>
      </c>
      <c r="G273" s="35">
        <v>97.2</v>
      </c>
      <c r="H273" s="35">
        <v>77.7</v>
      </c>
      <c r="I273" s="35">
        <v>81.819999999999993</v>
      </c>
      <c r="J273" s="36">
        <v>8693.5</v>
      </c>
      <c r="K273" s="36">
        <v>9029.4833333333336</v>
      </c>
      <c r="L273" s="36">
        <v>9859</v>
      </c>
      <c r="M273" s="36">
        <v>9859</v>
      </c>
      <c r="N273" s="30">
        <f t="shared" si="122"/>
        <v>37440.983333333337</v>
      </c>
      <c r="O273" s="24">
        <f t="shared" si="125"/>
        <v>106930.04999999997</v>
      </c>
      <c r="P273" s="24">
        <f t="shared" si="124"/>
        <v>111062.64499999997</v>
      </c>
      <c r="Q273" s="24">
        <f t="shared" si="124"/>
        <v>151631.4200000001</v>
      </c>
      <c r="R273" s="24">
        <f t="shared" si="126"/>
        <v>151631.4200000001</v>
      </c>
      <c r="S273" s="31">
        <f t="shared" si="123"/>
        <v>521255.53500000015</v>
      </c>
      <c r="T273" s="24"/>
      <c r="U273" s="32"/>
      <c r="V273" s="33"/>
    </row>
    <row r="274" spans="1:22" s="4" customFormat="1" ht="30.75" customHeight="1">
      <c r="A274" s="26"/>
      <c r="B274" s="28" t="s">
        <v>301</v>
      </c>
      <c r="C274" s="26" t="s">
        <v>213</v>
      </c>
      <c r="D274" s="26" t="s">
        <v>302</v>
      </c>
      <c r="E274" s="34" t="s">
        <v>20</v>
      </c>
      <c r="F274" s="35">
        <v>158.66</v>
      </c>
      <c r="G274" s="35">
        <v>171.35</v>
      </c>
      <c r="H274" s="35">
        <v>110.82</v>
      </c>
      <c r="I274" s="35">
        <v>116.69</v>
      </c>
      <c r="J274" s="36">
        <v>8693.5</v>
      </c>
      <c r="K274" s="36">
        <v>8468.15</v>
      </c>
      <c r="L274" s="36">
        <v>9840</v>
      </c>
      <c r="M274" s="36">
        <v>9840</v>
      </c>
      <c r="N274" s="30">
        <f t="shared" si="122"/>
        <v>36841.65</v>
      </c>
      <c r="O274" s="24">
        <f t="shared" si="125"/>
        <v>415897.04000000004</v>
      </c>
      <c r="P274" s="24">
        <f t="shared" si="124"/>
        <v>405116.29600000003</v>
      </c>
      <c r="Q274" s="24">
        <f t="shared" si="124"/>
        <v>537854.4</v>
      </c>
      <c r="R274" s="24">
        <f t="shared" si="126"/>
        <v>537854.4</v>
      </c>
      <c r="S274" s="31">
        <f t="shared" si="123"/>
        <v>1896722.1359999999</v>
      </c>
      <c r="T274" s="24"/>
      <c r="U274" s="32"/>
      <c r="V274" s="33"/>
    </row>
    <row r="275" spans="1:22" s="5" customFormat="1" ht="33" customHeight="1">
      <c r="A275" s="26" t="s">
        <v>303</v>
      </c>
      <c r="B275" s="28" t="s">
        <v>304</v>
      </c>
      <c r="C275" s="28" t="s">
        <v>304</v>
      </c>
      <c r="D275" s="26"/>
      <c r="E275" s="34"/>
      <c r="F275" s="29"/>
      <c r="G275" s="29"/>
      <c r="H275" s="29"/>
      <c r="I275" s="29"/>
      <c r="J275" s="37">
        <f>SUM(J276:J277)</f>
        <v>2476.5420000000004</v>
      </c>
      <c r="K275" s="37">
        <f t="shared" ref="K275:M275" si="131">SUM(K276:K277)</f>
        <v>2593.654</v>
      </c>
      <c r="L275" s="37">
        <f t="shared" si="131"/>
        <v>2882.5</v>
      </c>
      <c r="M275" s="37">
        <f t="shared" si="131"/>
        <v>3125.5</v>
      </c>
      <c r="N275" s="30">
        <f t="shared" si="122"/>
        <v>11078.196</v>
      </c>
      <c r="O275" s="24">
        <f>SUM(O276:O277)</f>
        <v>168024.56374000004</v>
      </c>
      <c r="P275" s="24">
        <f t="shared" ref="P275:R275" si="132">SUM(P276:P277)</f>
        <v>175759.84438000002</v>
      </c>
      <c r="Q275" s="24">
        <f t="shared" si="132"/>
        <v>221175.52500000002</v>
      </c>
      <c r="R275" s="24">
        <f t="shared" si="132"/>
        <v>241128.25500000003</v>
      </c>
      <c r="S275" s="31">
        <f t="shared" si="123"/>
        <v>806088.18812000006</v>
      </c>
      <c r="T275" s="31"/>
      <c r="U275" s="30"/>
      <c r="V275" s="33"/>
    </row>
    <row r="276" spans="1:22" s="4" customFormat="1" ht="30.75" customHeight="1">
      <c r="A276" s="26"/>
      <c r="B276" s="28" t="s">
        <v>304</v>
      </c>
      <c r="C276" s="26" t="s">
        <v>213</v>
      </c>
      <c r="D276" s="26" t="s">
        <v>305</v>
      </c>
      <c r="E276" s="34" t="s">
        <v>19</v>
      </c>
      <c r="F276" s="35">
        <v>206.99</v>
      </c>
      <c r="G276" s="35">
        <v>223.55</v>
      </c>
      <c r="H276" s="35">
        <v>134.32</v>
      </c>
      <c r="I276" s="35">
        <v>141.44</v>
      </c>
      <c r="J276" s="36">
        <v>2141.5520000000001</v>
      </c>
      <c r="K276" s="36">
        <v>2236.924</v>
      </c>
      <c r="L276" s="36">
        <v>2500</v>
      </c>
      <c r="M276" s="36">
        <v>2743</v>
      </c>
      <c r="N276" s="30">
        <f t="shared" si="122"/>
        <v>9621.4760000000006</v>
      </c>
      <c r="O276" s="24">
        <f t="shared" si="125"/>
        <v>155626.58384000004</v>
      </c>
      <c r="P276" s="24">
        <f t="shared" si="124"/>
        <v>162557.26708000002</v>
      </c>
      <c r="Q276" s="24">
        <f t="shared" si="124"/>
        <v>205275.00000000003</v>
      </c>
      <c r="R276" s="24">
        <f t="shared" si="126"/>
        <v>225227.73000000004</v>
      </c>
      <c r="S276" s="31">
        <f t="shared" si="123"/>
        <v>748686.58092000009</v>
      </c>
      <c r="T276" s="24"/>
      <c r="U276" s="32"/>
      <c r="V276" s="33"/>
    </row>
    <row r="277" spans="1:22" s="4" customFormat="1" ht="30.75" customHeight="1">
      <c r="A277" s="26"/>
      <c r="B277" s="28" t="s">
        <v>304</v>
      </c>
      <c r="C277" s="26" t="s">
        <v>213</v>
      </c>
      <c r="D277" s="26" t="s">
        <v>305</v>
      </c>
      <c r="E277" s="34" t="s">
        <v>20</v>
      </c>
      <c r="F277" s="35">
        <v>96.38</v>
      </c>
      <c r="G277" s="35">
        <v>104.09</v>
      </c>
      <c r="H277" s="35">
        <v>59.37</v>
      </c>
      <c r="I277" s="35">
        <v>62.52</v>
      </c>
      <c r="J277" s="36">
        <v>334.99</v>
      </c>
      <c r="K277" s="36">
        <v>356.73</v>
      </c>
      <c r="L277" s="36">
        <v>382.5</v>
      </c>
      <c r="M277" s="36">
        <v>382.5</v>
      </c>
      <c r="N277" s="30">
        <f t="shared" si="122"/>
        <v>1456.72</v>
      </c>
      <c r="O277" s="24">
        <f t="shared" si="125"/>
        <v>12397.9799</v>
      </c>
      <c r="P277" s="24">
        <f t="shared" si="124"/>
        <v>13202.577300000001</v>
      </c>
      <c r="Q277" s="24">
        <f t="shared" si="124"/>
        <v>15900.525</v>
      </c>
      <c r="R277" s="24">
        <f t="shared" si="126"/>
        <v>15900.525</v>
      </c>
      <c r="S277" s="31">
        <f t="shared" si="123"/>
        <v>57401.607200000006</v>
      </c>
      <c r="T277" s="24"/>
      <c r="U277" s="32"/>
      <c r="V277" s="33"/>
    </row>
    <row r="278" spans="1:22" s="5" customFormat="1" ht="31.5" customHeight="1">
      <c r="A278" s="26" t="s">
        <v>307</v>
      </c>
      <c r="B278" s="28" t="s">
        <v>306</v>
      </c>
      <c r="C278" s="28" t="s">
        <v>306</v>
      </c>
      <c r="D278" s="26"/>
      <c r="E278" s="34"/>
      <c r="F278" s="29"/>
      <c r="G278" s="29"/>
      <c r="H278" s="29"/>
      <c r="I278" s="29"/>
      <c r="J278" s="37">
        <f>SUM(J279:J280)</f>
        <v>4452.2719999999999</v>
      </c>
      <c r="K278" s="37">
        <f t="shared" ref="K278:M278" si="133">SUM(K279:K280)</f>
        <v>4909.6020000000008</v>
      </c>
      <c r="L278" s="37">
        <f t="shared" si="133"/>
        <v>4957.241</v>
      </c>
      <c r="M278" s="37">
        <f t="shared" si="133"/>
        <v>4957.241</v>
      </c>
      <c r="N278" s="30">
        <f t="shared" si="122"/>
        <v>19276.356</v>
      </c>
      <c r="O278" s="24">
        <f>SUM(O279:O280)</f>
        <v>417128.53327999997</v>
      </c>
      <c r="P278" s="24">
        <f t="shared" ref="P278:R278" si="134">SUM(P279:P280)</f>
        <v>461421.32947999996</v>
      </c>
      <c r="Q278" s="24">
        <f t="shared" si="134"/>
        <v>526594.76588000008</v>
      </c>
      <c r="R278" s="24">
        <f t="shared" si="134"/>
        <v>526594.76588000008</v>
      </c>
      <c r="S278" s="31">
        <f t="shared" si="123"/>
        <v>1931739.3945200001</v>
      </c>
      <c r="T278" s="24"/>
      <c r="U278" s="32"/>
      <c r="V278" s="33"/>
    </row>
    <row r="279" spans="1:22" s="4" customFormat="1" ht="30.75" customHeight="1">
      <c r="A279" s="26"/>
      <c r="B279" s="28" t="s">
        <v>306</v>
      </c>
      <c r="C279" s="26" t="s">
        <v>213</v>
      </c>
      <c r="D279" s="26" t="s">
        <v>308</v>
      </c>
      <c r="E279" s="34" t="s">
        <v>19</v>
      </c>
      <c r="F279" s="35">
        <v>196.17</v>
      </c>
      <c r="G279" s="35">
        <v>211.86</v>
      </c>
      <c r="H279" s="35">
        <v>111.93</v>
      </c>
      <c r="I279" s="35">
        <v>117.86</v>
      </c>
      <c r="J279" s="36">
        <v>3001.6120000000001</v>
      </c>
      <c r="K279" s="36">
        <v>3260.0690000000004</v>
      </c>
      <c r="L279" s="36">
        <v>3020.069</v>
      </c>
      <c r="M279" s="36">
        <v>3020.069</v>
      </c>
      <c r="N279" s="30">
        <f t="shared" si="122"/>
        <v>12301.819</v>
      </c>
      <c r="O279" s="24">
        <f t="shared" si="125"/>
        <v>252855.79487999994</v>
      </c>
      <c r="P279" s="24">
        <f t="shared" si="124"/>
        <v>274628.21255999996</v>
      </c>
      <c r="Q279" s="24">
        <f t="shared" si="124"/>
        <v>283886.48600000003</v>
      </c>
      <c r="R279" s="24">
        <f t="shared" si="126"/>
        <v>283886.48600000003</v>
      </c>
      <c r="S279" s="31">
        <f t="shared" si="123"/>
        <v>1095256.9794399999</v>
      </c>
      <c r="T279" s="24"/>
      <c r="U279" s="32"/>
      <c r="V279" s="33"/>
    </row>
    <row r="280" spans="1:22" s="4" customFormat="1" ht="30.75" customHeight="1">
      <c r="A280" s="26"/>
      <c r="B280" s="28" t="s">
        <v>306</v>
      </c>
      <c r="C280" s="26" t="s">
        <v>213</v>
      </c>
      <c r="D280" s="26" t="s">
        <v>308</v>
      </c>
      <c r="E280" s="34" t="s">
        <v>20</v>
      </c>
      <c r="F280" s="35">
        <v>224.06</v>
      </c>
      <c r="G280" s="35">
        <v>241.98</v>
      </c>
      <c r="H280" s="35">
        <v>110.82</v>
      </c>
      <c r="I280" s="35">
        <v>116.69</v>
      </c>
      <c r="J280" s="36">
        <v>1450.66</v>
      </c>
      <c r="K280" s="36">
        <v>1649.5329999999999</v>
      </c>
      <c r="L280" s="36">
        <v>1937.172</v>
      </c>
      <c r="M280" s="36">
        <v>1937.172</v>
      </c>
      <c r="N280" s="30">
        <f t="shared" si="122"/>
        <v>6974.5370000000003</v>
      </c>
      <c r="O280" s="24">
        <f t="shared" si="125"/>
        <v>164272.73840000003</v>
      </c>
      <c r="P280" s="24">
        <f t="shared" si="124"/>
        <v>186793.11692</v>
      </c>
      <c r="Q280" s="24">
        <f t="shared" si="124"/>
        <v>242708.27987999999</v>
      </c>
      <c r="R280" s="24">
        <f t="shared" si="126"/>
        <v>242708.27987999999</v>
      </c>
      <c r="S280" s="31">
        <f t="shared" si="123"/>
        <v>836482.41507999995</v>
      </c>
      <c r="T280" s="24"/>
      <c r="U280" s="32"/>
      <c r="V280" s="33"/>
    </row>
    <row r="281" spans="1:22" s="5" customFormat="1" ht="30.75" customHeight="1">
      <c r="A281" s="26" t="s">
        <v>309</v>
      </c>
      <c r="B281" s="28" t="s">
        <v>310</v>
      </c>
      <c r="C281" s="28" t="s">
        <v>310</v>
      </c>
      <c r="D281" s="26"/>
      <c r="E281" s="34"/>
      <c r="F281" s="29"/>
      <c r="G281" s="29"/>
      <c r="H281" s="29"/>
      <c r="I281" s="29"/>
      <c r="J281" s="37">
        <f>SUM(J282:J283)</f>
        <v>9701.77</v>
      </c>
      <c r="K281" s="37">
        <f t="shared" ref="K281:M281" si="135">SUM(K282:K283)</f>
        <v>10553.779999999999</v>
      </c>
      <c r="L281" s="37">
        <f t="shared" si="135"/>
        <v>9982.75</v>
      </c>
      <c r="M281" s="37">
        <f t="shared" si="135"/>
        <v>9867.75</v>
      </c>
      <c r="N281" s="30">
        <f t="shared" si="122"/>
        <v>40106.050000000003</v>
      </c>
      <c r="O281" s="24">
        <f>SUM(O282:O283)</f>
        <v>1052203.0435000001</v>
      </c>
      <c r="P281" s="24">
        <f t="shared" ref="P281:R281" si="136">SUM(P282:P283)</f>
        <v>1142597.2423999999</v>
      </c>
      <c r="Q281" s="24">
        <f t="shared" si="136"/>
        <v>1183358.085</v>
      </c>
      <c r="R281" s="24">
        <f t="shared" si="136"/>
        <v>1167591.585</v>
      </c>
      <c r="S281" s="31">
        <f t="shared" si="123"/>
        <v>4545749.9559000004</v>
      </c>
      <c r="T281" s="31"/>
      <c r="U281" s="30"/>
      <c r="V281" s="33"/>
    </row>
    <row r="282" spans="1:22" s="4" customFormat="1" ht="30.75" customHeight="1">
      <c r="A282" s="26"/>
      <c r="B282" s="28" t="s">
        <v>310</v>
      </c>
      <c r="C282" s="26" t="s">
        <v>17</v>
      </c>
      <c r="D282" s="26" t="s">
        <v>311</v>
      </c>
      <c r="E282" s="34" t="s">
        <v>19</v>
      </c>
      <c r="F282" s="35">
        <v>124.26</v>
      </c>
      <c r="G282" s="35">
        <v>134.19999999999999</v>
      </c>
      <c r="H282" s="35">
        <v>31.97</v>
      </c>
      <c r="I282" s="35">
        <v>33.659999999999997</v>
      </c>
      <c r="J282" s="36">
        <v>5059.18</v>
      </c>
      <c r="K282" s="36">
        <v>5562.99</v>
      </c>
      <c r="L282" s="36">
        <v>5067.75</v>
      </c>
      <c r="M282" s="36">
        <v>5067.75</v>
      </c>
      <c r="N282" s="30">
        <f t="shared" si="122"/>
        <v>20757.669999999998</v>
      </c>
      <c r="O282" s="24">
        <f t="shared" si="125"/>
        <v>466911.72220000008</v>
      </c>
      <c r="P282" s="24">
        <f t="shared" si="124"/>
        <v>513408.34710000001</v>
      </c>
      <c r="Q282" s="24">
        <f t="shared" si="124"/>
        <v>509511.58499999996</v>
      </c>
      <c r="R282" s="24">
        <f t="shared" si="126"/>
        <v>509511.58499999996</v>
      </c>
      <c r="S282" s="31">
        <f t="shared" si="123"/>
        <v>1999343.2393</v>
      </c>
      <c r="T282" s="24"/>
      <c r="U282" s="32"/>
      <c r="V282" s="33"/>
    </row>
    <row r="283" spans="1:22" s="4" customFormat="1" ht="30.75" customHeight="1">
      <c r="A283" s="26"/>
      <c r="B283" s="28" t="s">
        <v>310</v>
      </c>
      <c r="C283" s="26" t="s">
        <v>17</v>
      </c>
      <c r="D283" s="26" t="s">
        <v>311</v>
      </c>
      <c r="E283" s="34" t="s">
        <v>20</v>
      </c>
      <c r="F283" s="35">
        <v>161.09</v>
      </c>
      <c r="G283" s="35">
        <v>173.98</v>
      </c>
      <c r="H283" s="35">
        <v>35.020000000000003</v>
      </c>
      <c r="I283" s="35">
        <v>36.880000000000003</v>
      </c>
      <c r="J283" s="36">
        <v>4642.59</v>
      </c>
      <c r="K283" s="36">
        <v>4990.79</v>
      </c>
      <c r="L283" s="36">
        <v>4915</v>
      </c>
      <c r="M283" s="36">
        <v>4800</v>
      </c>
      <c r="N283" s="30">
        <f t="shared" si="122"/>
        <v>19348.38</v>
      </c>
      <c r="O283" s="24">
        <f t="shared" si="125"/>
        <v>585291.32129999995</v>
      </c>
      <c r="P283" s="24">
        <f t="shared" si="124"/>
        <v>629188.89529999997</v>
      </c>
      <c r="Q283" s="24">
        <f t="shared" si="124"/>
        <v>673846.5</v>
      </c>
      <c r="R283" s="24">
        <f t="shared" si="126"/>
        <v>658080</v>
      </c>
      <c r="S283" s="31">
        <f t="shared" si="123"/>
        <v>2546406.7165999999</v>
      </c>
      <c r="T283" s="24"/>
      <c r="U283" s="32"/>
      <c r="V283" s="33"/>
    </row>
    <row r="284" spans="1:22" s="5" customFormat="1" ht="25.5" customHeight="1">
      <c r="A284" s="26" t="s">
        <v>312</v>
      </c>
      <c r="B284" s="28" t="s">
        <v>313</v>
      </c>
      <c r="C284" s="28" t="s">
        <v>313</v>
      </c>
      <c r="D284" s="26"/>
      <c r="E284" s="34"/>
      <c r="F284" s="29"/>
      <c r="G284" s="29"/>
      <c r="H284" s="29"/>
      <c r="I284" s="29"/>
      <c r="J284" s="37">
        <f>J285</f>
        <v>995.18499999999995</v>
      </c>
      <c r="K284" s="37">
        <f t="shared" ref="K284:R284" si="137">K285</f>
        <v>1002.255</v>
      </c>
      <c r="L284" s="37">
        <f t="shared" si="137"/>
        <v>1130</v>
      </c>
      <c r="M284" s="37">
        <f t="shared" si="137"/>
        <v>1130</v>
      </c>
      <c r="N284" s="30">
        <f t="shared" si="122"/>
        <v>4257.4400000000005</v>
      </c>
      <c r="O284" s="24">
        <f t="shared" si="137"/>
        <v>81107.577499999999</v>
      </c>
      <c r="P284" s="24">
        <f t="shared" si="137"/>
        <v>81683.782500000001</v>
      </c>
      <c r="Q284" s="24">
        <f t="shared" si="137"/>
        <v>100705.59999999999</v>
      </c>
      <c r="R284" s="24">
        <f t="shared" si="137"/>
        <v>100705.59999999999</v>
      </c>
      <c r="S284" s="31">
        <f t="shared" si="123"/>
        <v>364202.55999999994</v>
      </c>
      <c r="T284" s="31"/>
      <c r="U284" s="30"/>
      <c r="V284" s="33"/>
    </row>
    <row r="285" spans="1:22" s="4" customFormat="1" ht="30.75" customHeight="1">
      <c r="A285" s="26"/>
      <c r="B285" s="28" t="s">
        <v>313</v>
      </c>
      <c r="C285" s="26" t="s">
        <v>82</v>
      </c>
      <c r="D285" s="26" t="s">
        <v>187</v>
      </c>
      <c r="E285" s="34" t="s">
        <v>123</v>
      </c>
      <c r="F285" s="35">
        <v>122.23</v>
      </c>
      <c r="G285" s="35">
        <v>132.01</v>
      </c>
      <c r="H285" s="35">
        <v>40.729999999999997</v>
      </c>
      <c r="I285" s="35">
        <v>42.89</v>
      </c>
      <c r="J285" s="36">
        <v>995.18499999999995</v>
      </c>
      <c r="K285" s="36">
        <v>1002.255</v>
      </c>
      <c r="L285" s="36">
        <v>1130</v>
      </c>
      <c r="M285" s="36">
        <v>1130</v>
      </c>
      <c r="N285" s="30">
        <f t="shared" si="122"/>
        <v>4257.4400000000005</v>
      </c>
      <c r="O285" s="24">
        <f t="shared" si="125"/>
        <v>81107.577499999999</v>
      </c>
      <c r="P285" s="24">
        <f t="shared" si="124"/>
        <v>81683.782500000001</v>
      </c>
      <c r="Q285" s="24">
        <f t="shared" si="124"/>
        <v>100705.59999999999</v>
      </c>
      <c r="R285" s="24">
        <f t="shared" si="126"/>
        <v>100705.59999999999</v>
      </c>
      <c r="S285" s="31">
        <f t="shared" si="123"/>
        <v>364202.55999999994</v>
      </c>
      <c r="T285" s="24"/>
      <c r="U285" s="32"/>
      <c r="V285" s="33"/>
    </row>
    <row r="286" spans="1:22" s="5" customFormat="1" ht="24.75" customHeight="1">
      <c r="A286" s="69" t="s">
        <v>314</v>
      </c>
      <c r="B286" s="70" t="s">
        <v>315</v>
      </c>
      <c r="C286" s="70" t="s">
        <v>315</v>
      </c>
      <c r="D286" s="26"/>
      <c r="E286" s="34"/>
      <c r="F286" s="29"/>
      <c r="G286" s="29"/>
      <c r="H286" s="29"/>
      <c r="I286" s="29"/>
      <c r="J286" s="37">
        <f>SUM(J287:J288)</f>
        <v>19293.388999999999</v>
      </c>
      <c r="K286" s="37">
        <f t="shared" ref="K286:M286" si="138">SUM(K287:K288)</f>
        <v>19704.259999999998</v>
      </c>
      <c r="L286" s="37">
        <f t="shared" si="138"/>
        <v>19108</v>
      </c>
      <c r="M286" s="37">
        <f t="shared" si="138"/>
        <v>19108</v>
      </c>
      <c r="N286" s="30">
        <f t="shared" si="122"/>
        <v>77213.649000000005</v>
      </c>
      <c r="O286" s="24">
        <f>SUM(O287:O288)</f>
        <v>1778846.2150899998</v>
      </c>
      <c r="P286" s="24">
        <f t="shared" ref="P286:R286" si="139">SUM(P287:P288)</f>
        <v>1812341.5811199998</v>
      </c>
      <c r="Q286" s="24">
        <f t="shared" si="139"/>
        <v>1847401.9624999999</v>
      </c>
      <c r="R286" s="24">
        <f t="shared" si="139"/>
        <v>1847401.9624999999</v>
      </c>
      <c r="S286" s="31">
        <f t="shared" si="123"/>
        <v>7285991.7212099992</v>
      </c>
      <c r="T286" s="24"/>
      <c r="U286" s="32"/>
      <c r="V286" s="33"/>
    </row>
    <row r="287" spans="1:22" s="4" customFormat="1" ht="30.75" customHeight="1">
      <c r="A287" s="26"/>
      <c r="B287" s="28" t="s">
        <v>315</v>
      </c>
      <c r="C287" s="26" t="s">
        <v>198</v>
      </c>
      <c r="D287" s="26" t="s">
        <v>316</v>
      </c>
      <c r="E287" s="34" t="s">
        <v>19</v>
      </c>
      <c r="F287" s="35">
        <v>78.290000000000006</v>
      </c>
      <c r="G287" s="35">
        <v>84.55</v>
      </c>
      <c r="H287" s="35">
        <v>43.92</v>
      </c>
      <c r="I287" s="35">
        <v>46.25</v>
      </c>
      <c r="J287" s="36">
        <v>13493.157999999999</v>
      </c>
      <c r="K287" s="36">
        <v>13803.312999999998</v>
      </c>
      <c r="L287" s="36">
        <v>13738.25</v>
      </c>
      <c r="M287" s="36">
        <v>13738.25</v>
      </c>
      <c r="N287" s="30">
        <f t="shared" si="122"/>
        <v>54772.970999999998</v>
      </c>
      <c r="O287" s="24">
        <f t="shared" si="125"/>
        <v>463759.84046000004</v>
      </c>
      <c r="P287" s="24">
        <f t="shared" si="124"/>
        <v>474419.86781000003</v>
      </c>
      <c r="Q287" s="24">
        <f t="shared" si="124"/>
        <v>526174.97499999998</v>
      </c>
      <c r="R287" s="24">
        <f t="shared" si="126"/>
        <v>526174.97499999998</v>
      </c>
      <c r="S287" s="31">
        <f t="shared" si="123"/>
        <v>1990529.65827</v>
      </c>
      <c r="T287" s="24"/>
      <c r="U287" s="32"/>
      <c r="V287" s="33"/>
    </row>
    <row r="288" spans="1:22" s="4" customFormat="1" ht="30.75" customHeight="1">
      <c r="A288" s="26"/>
      <c r="B288" s="28" t="s">
        <v>315</v>
      </c>
      <c r="C288" s="26" t="s">
        <v>198</v>
      </c>
      <c r="D288" s="26" t="s">
        <v>316</v>
      </c>
      <c r="E288" s="34" t="s">
        <v>20</v>
      </c>
      <c r="F288" s="35">
        <v>270.64999999999998</v>
      </c>
      <c r="G288" s="35">
        <v>292.3</v>
      </c>
      <c r="H288" s="35">
        <v>43.92</v>
      </c>
      <c r="I288" s="35">
        <v>46.25</v>
      </c>
      <c r="J288" s="36">
        <v>5800.2309999999998</v>
      </c>
      <c r="K288" s="36">
        <v>5900.9470000000001</v>
      </c>
      <c r="L288" s="36">
        <v>5369.75</v>
      </c>
      <c r="M288" s="36">
        <v>5369.75</v>
      </c>
      <c r="N288" s="30">
        <f t="shared" si="122"/>
        <v>22440.678</v>
      </c>
      <c r="O288" s="24">
        <f t="shared" si="125"/>
        <v>1315086.3746299997</v>
      </c>
      <c r="P288" s="24">
        <f t="shared" si="124"/>
        <v>1337921.7133099998</v>
      </c>
      <c r="Q288" s="24">
        <f t="shared" si="124"/>
        <v>1321226.9875</v>
      </c>
      <c r="R288" s="24">
        <f t="shared" si="126"/>
        <v>1321226.9875</v>
      </c>
      <c r="S288" s="31">
        <f t="shared" si="123"/>
        <v>5295462.0629399996</v>
      </c>
      <c r="T288" s="24"/>
      <c r="U288" s="32"/>
      <c r="V288" s="33"/>
    </row>
    <row r="289" spans="1:22" s="5" customFormat="1" ht="30.75" customHeight="1">
      <c r="A289" s="26" t="s">
        <v>317</v>
      </c>
      <c r="B289" s="28" t="s">
        <v>318</v>
      </c>
      <c r="C289" s="28" t="s">
        <v>318</v>
      </c>
      <c r="D289" s="26"/>
      <c r="E289" s="34"/>
      <c r="F289" s="29"/>
      <c r="G289" s="29"/>
      <c r="H289" s="29"/>
      <c r="I289" s="29"/>
      <c r="J289" s="37">
        <f>J290</f>
        <v>566.81799999999998</v>
      </c>
      <c r="K289" s="37">
        <f t="shared" ref="K289:R289" si="140">K290</f>
        <v>398.9</v>
      </c>
      <c r="L289" s="37">
        <f t="shared" si="140"/>
        <v>559.9</v>
      </c>
      <c r="M289" s="37">
        <f t="shared" si="140"/>
        <v>3873.84</v>
      </c>
      <c r="N289" s="30">
        <f t="shared" si="122"/>
        <v>5399.4580000000005</v>
      </c>
      <c r="O289" s="24">
        <f t="shared" si="140"/>
        <v>5390.4391799999985</v>
      </c>
      <c r="P289" s="24">
        <f t="shared" si="140"/>
        <v>3793.5389999999989</v>
      </c>
      <c r="Q289" s="24">
        <f t="shared" si="140"/>
        <v>6506.0380000000023</v>
      </c>
      <c r="R289" s="24">
        <f t="shared" si="140"/>
        <v>45014.02080000002</v>
      </c>
      <c r="S289" s="31">
        <f t="shared" si="123"/>
        <v>60704.036980000019</v>
      </c>
      <c r="T289" s="24"/>
      <c r="U289" s="32"/>
      <c r="V289" s="33"/>
    </row>
    <row r="290" spans="1:22" s="4" customFormat="1" ht="30.75" customHeight="1">
      <c r="A290" s="26"/>
      <c r="B290" s="28" t="s">
        <v>318</v>
      </c>
      <c r="C290" s="26" t="s">
        <v>43</v>
      </c>
      <c r="D290" s="26" t="s">
        <v>122</v>
      </c>
      <c r="E290" s="34" t="s">
        <v>123</v>
      </c>
      <c r="F290" s="35">
        <v>59.47</v>
      </c>
      <c r="G290" s="35">
        <v>64.23</v>
      </c>
      <c r="H290" s="35">
        <v>49.96</v>
      </c>
      <c r="I290" s="35">
        <v>52.61</v>
      </c>
      <c r="J290" s="36">
        <v>566.81799999999998</v>
      </c>
      <c r="K290" s="36">
        <v>398.9</v>
      </c>
      <c r="L290" s="36">
        <v>559.9</v>
      </c>
      <c r="M290" s="36">
        <v>3873.84</v>
      </c>
      <c r="N290" s="30">
        <f t="shared" si="122"/>
        <v>5399.4580000000005</v>
      </c>
      <c r="O290" s="24">
        <f t="shared" si="125"/>
        <v>5390.4391799999985</v>
      </c>
      <c r="P290" s="24">
        <f t="shared" si="124"/>
        <v>3793.5389999999989</v>
      </c>
      <c r="Q290" s="24">
        <f t="shared" si="124"/>
        <v>6506.0380000000023</v>
      </c>
      <c r="R290" s="24">
        <f t="shared" si="126"/>
        <v>45014.02080000002</v>
      </c>
      <c r="S290" s="31">
        <f t="shared" si="123"/>
        <v>60704.036980000019</v>
      </c>
      <c r="T290" s="24"/>
      <c r="U290" s="32"/>
      <c r="V290" s="33"/>
    </row>
    <row r="291" spans="1:22" s="5" customFormat="1" ht="30" customHeight="1">
      <c r="A291" s="26" t="s">
        <v>320</v>
      </c>
      <c r="B291" s="28" t="s">
        <v>321</v>
      </c>
      <c r="C291" s="28" t="s">
        <v>321</v>
      </c>
      <c r="D291" s="26"/>
      <c r="E291" s="34"/>
      <c r="F291" s="29"/>
      <c r="G291" s="29"/>
      <c r="H291" s="29"/>
      <c r="I291" s="29"/>
      <c r="J291" s="37">
        <f>J292</f>
        <v>23103.305</v>
      </c>
      <c r="K291" s="37">
        <f t="shared" ref="K291:R291" si="141">K292</f>
        <v>26356.853000000003</v>
      </c>
      <c r="L291" s="37">
        <f t="shared" si="141"/>
        <v>24973.64</v>
      </c>
      <c r="M291" s="37">
        <f t="shared" si="141"/>
        <v>24973.64</v>
      </c>
      <c r="N291" s="30">
        <f t="shared" si="122"/>
        <v>99407.438000000009</v>
      </c>
      <c r="O291" s="24">
        <f t="shared" si="141"/>
        <v>6002469.6720500002</v>
      </c>
      <c r="P291" s="24">
        <f t="shared" si="141"/>
        <v>6847773.977930001</v>
      </c>
      <c r="Q291" s="24">
        <f t="shared" si="141"/>
        <v>7039319.9068</v>
      </c>
      <c r="R291" s="24">
        <f t="shared" si="141"/>
        <v>7039319.9068</v>
      </c>
      <c r="S291" s="31">
        <f t="shared" si="123"/>
        <v>26928883.463580005</v>
      </c>
      <c r="T291" s="31"/>
      <c r="U291" s="30"/>
      <c r="V291" s="33"/>
    </row>
    <row r="292" spans="1:22" s="4" customFormat="1" ht="30.75" customHeight="1">
      <c r="A292" s="26"/>
      <c r="B292" s="28" t="s">
        <v>321</v>
      </c>
      <c r="C292" s="26" t="s">
        <v>17</v>
      </c>
      <c r="D292" s="26" t="s">
        <v>319</v>
      </c>
      <c r="E292" s="34" t="s">
        <v>19</v>
      </c>
      <c r="F292" s="35">
        <v>307.06</v>
      </c>
      <c r="G292" s="35">
        <v>331.62</v>
      </c>
      <c r="H292" s="35">
        <v>47.25</v>
      </c>
      <c r="I292" s="35">
        <v>49.75</v>
      </c>
      <c r="J292" s="36">
        <v>23103.305</v>
      </c>
      <c r="K292" s="36">
        <v>26356.853000000003</v>
      </c>
      <c r="L292" s="36">
        <v>24973.64</v>
      </c>
      <c r="M292" s="36">
        <v>24973.64</v>
      </c>
      <c r="N292" s="30">
        <f t="shared" si="122"/>
        <v>99407.438000000009</v>
      </c>
      <c r="O292" s="24">
        <f t="shared" si="125"/>
        <v>6002469.6720500002</v>
      </c>
      <c r="P292" s="24">
        <f t="shared" si="124"/>
        <v>6847773.977930001</v>
      </c>
      <c r="Q292" s="24">
        <f t="shared" si="124"/>
        <v>7039319.9068</v>
      </c>
      <c r="R292" s="24">
        <f t="shared" si="126"/>
        <v>7039319.9068</v>
      </c>
      <c r="S292" s="31">
        <f t="shared" si="123"/>
        <v>26928883.463580005</v>
      </c>
      <c r="T292" s="24"/>
      <c r="U292" s="32"/>
      <c r="V292" s="33"/>
    </row>
    <row r="293" spans="1:22" s="5" customFormat="1" ht="30.75" customHeight="1">
      <c r="A293" s="26" t="s">
        <v>322</v>
      </c>
      <c r="B293" s="28" t="s">
        <v>323</v>
      </c>
      <c r="C293" s="28" t="s">
        <v>323</v>
      </c>
      <c r="D293" s="26"/>
      <c r="E293" s="34"/>
      <c r="F293" s="29"/>
      <c r="G293" s="29"/>
      <c r="H293" s="29"/>
      <c r="I293" s="29"/>
      <c r="J293" s="37">
        <f>SUM(J294:J296)</f>
        <v>25756.243000000002</v>
      </c>
      <c r="K293" s="37">
        <f t="shared" ref="K293:M293" si="142">SUM(K294:K296)</f>
        <v>26439.689333333336</v>
      </c>
      <c r="L293" s="37">
        <f t="shared" si="142"/>
        <v>28928.274000000001</v>
      </c>
      <c r="M293" s="37">
        <f t="shared" si="142"/>
        <v>34518.114000000001</v>
      </c>
      <c r="N293" s="30">
        <f t="shared" si="122"/>
        <v>115642.32033333334</v>
      </c>
      <c r="O293" s="24">
        <f>SUM(O294:O296)</f>
        <v>550890.37793000008</v>
      </c>
      <c r="P293" s="24">
        <f t="shared" ref="P293:R293" si="143">SUM(P294:P296)</f>
        <v>612421.0618133333</v>
      </c>
      <c r="Q293" s="24">
        <f t="shared" si="143"/>
        <v>979305.42866000009</v>
      </c>
      <c r="R293" s="24">
        <f t="shared" si="143"/>
        <v>1834159.65986</v>
      </c>
      <c r="S293" s="31">
        <f t="shared" si="123"/>
        <v>3976776.5282633337</v>
      </c>
      <c r="T293" s="31"/>
      <c r="U293" s="32"/>
      <c r="V293" s="33"/>
    </row>
    <row r="294" spans="1:22" s="4" customFormat="1" ht="30.75" customHeight="1">
      <c r="A294" s="26"/>
      <c r="B294" s="28" t="s">
        <v>323</v>
      </c>
      <c r="C294" s="26" t="s">
        <v>246</v>
      </c>
      <c r="D294" s="26" t="s">
        <v>247</v>
      </c>
      <c r="E294" s="34" t="s">
        <v>123</v>
      </c>
      <c r="F294" s="35">
        <v>182.61</v>
      </c>
      <c r="G294" s="35">
        <v>197.22</v>
      </c>
      <c r="H294" s="35">
        <v>42.06</v>
      </c>
      <c r="I294" s="35">
        <v>44.29</v>
      </c>
      <c r="J294" s="36">
        <v>586.24299999999994</v>
      </c>
      <c r="K294" s="36">
        <v>363.92600000000004</v>
      </c>
      <c r="L294" s="36">
        <v>1176.82</v>
      </c>
      <c r="M294" s="36">
        <v>6766.66</v>
      </c>
      <c r="N294" s="30">
        <f t="shared" si="122"/>
        <v>8893.6489999999994</v>
      </c>
      <c r="O294" s="24">
        <f t="shared" si="125"/>
        <v>82396.453649999996</v>
      </c>
      <c r="P294" s="24">
        <f t="shared" si="124"/>
        <v>51149.799300000013</v>
      </c>
      <c r="Q294" s="24">
        <f t="shared" si="124"/>
        <v>179971.08259999999</v>
      </c>
      <c r="R294" s="24">
        <f t="shared" si="126"/>
        <v>1034825.3138</v>
      </c>
      <c r="S294" s="31">
        <f t="shared" si="123"/>
        <v>1348342.6493500001</v>
      </c>
      <c r="T294" s="24"/>
      <c r="U294" s="32"/>
      <c r="V294" s="33"/>
    </row>
    <row r="295" spans="1:22" s="4" customFormat="1" ht="48" customHeight="1">
      <c r="A295" s="26"/>
      <c r="B295" s="28" t="s">
        <v>323</v>
      </c>
      <c r="C295" s="26" t="s">
        <v>17</v>
      </c>
      <c r="D295" s="26" t="s">
        <v>243</v>
      </c>
      <c r="E295" s="34" t="s">
        <v>123</v>
      </c>
      <c r="F295" s="35">
        <v>128</v>
      </c>
      <c r="G295" s="35">
        <v>138.24</v>
      </c>
      <c r="H295" s="35">
        <v>25.57</v>
      </c>
      <c r="I295" s="35">
        <v>26.93</v>
      </c>
      <c r="J295" s="36">
        <v>4573.7960000000003</v>
      </c>
      <c r="K295" s="36">
        <v>5479.5593333333336</v>
      </c>
      <c r="L295" s="36">
        <v>7155.25</v>
      </c>
      <c r="M295" s="36">
        <v>7155.25</v>
      </c>
      <c r="N295" s="30">
        <f t="shared" si="122"/>
        <v>24363.855333333333</v>
      </c>
      <c r="O295" s="24">
        <f t="shared" si="125"/>
        <v>468493.92428000004</v>
      </c>
      <c r="P295" s="24">
        <f t="shared" si="124"/>
        <v>561271.26251333335</v>
      </c>
      <c r="Q295" s="24">
        <f t="shared" si="124"/>
        <v>796450.87750000006</v>
      </c>
      <c r="R295" s="24">
        <f t="shared" si="126"/>
        <v>796450.87750000006</v>
      </c>
      <c r="S295" s="31">
        <f t="shared" si="123"/>
        <v>2622666.9417933333</v>
      </c>
      <c r="T295" s="24"/>
      <c r="U295" s="32"/>
      <c r="V295" s="33"/>
    </row>
    <row r="296" spans="1:22" s="4" customFormat="1" ht="30.75" customHeight="1">
      <c r="A296" s="26"/>
      <c r="B296" s="28"/>
      <c r="C296" s="26" t="s">
        <v>72</v>
      </c>
      <c r="D296" s="26" t="s">
        <v>388</v>
      </c>
      <c r="E296" s="34" t="s">
        <v>19</v>
      </c>
      <c r="F296" s="35">
        <f>'2025'!G296</f>
        <v>20.87</v>
      </c>
      <c r="G296" s="35">
        <v>22.12</v>
      </c>
      <c r="H296" s="35">
        <v>20.87</v>
      </c>
      <c r="I296" s="35">
        <v>21.98</v>
      </c>
      <c r="J296" s="36">
        <v>20596.204000000002</v>
      </c>
      <c r="K296" s="36">
        <f>J296</f>
        <v>20596.204000000002</v>
      </c>
      <c r="L296" s="36">
        <f t="shared" ref="L296:M296" si="144">K296</f>
        <v>20596.204000000002</v>
      </c>
      <c r="M296" s="36">
        <f t="shared" si="144"/>
        <v>20596.204000000002</v>
      </c>
      <c r="N296" s="30">
        <f t="shared" si="122"/>
        <v>82384.816000000006</v>
      </c>
      <c r="O296" s="24">
        <f t="shared" ref="O296" si="145">(F296-H296)*J296</f>
        <v>0</v>
      </c>
      <c r="P296" s="24">
        <f t="shared" ref="P296" si="146">(F296-H296)*K296</f>
        <v>0</v>
      </c>
      <c r="Q296" s="24">
        <f t="shared" si="124"/>
        <v>2883.4685600000121</v>
      </c>
      <c r="R296" s="24">
        <f t="shared" si="126"/>
        <v>2883.4685600000121</v>
      </c>
      <c r="S296" s="31">
        <f t="shared" si="123"/>
        <v>5766.9371200000242</v>
      </c>
      <c r="T296" s="24"/>
      <c r="U296" s="32"/>
      <c r="V296" s="33"/>
    </row>
    <row r="297" spans="1:22" s="5" customFormat="1" ht="31.5" customHeight="1">
      <c r="A297" s="26" t="s">
        <v>324</v>
      </c>
      <c r="B297" s="28" t="s">
        <v>325</v>
      </c>
      <c r="C297" s="28" t="s">
        <v>325</v>
      </c>
      <c r="D297" s="26"/>
      <c r="E297" s="34"/>
      <c r="F297" s="29"/>
      <c r="G297" s="29"/>
      <c r="H297" s="29"/>
      <c r="I297" s="29"/>
      <c r="J297" s="37">
        <f>J298</f>
        <v>19957.800000000003</v>
      </c>
      <c r="K297" s="37">
        <f t="shared" ref="K297:R297" si="147">K298</f>
        <v>20019.800000000003</v>
      </c>
      <c r="L297" s="37">
        <f t="shared" si="147"/>
        <v>20029.25</v>
      </c>
      <c r="M297" s="37">
        <f t="shared" si="147"/>
        <v>20029.25</v>
      </c>
      <c r="N297" s="30">
        <f t="shared" si="122"/>
        <v>80036.100000000006</v>
      </c>
      <c r="O297" s="24">
        <f t="shared" si="147"/>
        <v>730455.48000000033</v>
      </c>
      <c r="P297" s="24">
        <f t="shared" si="147"/>
        <v>732724.68000000028</v>
      </c>
      <c r="Q297" s="24">
        <f t="shared" si="147"/>
        <v>815591.05999999994</v>
      </c>
      <c r="R297" s="24">
        <f t="shared" si="147"/>
        <v>815591.05999999994</v>
      </c>
      <c r="S297" s="31">
        <f t="shared" si="123"/>
        <v>3094362.2800000007</v>
      </c>
      <c r="T297" s="31"/>
      <c r="U297" s="30"/>
      <c r="V297" s="33"/>
    </row>
    <row r="298" spans="1:22" s="4" customFormat="1" ht="30.75" customHeight="1">
      <c r="A298" s="26"/>
      <c r="B298" s="28" t="s">
        <v>325</v>
      </c>
      <c r="C298" s="26" t="s">
        <v>17</v>
      </c>
      <c r="D298" s="26" t="s">
        <v>319</v>
      </c>
      <c r="E298" s="34" t="s">
        <v>20</v>
      </c>
      <c r="F298" s="35">
        <v>81.040000000000006</v>
      </c>
      <c r="G298" s="35">
        <v>87.52</v>
      </c>
      <c r="H298" s="35">
        <v>44.44</v>
      </c>
      <c r="I298" s="35">
        <v>46.8</v>
      </c>
      <c r="J298" s="36">
        <v>19957.800000000003</v>
      </c>
      <c r="K298" s="36">
        <v>20019.800000000003</v>
      </c>
      <c r="L298" s="36">
        <v>20029.25</v>
      </c>
      <c r="M298" s="36">
        <v>20029.25</v>
      </c>
      <c r="N298" s="30">
        <f t="shared" si="122"/>
        <v>80036.100000000006</v>
      </c>
      <c r="O298" s="24">
        <f t="shared" si="125"/>
        <v>730455.48000000033</v>
      </c>
      <c r="P298" s="24">
        <f t="shared" si="124"/>
        <v>732724.68000000028</v>
      </c>
      <c r="Q298" s="24">
        <f t="shared" si="124"/>
        <v>815591.05999999994</v>
      </c>
      <c r="R298" s="24">
        <f t="shared" si="126"/>
        <v>815591.05999999994</v>
      </c>
      <c r="S298" s="31">
        <f t="shared" si="123"/>
        <v>3094362.2800000007</v>
      </c>
      <c r="T298" s="24"/>
      <c r="U298" s="32"/>
      <c r="V298" s="33"/>
    </row>
    <row r="299" spans="1:22" s="5" customFormat="1" ht="32.25" customHeight="1">
      <c r="A299" s="26" t="s">
        <v>326</v>
      </c>
      <c r="B299" s="28" t="s">
        <v>327</v>
      </c>
      <c r="C299" s="28" t="s">
        <v>327</v>
      </c>
      <c r="D299" s="26"/>
      <c r="E299" s="34"/>
      <c r="F299" s="29"/>
      <c r="G299" s="29"/>
      <c r="H299" s="29"/>
      <c r="I299" s="29"/>
      <c r="J299" s="37">
        <f>SUM(J300:J302)</f>
        <v>5424.5540000000001</v>
      </c>
      <c r="K299" s="37">
        <f t="shared" ref="K299:M299" si="148">SUM(K300:K302)</f>
        <v>5425.4299999999994</v>
      </c>
      <c r="L299" s="37">
        <f t="shared" si="148"/>
        <v>5450.2529999999997</v>
      </c>
      <c r="M299" s="37">
        <f t="shared" si="148"/>
        <v>5882.1230000000005</v>
      </c>
      <c r="N299" s="30">
        <f t="shared" si="122"/>
        <v>22182.36</v>
      </c>
      <c r="O299" s="24">
        <f>SUM(O300:O302)</f>
        <v>378612.35285999993</v>
      </c>
      <c r="P299" s="24">
        <f t="shared" ref="P299:R299" si="149">SUM(P300:P302)</f>
        <v>368876.52597999992</v>
      </c>
      <c r="Q299" s="24">
        <f t="shared" si="149"/>
        <v>421810.17323999997</v>
      </c>
      <c r="R299" s="24">
        <f t="shared" si="149"/>
        <v>457074.45654000004</v>
      </c>
      <c r="S299" s="31">
        <f t="shared" si="123"/>
        <v>1626373.50862</v>
      </c>
      <c r="T299" s="31"/>
      <c r="U299" s="30"/>
      <c r="V299" s="33"/>
    </row>
    <row r="300" spans="1:22" s="4" customFormat="1" ht="30.75" customHeight="1">
      <c r="A300" s="26"/>
      <c r="B300" s="28" t="s">
        <v>327</v>
      </c>
      <c r="C300" s="26" t="s">
        <v>56</v>
      </c>
      <c r="D300" s="26" t="s">
        <v>361</v>
      </c>
      <c r="E300" s="34" t="s">
        <v>19</v>
      </c>
      <c r="F300" s="35">
        <v>170.2</v>
      </c>
      <c r="G300" s="35">
        <v>183.82</v>
      </c>
      <c r="H300" s="35">
        <v>116.19</v>
      </c>
      <c r="I300" s="35">
        <v>122.35</v>
      </c>
      <c r="J300" s="36">
        <f>998.493+3853.235</f>
        <v>4851.7280000000001</v>
      </c>
      <c r="K300" s="36">
        <v>4917.96</v>
      </c>
      <c r="L300" s="36">
        <v>4912.2</v>
      </c>
      <c r="M300" s="36">
        <v>5290.1</v>
      </c>
      <c r="N300" s="30">
        <f t="shared" si="122"/>
        <v>19971.987999999998</v>
      </c>
      <c r="O300" s="24">
        <f t="shared" si="125"/>
        <v>262041.82927999995</v>
      </c>
      <c r="P300" s="24">
        <f t="shared" si="124"/>
        <v>265619.01959999994</v>
      </c>
      <c r="Q300" s="24">
        <f t="shared" si="124"/>
        <v>301952.93400000001</v>
      </c>
      <c r="R300" s="24">
        <f t="shared" si="126"/>
        <v>325182.44700000004</v>
      </c>
      <c r="S300" s="31">
        <f t="shared" si="123"/>
        <v>1154796.22988</v>
      </c>
      <c r="T300" s="24"/>
      <c r="U300" s="32"/>
      <c r="V300" s="33"/>
    </row>
    <row r="301" spans="1:22" s="4" customFormat="1" ht="30.75" customHeight="1">
      <c r="A301" s="26"/>
      <c r="B301" s="28" t="s">
        <v>327</v>
      </c>
      <c r="C301" s="26" t="s">
        <v>56</v>
      </c>
      <c r="D301" s="26" t="s">
        <v>328</v>
      </c>
      <c r="E301" s="34" t="s">
        <v>19</v>
      </c>
      <c r="F301" s="35">
        <v>314.52</v>
      </c>
      <c r="G301" s="35">
        <v>339.68</v>
      </c>
      <c r="H301" s="35">
        <v>110.82</v>
      </c>
      <c r="I301" s="35">
        <v>116.69</v>
      </c>
      <c r="J301" s="36">
        <f>106.4+413.093</f>
        <v>519.49300000000005</v>
      </c>
      <c r="K301" s="36">
        <v>454.13699999999994</v>
      </c>
      <c r="L301" s="36">
        <v>484.72</v>
      </c>
      <c r="M301" s="36">
        <v>538.69000000000005</v>
      </c>
      <c r="N301" s="30">
        <f t="shared" si="122"/>
        <v>1997.04</v>
      </c>
      <c r="O301" s="24">
        <f t="shared" si="125"/>
        <v>105820.72410000001</v>
      </c>
      <c r="P301" s="24">
        <f t="shared" si="124"/>
        <v>92507.70689999999</v>
      </c>
      <c r="Q301" s="24">
        <f t="shared" si="124"/>
        <v>108087.71280000001</v>
      </c>
      <c r="R301" s="24">
        <f t="shared" si="126"/>
        <v>120122.48310000001</v>
      </c>
      <c r="S301" s="31">
        <f t="shared" si="123"/>
        <v>426538.62689999997</v>
      </c>
      <c r="T301" s="24"/>
      <c r="U301" s="32"/>
      <c r="V301" s="33"/>
    </row>
    <row r="302" spans="1:22" s="4" customFormat="1" ht="30.75" customHeight="1">
      <c r="A302" s="26"/>
      <c r="B302" s="28"/>
      <c r="C302" s="26" t="s">
        <v>56</v>
      </c>
      <c r="D302" s="26" t="s">
        <v>389</v>
      </c>
      <c r="E302" s="34" t="s">
        <v>19</v>
      </c>
      <c r="F302" s="35">
        <v>312.38</v>
      </c>
      <c r="G302" s="35">
        <v>337.37</v>
      </c>
      <c r="H302" s="35">
        <v>110.82</v>
      </c>
      <c r="I302" s="35">
        <v>116.69</v>
      </c>
      <c r="J302" s="36">
        <v>53.332999999999998</v>
      </c>
      <c r="K302" s="36">
        <f>J302</f>
        <v>53.332999999999998</v>
      </c>
      <c r="L302" s="36">
        <f t="shared" ref="L302:M302" si="150">K302</f>
        <v>53.332999999999998</v>
      </c>
      <c r="M302" s="36">
        <f t="shared" si="150"/>
        <v>53.332999999999998</v>
      </c>
      <c r="N302" s="30">
        <f t="shared" si="122"/>
        <v>213.33199999999999</v>
      </c>
      <c r="O302" s="24">
        <f t="shared" si="125"/>
        <v>10749.79948</v>
      </c>
      <c r="P302" s="24">
        <f t="shared" si="124"/>
        <v>10749.79948</v>
      </c>
      <c r="Q302" s="24">
        <f t="shared" si="124"/>
        <v>11769.52644</v>
      </c>
      <c r="R302" s="24">
        <f t="shared" si="126"/>
        <v>11769.52644</v>
      </c>
      <c r="S302" s="31">
        <f t="shared" si="123"/>
        <v>45038.651839999999</v>
      </c>
      <c r="T302" s="24"/>
      <c r="U302" s="32"/>
      <c r="V302" s="33"/>
    </row>
    <row r="303" spans="1:22" s="5" customFormat="1" ht="32.25" customHeight="1">
      <c r="A303" s="26" t="s">
        <v>329</v>
      </c>
      <c r="B303" s="28" t="s">
        <v>330</v>
      </c>
      <c r="C303" s="28" t="s">
        <v>330</v>
      </c>
      <c r="D303" s="26"/>
      <c r="E303" s="34"/>
      <c r="F303" s="29"/>
      <c r="G303" s="29"/>
      <c r="H303" s="29"/>
      <c r="I303" s="29"/>
      <c r="J303" s="37">
        <f>J304</f>
        <v>24675.476999999999</v>
      </c>
      <c r="K303" s="37">
        <f t="shared" ref="K303:R303" si="151">K304</f>
        <v>16570.442999999999</v>
      </c>
      <c r="L303" s="37">
        <f t="shared" si="151"/>
        <v>17072</v>
      </c>
      <c r="M303" s="37">
        <f t="shared" si="151"/>
        <v>17072</v>
      </c>
      <c r="N303" s="30">
        <f t="shared" si="122"/>
        <v>75389.919999999998</v>
      </c>
      <c r="O303" s="24">
        <f t="shared" si="151"/>
        <v>1135812.20631</v>
      </c>
      <c r="P303" s="24">
        <f t="shared" si="151"/>
        <v>762737.49129000003</v>
      </c>
      <c r="Q303" s="24">
        <f t="shared" si="151"/>
        <v>873232.8</v>
      </c>
      <c r="R303" s="24">
        <f t="shared" si="151"/>
        <v>873232.8</v>
      </c>
      <c r="S303" s="31">
        <f t="shared" si="123"/>
        <v>3645015.2976000002</v>
      </c>
      <c r="T303" s="31"/>
      <c r="U303" s="30"/>
      <c r="V303" s="33"/>
    </row>
    <row r="304" spans="1:22" s="4" customFormat="1" ht="30.75" customHeight="1">
      <c r="A304" s="26"/>
      <c r="B304" s="28" t="s">
        <v>330</v>
      </c>
      <c r="C304" s="26" t="s">
        <v>99</v>
      </c>
      <c r="D304" s="26" t="s">
        <v>331</v>
      </c>
      <c r="E304" s="34" t="s">
        <v>123</v>
      </c>
      <c r="F304" s="35">
        <v>99.11</v>
      </c>
      <c r="G304" s="35">
        <v>107.04</v>
      </c>
      <c r="H304" s="35">
        <v>53.08</v>
      </c>
      <c r="I304" s="35">
        <v>55.89</v>
      </c>
      <c r="J304" s="36">
        <v>24675.476999999999</v>
      </c>
      <c r="K304" s="36">
        <v>16570.442999999999</v>
      </c>
      <c r="L304" s="36">
        <v>17072</v>
      </c>
      <c r="M304" s="36">
        <v>17072</v>
      </c>
      <c r="N304" s="30">
        <f t="shared" si="122"/>
        <v>75389.919999999998</v>
      </c>
      <c r="O304" s="24">
        <f t="shared" si="125"/>
        <v>1135812.20631</v>
      </c>
      <c r="P304" s="24">
        <f t="shared" si="124"/>
        <v>762737.49129000003</v>
      </c>
      <c r="Q304" s="24">
        <f t="shared" si="124"/>
        <v>873232.8</v>
      </c>
      <c r="R304" s="24">
        <f t="shared" si="126"/>
        <v>873232.8</v>
      </c>
      <c r="S304" s="31">
        <f t="shared" si="123"/>
        <v>3645015.2976000002</v>
      </c>
      <c r="T304" s="24"/>
      <c r="U304" s="32"/>
      <c r="V304" s="33"/>
    </row>
    <row r="305" spans="1:24" s="5" customFormat="1" ht="32.25" customHeight="1">
      <c r="A305" s="26" t="s">
        <v>332</v>
      </c>
      <c r="B305" s="28" t="s">
        <v>333</v>
      </c>
      <c r="C305" s="28" t="s">
        <v>333</v>
      </c>
      <c r="D305" s="26"/>
      <c r="E305" s="34"/>
      <c r="F305" s="29"/>
      <c r="G305" s="29"/>
      <c r="H305" s="29"/>
      <c r="I305" s="29"/>
      <c r="J305" s="37">
        <f>SUM(J306:J307)</f>
        <v>22238.035000000003</v>
      </c>
      <c r="K305" s="37">
        <f t="shared" ref="K305:M305" si="152">SUM(K306:K307)</f>
        <v>22181.218000000001</v>
      </c>
      <c r="L305" s="37">
        <f t="shared" si="152"/>
        <v>18094</v>
      </c>
      <c r="M305" s="37">
        <f t="shared" si="152"/>
        <v>19142</v>
      </c>
      <c r="N305" s="30">
        <f t="shared" si="122"/>
        <v>81655.252999999997</v>
      </c>
      <c r="O305" s="24">
        <f>SUM(O306:O307)</f>
        <v>38462193.392889999</v>
      </c>
      <c r="P305" s="24">
        <f t="shared" ref="P305:R305" si="153">SUM(P306:P307)</f>
        <v>39491426.240699999</v>
      </c>
      <c r="Q305" s="24">
        <f t="shared" si="153"/>
        <v>35737757.669999994</v>
      </c>
      <c r="R305" s="24">
        <f t="shared" si="153"/>
        <v>39500824.959999993</v>
      </c>
      <c r="S305" s="31">
        <f t="shared" si="123"/>
        <v>153192202.26358998</v>
      </c>
      <c r="T305" s="31"/>
      <c r="U305" s="30"/>
      <c r="V305" s="33"/>
    </row>
    <row r="306" spans="1:24" s="4" customFormat="1" ht="68.25" customHeight="1">
      <c r="A306" s="26"/>
      <c r="B306" s="28" t="s">
        <v>333</v>
      </c>
      <c r="C306" s="26" t="s">
        <v>121</v>
      </c>
      <c r="D306" s="26" t="s">
        <v>334</v>
      </c>
      <c r="E306" s="34" t="s">
        <v>123</v>
      </c>
      <c r="F306" s="35">
        <v>102.46</v>
      </c>
      <c r="G306" s="35">
        <v>110.66</v>
      </c>
      <c r="H306" s="35">
        <v>52.83</v>
      </c>
      <c r="I306" s="35">
        <v>55.63</v>
      </c>
      <c r="J306" s="36">
        <v>20961.491000000002</v>
      </c>
      <c r="K306" s="36">
        <v>20869.408666666666</v>
      </c>
      <c r="L306" s="36">
        <v>16997</v>
      </c>
      <c r="M306" s="36">
        <v>17928</v>
      </c>
      <c r="N306" s="30">
        <f t="shared" si="122"/>
        <v>76755.899666666664</v>
      </c>
      <c r="O306" s="24">
        <f t="shared" si="125"/>
        <v>1040318.79833</v>
      </c>
      <c r="P306" s="24">
        <f t="shared" si="124"/>
        <v>1035748.7521266666</v>
      </c>
      <c r="Q306" s="24">
        <f t="shared" si="124"/>
        <v>935344.90999999992</v>
      </c>
      <c r="R306" s="24">
        <f t="shared" si="126"/>
        <v>986577.83999999985</v>
      </c>
      <c r="S306" s="31">
        <f t="shared" si="123"/>
        <v>3997990.3004566664</v>
      </c>
      <c r="T306" s="24"/>
      <c r="U306" s="32"/>
      <c r="V306" s="33"/>
    </row>
    <row r="307" spans="1:24" s="4" customFormat="1" ht="68.25" customHeight="1">
      <c r="A307" s="26"/>
      <c r="B307" s="28" t="s">
        <v>333</v>
      </c>
      <c r="C307" s="26" t="s">
        <v>121</v>
      </c>
      <c r="D307" s="26" t="s">
        <v>334</v>
      </c>
      <c r="E307" s="34" t="s">
        <v>134</v>
      </c>
      <c r="F307" s="35">
        <v>31718.21</v>
      </c>
      <c r="G307" s="35">
        <v>34255.67</v>
      </c>
      <c r="H307" s="35">
        <v>2403.2199999999998</v>
      </c>
      <c r="I307" s="35">
        <v>2530.59</v>
      </c>
      <c r="J307" s="36">
        <v>1276.5440000000001</v>
      </c>
      <c r="K307" s="36">
        <v>1311.8093333333334</v>
      </c>
      <c r="L307" s="36">
        <v>1097</v>
      </c>
      <c r="M307" s="36">
        <v>1214</v>
      </c>
      <c r="N307" s="30">
        <f t="shared" si="122"/>
        <v>4899.3533333333335</v>
      </c>
      <c r="O307" s="24">
        <f t="shared" si="125"/>
        <v>37421874.594559997</v>
      </c>
      <c r="P307" s="24">
        <f t="shared" si="124"/>
        <v>38455677.488573335</v>
      </c>
      <c r="Q307" s="24">
        <f t="shared" si="124"/>
        <v>34802412.759999998</v>
      </c>
      <c r="R307" s="24">
        <f t="shared" si="126"/>
        <v>38514247.119999997</v>
      </c>
      <c r="S307" s="31">
        <f t="shared" si="123"/>
        <v>149194211.96313334</v>
      </c>
      <c r="T307" s="24"/>
      <c r="U307" s="32"/>
      <c r="V307" s="33"/>
    </row>
    <row r="308" spans="1:24" s="5" customFormat="1" ht="27.75" customHeight="1">
      <c r="A308" s="26" t="s">
        <v>335</v>
      </c>
      <c r="B308" s="28" t="s">
        <v>336</v>
      </c>
      <c r="C308" s="28" t="s">
        <v>336</v>
      </c>
      <c r="D308" s="26"/>
      <c r="E308" s="34"/>
      <c r="F308" s="29"/>
      <c r="G308" s="29"/>
      <c r="H308" s="29"/>
      <c r="I308" s="29"/>
      <c r="J308" s="37">
        <f>SUM(J309:J310)</f>
        <v>66402.899999999994</v>
      </c>
      <c r="K308" s="37">
        <f t="shared" ref="K308:M308" si="154">SUM(K309:K310)</f>
        <v>62692.441999999995</v>
      </c>
      <c r="L308" s="37">
        <f t="shared" si="154"/>
        <v>54910.16</v>
      </c>
      <c r="M308" s="37">
        <f t="shared" si="154"/>
        <v>67976.22</v>
      </c>
      <c r="N308" s="30">
        <f t="shared" si="122"/>
        <v>251981.72199999998</v>
      </c>
      <c r="O308" s="24">
        <f>SUM(O309:O310)</f>
        <v>5641903.8733299999</v>
      </c>
      <c r="P308" s="24">
        <f t="shared" ref="P308:R308" si="155">SUM(P309:P310)</f>
        <v>5667798.1285599992</v>
      </c>
      <c r="Q308" s="24">
        <f t="shared" si="155"/>
        <v>4771315.6193000004</v>
      </c>
      <c r="R308" s="24">
        <f t="shared" si="155"/>
        <v>6019218.8774999995</v>
      </c>
      <c r="S308" s="31">
        <f t="shared" si="123"/>
        <v>22100236.498690002</v>
      </c>
      <c r="T308" s="24"/>
      <c r="U308" s="32"/>
      <c r="V308" s="33"/>
    </row>
    <row r="309" spans="1:24" s="4" customFormat="1" ht="52.5" customHeight="1">
      <c r="A309" s="26"/>
      <c r="B309" s="28" t="s">
        <v>336</v>
      </c>
      <c r="C309" s="26" t="s">
        <v>121</v>
      </c>
      <c r="D309" s="26" t="s">
        <v>337</v>
      </c>
      <c r="E309" s="34" t="s">
        <v>123</v>
      </c>
      <c r="F309" s="35">
        <v>471.85</v>
      </c>
      <c r="G309" s="35">
        <v>509.6</v>
      </c>
      <c r="H309" s="35">
        <v>44.03</v>
      </c>
      <c r="I309" s="35">
        <v>46.36</v>
      </c>
      <c r="J309" s="36">
        <v>7493.8389999999999</v>
      </c>
      <c r="K309" s="36">
        <v>7957.8379999999997</v>
      </c>
      <c r="L309" s="36">
        <v>5399.47</v>
      </c>
      <c r="M309" s="36">
        <v>6953.95</v>
      </c>
      <c r="N309" s="30">
        <f t="shared" si="122"/>
        <v>27805.097000000002</v>
      </c>
      <c r="O309" s="24">
        <f t="shared" si="125"/>
        <v>3206014.2009800002</v>
      </c>
      <c r="P309" s="24">
        <f t="shared" si="124"/>
        <v>3404522.2531600003</v>
      </c>
      <c r="Q309" s="24">
        <f t="shared" si="124"/>
        <v>2501250.4828000003</v>
      </c>
      <c r="R309" s="24">
        <f t="shared" si="126"/>
        <v>3221347.798</v>
      </c>
      <c r="S309" s="31">
        <f t="shared" si="123"/>
        <v>12333134.73494</v>
      </c>
      <c r="T309" s="24"/>
      <c r="U309" s="32"/>
      <c r="V309" s="33"/>
    </row>
    <row r="310" spans="1:24" s="4" customFormat="1" ht="68.25" customHeight="1">
      <c r="A310" s="26"/>
      <c r="B310" s="28" t="s">
        <v>336</v>
      </c>
      <c r="C310" s="26" t="s">
        <v>121</v>
      </c>
      <c r="D310" s="26" t="s">
        <v>338</v>
      </c>
      <c r="E310" s="34" t="s">
        <v>123</v>
      </c>
      <c r="F310" s="35">
        <v>85.38</v>
      </c>
      <c r="G310" s="35">
        <v>92.21</v>
      </c>
      <c r="H310" s="35">
        <v>44.03</v>
      </c>
      <c r="I310" s="35">
        <v>46.36</v>
      </c>
      <c r="J310" s="36">
        <v>58909.061000000002</v>
      </c>
      <c r="K310" s="36">
        <v>54734.603999999992</v>
      </c>
      <c r="L310" s="36">
        <v>49510.69</v>
      </c>
      <c r="M310" s="36">
        <v>61022.27</v>
      </c>
      <c r="N310" s="30">
        <f t="shared" si="122"/>
        <v>224176.62499999997</v>
      </c>
      <c r="O310" s="24">
        <f t="shared" si="125"/>
        <v>2435889.6723499997</v>
      </c>
      <c r="P310" s="24">
        <f t="shared" si="124"/>
        <v>2263275.8753999993</v>
      </c>
      <c r="Q310" s="24">
        <f t="shared" si="124"/>
        <v>2270065.1365</v>
      </c>
      <c r="R310" s="24">
        <f t="shared" si="126"/>
        <v>2797871.0794999995</v>
      </c>
      <c r="S310" s="31">
        <f t="shared" si="123"/>
        <v>9767101.7637499981</v>
      </c>
      <c r="T310" s="24"/>
      <c r="U310" s="32"/>
      <c r="V310" s="33"/>
    </row>
    <row r="311" spans="1:24" s="5" customFormat="1" ht="30.75" customHeight="1">
      <c r="A311" s="26" t="s">
        <v>339</v>
      </c>
      <c r="B311" s="28" t="s">
        <v>340</v>
      </c>
      <c r="C311" s="28" t="s">
        <v>340</v>
      </c>
      <c r="D311" s="26"/>
      <c r="E311" s="34"/>
      <c r="F311" s="29"/>
      <c r="G311" s="29"/>
      <c r="H311" s="29"/>
      <c r="I311" s="29"/>
      <c r="J311" s="37">
        <f>SUM(J312:J319)</f>
        <v>44811.142000000007</v>
      </c>
      <c r="K311" s="37">
        <f t="shared" ref="K311:M311" si="156">SUM(K312:K319)</f>
        <v>46183.900333333331</v>
      </c>
      <c r="L311" s="37">
        <f t="shared" si="156"/>
        <v>47928.053000000007</v>
      </c>
      <c r="M311" s="37">
        <f t="shared" si="156"/>
        <v>47927.043000000005</v>
      </c>
      <c r="N311" s="30">
        <f t="shared" si="122"/>
        <v>186850.13833333337</v>
      </c>
      <c r="O311" s="24">
        <f>SUM(O312:O319)</f>
        <v>4132677.0349900001</v>
      </c>
      <c r="P311" s="24">
        <f t="shared" ref="P311:R311" si="157">SUM(P312:P319)</f>
        <v>4226804.8463833332</v>
      </c>
      <c r="Q311" s="24">
        <f t="shared" si="157"/>
        <v>4812372.5861299988</v>
      </c>
      <c r="R311" s="24">
        <f t="shared" si="157"/>
        <v>4812379.0905299988</v>
      </c>
      <c r="S311" s="31">
        <f t="shared" si="123"/>
        <v>17984233.558033332</v>
      </c>
      <c r="T311" s="31"/>
      <c r="U311" s="30"/>
      <c r="V311" s="33"/>
    </row>
    <row r="312" spans="1:24" s="4" customFormat="1" ht="30.75" customHeight="1">
      <c r="A312" s="26"/>
      <c r="B312" s="28" t="s">
        <v>340</v>
      </c>
      <c r="C312" s="26" t="s">
        <v>72</v>
      </c>
      <c r="D312" s="26" t="s">
        <v>341</v>
      </c>
      <c r="E312" s="34" t="s">
        <v>19</v>
      </c>
      <c r="F312" s="35">
        <v>135.65</v>
      </c>
      <c r="G312" s="35">
        <v>146.5</v>
      </c>
      <c r="H312" s="35">
        <v>87.84</v>
      </c>
      <c r="I312" s="35">
        <v>92.5</v>
      </c>
      <c r="J312" s="36">
        <v>15708.41</v>
      </c>
      <c r="K312" s="36">
        <v>17031.013999999999</v>
      </c>
      <c r="L312" s="36">
        <v>19095</v>
      </c>
      <c r="M312" s="36">
        <v>19093</v>
      </c>
      <c r="N312" s="30">
        <f t="shared" si="122"/>
        <v>70927.423999999999</v>
      </c>
      <c r="O312" s="24">
        <f t="shared" si="125"/>
        <v>751019.0821</v>
      </c>
      <c r="P312" s="24">
        <f t="shared" si="124"/>
        <v>814252.77934000001</v>
      </c>
      <c r="Q312" s="24">
        <f t="shared" si="124"/>
        <v>1031130</v>
      </c>
      <c r="R312" s="24">
        <f t="shared" si="126"/>
        <v>1031022</v>
      </c>
      <c r="S312" s="31">
        <f t="shared" si="123"/>
        <v>3627423.8614400001</v>
      </c>
      <c r="T312" s="24"/>
      <c r="U312" s="32"/>
      <c r="V312" s="33"/>
    </row>
    <row r="313" spans="1:24" s="4" customFormat="1" ht="30.75" customHeight="1">
      <c r="A313" s="26"/>
      <c r="B313" s="28" t="s">
        <v>340</v>
      </c>
      <c r="C313" s="26" t="s">
        <v>72</v>
      </c>
      <c r="D313" s="26" t="s">
        <v>342</v>
      </c>
      <c r="E313" s="34" t="s">
        <v>19</v>
      </c>
      <c r="F313" s="35">
        <v>224.45</v>
      </c>
      <c r="G313" s="35">
        <v>242.41</v>
      </c>
      <c r="H313" s="35">
        <v>120.07</v>
      </c>
      <c r="I313" s="35">
        <v>126.43</v>
      </c>
      <c r="J313" s="36">
        <v>8429.9930000000004</v>
      </c>
      <c r="K313" s="36">
        <v>8376.9979999999996</v>
      </c>
      <c r="L313" s="36">
        <v>7840</v>
      </c>
      <c r="M313" s="36">
        <v>7841</v>
      </c>
      <c r="N313" s="30">
        <f t="shared" si="122"/>
        <v>32487.991000000002</v>
      </c>
      <c r="O313" s="24">
        <f t="shared" si="125"/>
        <v>879922.66934000002</v>
      </c>
      <c r="P313" s="24">
        <f t="shared" si="124"/>
        <v>874391.05123999994</v>
      </c>
      <c r="Q313" s="24">
        <f t="shared" si="124"/>
        <v>909283.2</v>
      </c>
      <c r="R313" s="24">
        <f t="shared" si="126"/>
        <v>909399.17999999993</v>
      </c>
      <c r="S313" s="31">
        <f t="shared" si="123"/>
        <v>3572996.1005799994</v>
      </c>
      <c r="T313" s="24"/>
      <c r="U313" s="32"/>
      <c r="V313" s="33"/>
    </row>
    <row r="314" spans="1:24" s="4" customFormat="1" ht="30.75" customHeight="1">
      <c r="A314" s="26"/>
      <c r="B314" s="28" t="s">
        <v>340</v>
      </c>
      <c r="C314" s="26" t="s">
        <v>72</v>
      </c>
      <c r="D314" s="26" t="s">
        <v>343</v>
      </c>
      <c r="E314" s="34" t="s">
        <v>19</v>
      </c>
      <c r="F314" s="35">
        <v>505.22</v>
      </c>
      <c r="G314" s="35">
        <v>545.64</v>
      </c>
      <c r="H314" s="35">
        <v>120.07</v>
      </c>
      <c r="I314" s="35">
        <v>126.43</v>
      </c>
      <c r="J314" s="36">
        <v>339.9</v>
      </c>
      <c r="K314" s="36">
        <v>390.81533333333334</v>
      </c>
      <c r="L314" s="36">
        <v>536</v>
      </c>
      <c r="M314" s="36">
        <v>536</v>
      </c>
      <c r="N314" s="30">
        <f t="shared" si="122"/>
        <v>1802.7153333333333</v>
      </c>
      <c r="O314" s="24">
        <f t="shared" si="125"/>
        <v>130912.485</v>
      </c>
      <c r="P314" s="24">
        <f t="shared" si="124"/>
        <v>150522.52563333334</v>
      </c>
      <c r="Q314" s="24">
        <f t="shared" si="124"/>
        <v>224696.56</v>
      </c>
      <c r="R314" s="24">
        <f t="shared" si="126"/>
        <v>224696.56</v>
      </c>
      <c r="S314" s="31">
        <f t="shared" si="123"/>
        <v>730828.13063333335</v>
      </c>
      <c r="T314" s="24"/>
      <c r="U314" s="32"/>
      <c r="V314" s="33"/>
    </row>
    <row r="315" spans="1:24" s="4" customFormat="1" ht="30.75" customHeight="1">
      <c r="A315" s="26"/>
      <c r="B315" s="28" t="s">
        <v>340</v>
      </c>
      <c r="C315" s="26" t="s">
        <v>72</v>
      </c>
      <c r="D315" s="26" t="s">
        <v>357</v>
      </c>
      <c r="E315" s="34" t="s">
        <v>19</v>
      </c>
      <c r="F315" s="35">
        <v>210.39</v>
      </c>
      <c r="G315" s="35">
        <v>227.22</v>
      </c>
      <c r="H315" s="35">
        <v>75.650000000000006</v>
      </c>
      <c r="I315" s="35">
        <v>79.66</v>
      </c>
      <c r="J315" s="36">
        <v>8392.7199999999993</v>
      </c>
      <c r="K315" s="36">
        <v>8392.7199999999993</v>
      </c>
      <c r="L315" s="36">
        <v>8392.7199999999993</v>
      </c>
      <c r="M315" s="36">
        <v>8392.7099999999991</v>
      </c>
      <c r="N315" s="30">
        <f>J315+K315+L315+M315</f>
        <v>33570.869999999995</v>
      </c>
      <c r="O315" s="24">
        <f t="shared" si="125"/>
        <v>1130835.0927999998</v>
      </c>
      <c r="P315" s="24">
        <f t="shared" si="124"/>
        <v>1130835.0927999998</v>
      </c>
      <c r="Q315" s="24">
        <f t="shared" si="124"/>
        <v>1238429.7631999999</v>
      </c>
      <c r="R315" s="24">
        <f t="shared" si="126"/>
        <v>1238428.2875999999</v>
      </c>
      <c r="S315" s="31">
        <f t="shared" si="123"/>
        <v>4738528.2363999989</v>
      </c>
      <c r="T315" s="24"/>
      <c r="U315" s="32"/>
      <c r="V315" s="33"/>
    </row>
    <row r="316" spans="1:24" s="4" customFormat="1" ht="30.75" customHeight="1">
      <c r="A316" s="26"/>
      <c r="B316" s="28" t="s">
        <v>340</v>
      </c>
      <c r="C316" s="26" t="s">
        <v>72</v>
      </c>
      <c r="D316" s="26" t="s">
        <v>357</v>
      </c>
      <c r="E316" s="34" t="s">
        <v>20</v>
      </c>
      <c r="F316" s="35">
        <v>117.68</v>
      </c>
      <c r="G316" s="35">
        <v>127.09</v>
      </c>
      <c r="H316" s="35">
        <v>74.180000000000007</v>
      </c>
      <c r="I316" s="35">
        <v>78.11</v>
      </c>
      <c r="J316" s="36">
        <v>9182.57</v>
      </c>
      <c r="K316" s="36">
        <v>9182.57</v>
      </c>
      <c r="L316" s="36">
        <v>9182.57</v>
      </c>
      <c r="M316" s="36">
        <v>9182.57</v>
      </c>
      <c r="N316" s="30">
        <f t="shared" si="122"/>
        <v>36730.28</v>
      </c>
      <c r="O316" s="24">
        <f t="shared" si="125"/>
        <v>399441.79499999998</v>
      </c>
      <c r="P316" s="24">
        <f t="shared" si="124"/>
        <v>399441.79499999998</v>
      </c>
      <c r="Q316" s="24">
        <f t="shared" si="124"/>
        <v>449762.27860000002</v>
      </c>
      <c r="R316" s="24">
        <f t="shared" si="126"/>
        <v>449762.27860000002</v>
      </c>
      <c r="S316" s="31">
        <f t="shared" si="123"/>
        <v>1698408.1472</v>
      </c>
      <c r="T316" s="24"/>
      <c r="U316" s="32"/>
      <c r="V316" s="33"/>
    </row>
    <row r="317" spans="1:24" s="4" customFormat="1" ht="30.75" customHeight="1">
      <c r="A317" s="26"/>
      <c r="B317" s="28" t="s">
        <v>340</v>
      </c>
      <c r="C317" s="26" t="s">
        <v>72</v>
      </c>
      <c r="D317" s="26" t="s">
        <v>341</v>
      </c>
      <c r="E317" s="34" t="s">
        <v>20</v>
      </c>
      <c r="F317" s="35">
        <v>429.95</v>
      </c>
      <c r="G317" s="35">
        <v>464.35</v>
      </c>
      <c r="H317" s="35">
        <v>108.02</v>
      </c>
      <c r="I317" s="35">
        <v>113.75</v>
      </c>
      <c r="J317" s="36">
        <v>2021.7859999999998</v>
      </c>
      <c r="K317" s="36">
        <v>2074.02</v>
      </c>
      <c r="L317" s="36">
        <v>2146</v>
      </c>
      <c r="M317" s="36">
        <v>2146</v>
      </c>
      <c r="N317" s="30">
        <f t="shared" si="122"/>
        <v>8387.8060000000005</v>
      </c>
      <c r="O317" s="24">
        <f t="shared" si="125"/>
        <v>650873.56698</v>
      </c>
      <c r="P317" s="24">
        <f t="shared" si="124"/>
        <v>667689.25860000006</v>
      </c>
      <c r="Q317" s="24">
        <f t="shared" si="124"/>
        <v>752387.60000000009</v>
      </c>
      <c r="R317" s="24">
        <f t="shared" si="126"/>
        <v>752387.60000000009</v>
      </c>
      <c r="S317" s="31">
        <f t="shared" si="123"/>
        <v>2823338.0255800001</v>
      </c>
      <c r="T317" s="24"/>
      <c r="U317" s="32"/>
      <c r="V317" s="33"/>
    </row>
    <row r="318" spans="1:24" ht="30.75" customHeight="1">
      <c r="A318" s="26"/>
      <c r="B318" s="28"/>
      <c r="C318" s="26" t="s">
        <v>72</v>
      </c>
      <c r="D318" s="34" t="s">
        <v>395</v>
      </c>
      <c r="E318" s="34" t="s">
        <v>19</v>
      </c>
      <c r="F318" s="35">
        <v>350.14</v>
      </c>
      <c r="G318" s="35">
        <v>378.15</v>
      </c>
      <c r="H318" s="35">
        <v>92.35</v>
      </c>
      <c r="I318" s="35">
        <v>97.24</v>
      </c>
      <c r="J318" s="36">
        <v>485.33600000000001</v>
      </c>
      <c r="K318" s="36">
        <f>J318</f>
        <v>485.33600000000001</v>
      </c>
      <c r="L318" s="36">
        <f t="shared" ref="L318:M319" si="158">K318</f>
        <v>485.33600000000001</v>
      </c>
      <c r="M318" s="36">
        <f t="shared" si="158"/>
        <v>485.33600000000001</v>
      </c>
      <c r="N318" s="30">
        <f t="shared" si="122"/>
        <v>1941.3440000000001</v>
      </c>
      <c r="O318" s="24">
        <f t="shared" si="125"/>
        <v>125114.76743999998</v>
      </c>
      <c r="P318" s="24">
        <f t="shared" si="124"/>
        <v>125114.76743999998</v>
      </c>
      <c r="Q318" s="24">
        <f t="shared" si="124"/>
        <v>136335.73575999998</v>
      </c>
      <c r="R318" s="24">
        <f t="shared" si="126"/>
        <v>136335.73575999998</v>
      </c>
      <c r="S318" s="31">
        <f t="shared" si="123"/>
        <v>522901.00639999995</v>
      </c>
      <c r="T318" s="24"/>
      <c r="U318" s="41"/>
      <c r="V318" s="42"/>
      <c r="W318" s="10"/>
      <c r="X318" s="10"/>
    </row>
    <row r="319" spans="1:24" ht="30.75" customHeight="1">
      <c r="A319" s="26"/>
      <c r="B319" s="28"/>
      <c r="C319" s="26" t="s">
        <v>72</v>
      </c>
      <c r="D319" s="34" t="s">
        <v>396</v>
      </c>
      <c r="E319" s="34" t="s">
        <v>19</v>
      </c>
      <c r="F319" s="35">
        <v>350.14</v>
      </c>
      <c r="G319" s="35">
        <v>378.15</v>
      </c>
      <c r="H319" s="35">
        <v>92.35</v>
      </c>
      <c r="I319" s="35">
        <v>97.24</v>
      </c>
      <c r="J319" s="36">
        <v>250.42699999999999</v>
      </c>
      <c r="K319" s="36">
        <f>J319</f>
        <v>250.42699999999999</v>
      </c>
      <c r="L319" s="36">
        <f t="shared" si="158"/>
        <v>250.42699999999999</v>
      </c>
      <c r="M319" s="36">
        <f t="shared" si="158"/>
        <v>250.42699999999999</v>
      </c>
      <c r="N319" s="30">
        <f t="shared" si="122"/>
        <v>1001.708</v>
      </c>
      <c r="O319" s="24">
        <f t="shared" si="125"/>
        <v>64557.576329999989</v>
      </c>
      <c r="P319" s="24">
        <f t="shared" si="124"/>
        <v>64557.576329999989</v>
      </c>
      <c r="Q319" s="24">
        <f t="shared" si="124"/>
        <v>70347.448569999993</v>
      </c>
      <c r="R319" s="24">
        <f t="shared" si="126"/>
        <v>70347.448569999993</v>
      </c>
      <c r="S319" s="31">
        <f t="shared" si="123"/>
        <v>269810.04979999998</v>
      </c>
      <c r="T319" s="24"/>
      <c r="U319" s="41"/>
      <c r="V319" s="42"/>
      <c r="W319" s="10"/>
      <c r="X319" s="10"/>
    </row>
    <row r="320" spans="1:24" s="5" customFormat="1" ht="27.75" customHeight="1">
      <c r="A320" s="26" t="s">
        <v>373</v>
      </c>
      <c r="B320" s="28" t="s">
        <v>336</v>
      </c>
      <c r="C320" s="28" t="s">
        <v>374</v>
      </c>
      <c r="D320" s="26"/>
      <c r="E320" s="34"/>
      <c r="F320" s="29"/>
      <c r="G320" s="29"/>
      <c r="H320" s="29"/>
      <c r="I320" s="29"/>
      <c r="J320" s="37">
        <f>SUM(J321:J322)</f>
        <v>2684.1849999999999</v>
      </c>
      <c r="K320" s="37">
        <f t="shared" ref="K320:M320" si="159">SUM(K321:K322)</f>
        <v>2684.1849999999999</v>
      </c>
      <c r="L320" s="37">
        <f t="shared" si="159"/>
        <v>2684.1849999999999</v>
      </c>
      <c r="M320" s="37">
        <f t="shared" si="159"/>
        <v>2684.1849999999999</v>
      </c>
      <c r="N320" s="30">
        <f t="shared" si="122"/>
        <v>10736.74</v>
      </c>
      <c r="O320" s="24">
        <f>SUM(O321:O322)</f>
        <v>7818.6172999999999</v>
      </c>
      <c r="P320" s="24">
        <f t="shared" ref="P320:R320" si="160">SUM(P321:P322)</f>
        <v>7818.6172999999999</v>
      </c>
      <c r="Q320" s="24">
        <f t="shared" si="160"/>
        <v>12274.268800000002</v>
      </c>
      <c r="R320" s="24">
        <f t="shared" si="160"/>
        <v>12274.268800000002</v>
      </c>
      <c r="S320" s="31">
        <f t="shared" si="123"/>
        <v>40185.772200000007</v>
      </c>
      <c r="T320" s="24"/>
      <c r="U320" s="32"/>
      <c r="V320" s="33"/>
    </row>
    <row r="321" spans="1:22" s="4" customFormat="1" ht="30.75" customHeight="1">
      <c r="A321" s="26"/>
      <c r="B321" s="28" t="s">
        <v>336</v>
      </c>
      <c r="C321" s="26" t="s">
        <v>164</v>
      </c>
      <c r="D321" s="26" t="s">
        <v>375</v>
      </c>
      <c r="E321" s="34" t="s">
        <v>19</v>
      </c>
      <c r="F321" s="35">
        <v>45.52</v>
      </c>
      <c r="G321" s="35">
        <v>49.16</v>
      </c>
      <c r="H321" s="35">
        <v>43.82</v>
      </c>
      <c r="I321" s="35">
        <v>46.14</v>
      </c>
      <c r="J321" s="36">
        <v>1451.04</v>
      </c>
      <c r="K321" s="36">
        <f>J321</f>
        <v>1451.04</v>
      </c>
      <c r="L321" s="36">
        <f t="shared" ref="L321:M322" si="161">K321</f>
        <v>1451.04</v>
      </c>
      <c r="M321" s="36">
        <f t="shared" si="161"/>
        <v>1451.04</v>
      </c>
      <c r="N321" s="30">
        <f t="shared" si="122"/>
        <v>5804.16</v>
      </c>
      <c r="O321" s="24">
        <f t="shared" ref="O321:O322" si="162">(F321-H321)*J321</f>
        <v>2466.7680000000041</v>
      </c>
      <c r="P321" s="24">
        <f t="shared" ref="P321:Q322" si="163">(F321-H321)*K321</f>
        <v>2466.7680000000041</v>
      </c>
      <c r="Q321" s="24">
        <f t="shared" si="163"/>
        <v>4382.1407999999938</v>
      </c>
      <c r="R321" s="24">
        <f t="shared" ref="R321:R322" si="164">(G321-I321)*M321</f>
        <v>4382.1407999999938</v>
      </c>
      <c r="S321" s="31">
        <f t="shared" si="123"/>
        <v>13697.817599999995</v>
      </c>
      <c r="T321" s="24"/>
      <c r="U321" s="32"/>
      <c r="V321" s="33"/>
    </row>
    <row r="322" spans="1:22" s="4" customFormat="1" ht="30.75" customHeight="1">
      <c r="A322" s="26"/>
      <c r="B322" s="28" t="s">
        <v>336</v>
      </c>
      <c r="C322" s="26" t="s">
        <v>164</v>
      </c>
      <c r="D322" s="26" t="s">
        <v>375</v>
      </c>
      <c r="E322" s="34" t="s">
        <v>20</v>
      </c>
      <c r="F322" s="35">
        <v>67.849999999999994</v>
      </c>
      <c r="G322" s="35">
        <v>73.28</v>
      </c>
      <c r="H322" s="35">
        <v>63.51</v>
      </c>
      <c r="I322" s="35">
        <v>66.88</v>
      </c>
      <c r="J322" s="36">
        <v>1233.145</v>
      </c>
      <c r="K322" s="36">
        <f>J322</f>
        <v>1233.145</v>
      </c>
      <c r="L322" s="36">
        <f t="shared" si="161"/>
        <v>1233.145</v>
      </c>
      <c r="M322" s="36">
        <f t="shared" si="161"/>
        <v>1233.145</v>
      </c>
      <c r="N322" s="30">
        <f t="shared" si="122"/>
        <v>4932.58</v>
      </c>
      <c r="O322" s="24">
        <f t="shared" si="162"/>
        <v>5351.8492999999953</v>
      </c>
      <c r="P322" s="24">
        <f t="shared" si="163"/>
        <v>5351.8492999999953</v>
      </c>
      <c r="Q322" s="24">
        <f t="shared" si="163"/>
        <v>7892.128000000007</v>
      </c>
      <c r="R322" s="24">
        <f t="shared" si="164"/>
        <v>7892.128000000007</v>
      </c>
      <c r="S322" s="31">
        <f t="shared" si="123"/>
        <v>26487.954600000005</v>
      </c>
      <c r="T322" s="24"/>
      <c r="U322" s="32"/>
      <c r="V322" s="33"/>
    </row>
    <row r="323" spans="1:22" s="5" customFormat="1" ht="27.75" customHeight="1">
      <c r="A323" s="26" t="s">
        <v>376</v>
      </c>
      <c r="B323" s="28" t="s">
        <v>336</v>
      </c>
      <c r="C323" s="28" t="s">
        <v>377</v>
      </c>
      <c r="D323" s="26"/>
      <c r="E323" s="34"/>
      <c r="F323" s="29"/>
      <c r="G323" s="29"/>
      <c r="H323" s="29"/>
      <c r="I323" s="29"/>
      <c r="J323" s="37">
        <f>J324</f>
        <v>2331</v>
      </c>
      <c r="K323" s="37">
        <f t="shared" ref="K323:M323" si="165">K324</f>
        <v>2331</v>
      </c>
      <c r="L323" s="37">
        <f t="shared" si="165"/>
        <v>2331</v>
      </c>
      <c r="M323" s="37">
        <f t="shared" si="165"/>
        <v>2331</v>
      </c>
      <c r="N323" s="30">
        <f t="shared" si="122"/>
        <v>9324</v>
      </c>
      <c r="O323" s="24">
        <f>O324</f>
        <v>231305.13</v>
      </c>
      <c r="P323" s="24">
        <f t="shared" ref="P323:R323" si="166">P324</f>
        <v>231305.13</v>
      </c>
      <c r="Q323" s="24">
        <f t="shared" si="166"/>
        <v>222144.30000000002</v>
      </c>
      <c r="R323" s="24">
        <f t="shared" si="166"/>
        <v>222144.30000000002</v>
      </c>
      <c r="S323" s="31">
        <f t="shared" si="123"/>
        <v>906898.8600000001</v>
      </c>
      <c r="T323" s="24"/>
      <c r="U323" s="32"/>
      <c r="V323" s="33"/>
    </row>
    <row r="324" spans="1:22" s="4" customFormat="1" ht="30.75" customHeight="1">
      <c r="A324" s="26"/>
      <c r="B324" s="28" t="s">
        <v>336</v>
      </c>
      <c r="C324" s="26" t="s">
        <v>164</v>
      </c>
      <c r="D324" s="26" t="s">
        <v>378</v>
      </c>
      <c r="E324" s="34" t="s">
        <v>20</v>
      </c>
      <c r="F324" s="35">
        <v>183.78</v>
      </c>
      <c r="G324" s="35">
        <v>184.33</v>
      </c>
      <c r="H324" s="35">
        <v>84.55</v>
      </c>
      <c r="I324" s="35">
        <v>89.03</v>
      </c>
      <c r="J324" s="36">
        <f>9324/4</f>
        <v>2331</v>
      </c>
      <c r="K324" s="36">
        <f>J324</f>
        <v>2331</v>
      </c>
      <c r="L324" s="36">
        <f t="shared" ref="L324:M324" si="167">K324</f>
        <v>2331</v>
      </c>
      <c r="M324" s="36">
        <f t="shared" si="167"/>
        <v>2331</v>
      </c>
      <c r="N324" s="30">
        <f t="shared" ref="N324:N366" si="168">J324+K324+L324+M324</f>
        <v>9324</v>
      </c>
      <c r="O324" s="24">
        <f t="shared" ref="O324" si="169">(F324-H324)*J324</f>
        <v>231305.13</v>
      </c>
      <c r="P324" s="24">
        <f t="shared" ref="P324:Q324" si="170">(F324-H324)*K324</f>
        <v>231305.13</v>
      </c>
      <c r="Q324" s="24">
        <f t="shared" si="170"/>
        <v>222144.30000000002</v>
      </c>
      <c r="R324" s="24">
        <f t="shared" ref="R324" si="171">(G324-I324)*M324</f>
        <v>222144.30000000002</v>
      </c>
      <c r="S324" s="31">
        <f t="shared" ref="S324:S368" si="172">O324+P324+Q324+R324</f>
        <v>906898.8600000001</v>
      </c>
      <c r="T324" s="24"/>
      <c r="U324" s="32"/>
      <c r="V324" s="33"/>
    </row>
    <row r="325" spans="1:22" s="5" customFormat="1" ht="27.75" customHeight="1">
      <c r="A325" s="26" t="s">
        <v>383</v>
      </c>
      <c r="B325" s="28" t="s">
        <v>336</v>
      </c>
      <c r="C325" s="28" t="s">
        <v>384</v>
      </c>
      <c r="D325" s="26"/>
      <c r="E325" s="34"/>
      <c r="F325" s="29"/>
      <c r="G325" s="29"/>
      <c r="H325" s="29"/>
      <c r="I325" s="29"/>
      <c r="J325" s="37">
        <f>J326</f>
        <v>115.48699999999999</v>
      </c>
      <c r="K325" s="37">
        <f t="shared" ref="K325:M325" si="173">K326</f>
        <v>115.48699999999999</v>
      </c>
      <c r="L325" s="37">
        <f t="shared" si="173"/>
        <v>115.48699999999999</v>
      </c>
      <c r="M325" s="37">
        <f t="shared" si="173"/>
        <v>115.48699999999999</v>
      </c>
      <c r="N325" s="30">
        <f t="shared" si="168"/>
        <v>461.94799999999998</v>
      </c>
      <c r="O325" s="24">
        <f>O326</f>
        <v>2668.9045699999997</v>
      </c>
      <c r="P325" s="24">
        <f t="shared" ref="P325:R325" si="174">P326</f>
        <v>2668.9045699999997</v>
      </c>
      <c r="Q325" s="24">
        <f t="shared" si="174"/>
        <v>2988.8035599999994</v>
      </c>
      <c r="R325" s="24">
        <f t="shared" si="174"/>
        <v>2988.8035599999994</v>
      </c>
      <c r="S325" s="31">
        <f t="shared" si="172"/>
        <v>11315.416259999998</v>
      </c>
      <c r="T325" s="24"/>
      <c r="U325" s="32"/>
      <c r="V325" s="33"/>
    </row>
    <row r="326" spans="1:22" s="4" customFormat="1" ht="30.75" customHeight="1">
      <c r="A326" s="26"/>
      <c r="B326" s="28" t="s">
        <v>336</v>
      </c>
      <c r="C326" s="26" t="s">
        <v>32</v>
      </c>
      <c r="D326" s="26" t="s">
        <v>33</v>
      </c>
      <c r="E326" s="34" t="s">
        <v>19</v>
      </c>
      <c r="F326" s="35">
        <v>57.15</v>
      </c>
      <c r="G326" s="35">
        <v>61.72</v>
      </c>
      <c r="H326" s="35">
        <v>34.04</v>
      </c>
      <c r="I326" s="35">
        <v>35.840000000000003</v>
      </c>
      <c r="J326" s="36">
        <v>115.48699999999999</v>
      </c>
      <c r="K326" s="36">
        <f>J326</f>
        <v>115.48699999999999</v>
      </c>
      <c r="L326" s="36">
        <f t="shared" ref="L326:M326" si="175">K326</f>
        <v>115.48699999999999</v>
      </c>
      <c r="M326" s="36">
        <f t="shared" si="175"/>
        <v>115.48699999999999</v>
      </c>
      <c r="N326" s="30">
        <f t="shared" si="168"/>
        <v>461.94799999999998</v>
      </c>
      <c r="O326" s="24">
        <f t="shared" ref="O326" si="176">(F326-H326)*J326</f>
        <v>2668.9045699999997</v>
      </c>
      <c r="P326" s="24">
        <f t="shared" ref="P326:Q326" si="177">(F326-H326)*K326</f>
        <v>2668.9045699999997</v>
      </c>
      <c r="Q326" s="24">
        <f t="shared" si="177"/>
        <v>2988.8035599999994</v>
      </c>
      <c r="R326" s="24">
        <f t="shared" ref="R326" si="178">(G326-I326)*M326</f>
        <v>2988.8035599999994</v>
      </c>
      <c r="S326" s="31">
        <f t="shared" si="172"/>
        <v>11315.416259999998</v>
      </c>
      <c r="T326" s="24"/>
      <c r="U326" s="32"/>
      <c r="V326" s="33"/>
    </row>
    <row r="327" spans="1:22" s="5" customFormat="1" ht="27.75" customHeight="1">
      <c r="A327" s="26" t="s">
        <v>385</v>
      </c>
      <c r="B327" s="28" t="s">
        <v>336</v>
      </c>
      <c r="C327" s="28" t="s">
        <v>386</v>
      </c>
      <c r="D327" s="26"/>
      <c r="E327" s="34"/>
      <c r="F327" s="29"/>
      <c r="G327" s="29"/>
      <c r="H327" s="29"/>
      <c r="I327" s="29"/>
      <c r="J327" s="37">
        <f>J328</f>
        <v>1767</v>
      </c>
      <c r="K327" s="37">
        <f t="shared" ref="K327:M327" si="179">K328</f>
        <v>1767</v>
      </c>
      <c r="L327" s="37">
        <f t="shared" si="179"/>
        <v>1767</v>
      </c>
      <c r="M327" s="37">
        <f t="shared" si="179"/>
        <v>1767</v>
      </c>
      <c r="N327" s="30">
        <f t="shared" si="168"/>
        <v>7068</v>
      </c>
      <c r="O327" s="24">
        <f>O328</f>
        <v>0</v>
      </c>
      <c r="P327" s="24">
        <f t="shared" ref="P327:R327" si="180">P328</f>
        <v>0</v>
      </c>
      <c r="Q327" s="24">
        <f t="shared" si="180"/>
        <v>494.76000000000204</v>
      </c>
      <c r="R327" s="24">
        <f t="shared" si="180"/>
        <v>494.76000000000204</v>
      </c>
      <c r="S327" s="31">
        <f t="shared" si="172"/>
        <v>989.52000000000407</v>
      </c>
      <c r="T327" s="24"/>
      <c r="U327" s="32"/>
      <c r="V327" s="33"/>
    </row>
    <row r="328" spans="1:22" s="4" customFormat="1" ht="30.75" customHeight="1">
      <c r="A328" s="26"/>
      <c r="B328" s="28" t="s">
        <v>336</v>
      </c>
      <c r="C328" s="26" t="s">
        <v>294</v>
      </c>
      <c r="D328" s="26" t="s">
        <v>387</v>
      </c>
      <c r="E328" s="34" t="s">
        <v>19</v>
      </c>
      <c r="F328" s="35">
        <f>'2025'!G328</f>
        <v>44.41</v>
      </c>
      <c r="G328" s="35">
        <v>47.04</v>
      </c>
      <c r="H328" s="35">
        <v>44.41</v>
      </c>
      <c r="I328" s="35">
        <v>46.76</v>
      </c>
      <c r="J328" s="36">
        <f>7068/4</f>
        <v>1767</v>
      </c>
      <c r="K328" s="36">
        <f>J328</f>
        <v>1767</v>
      </c>
      <c r="L328" s="36">
        <f t="shared" ref="L328:M328" si="181">K328</f>
        <v>1767</v>
      </c>
      <c r="M328" s="36">
        <f t="shared" si="181"/>
        <v>1767</v>
      </c>
      <c r="N328" s="30">
        <f t="shared" si="168"/>
        <v>7068</v>
      </c>
      <c r="O328" s="24">
        <f t="shared" ref="O328" si="182">(F328-H328)*J328</f>
        <v>0</v>
      </c>
      <c r="P328" s="24">
        <f t="shared" ref="P328" si="183">(F328-H328)*K328</f>
        <v>0</v>
      </c>
      <c r="Q328" s="24">
        <f t="shared" ref="Q328" si="184">(G328-I328)*L328</f>
        <v>494.76000000000204</v>
      </c>
      <c r="R328" s="24">
        <f t="shared" ref="R328" si="185">(G328-I328)*M328</f>
        <v>494.76000000000204</v>
      </c>
      <c r="S328" s="31">
        <f t="shared" si="172"/>
        <v>989.52000000000407</v>
      </c>
      <c r="T328" s="24"/>
      <c r="U328" s="32"/>
      <c r="V328" s="33"/>
    </row>
    <row r="329" spans="1:22" s="5" customFormat="1" ht="27.75" customHeight="1">
      <c r="A329" s="26" t="s">
        <v>381</v>
      </c>
      <c r="B329" s="28" t="s">
        <v>336</v>
      </c>
      <c r="C329" s="28" t="s">
        <v>382</v>
      </c>
      <c r="D329" s="26"/>
      <c r="E329" s="34"/>
      <c r="F329" s="29"/>
      <c r="G329" s="29"/>
      <c r="H329" s="29"/>
      <c r="I329" s="29"/>
      <c r="J329" s="37">
        <f>J330</f>
        <v>215.25</v>
      </c>
      <c r="K329" s="37">
        <f t="shared" ref="K329:M329" si="186">K330</f>
        <v>215.25</v>
      </c>
      <c r="L329" s="37">
        <f t="shared" si="186"/>
        <v>215.25</v>
      </c>
      <c r="M329" s="37">
        <f t="shared" si="186"/>
        <v>215.25</v>
      </c>
      <c r="N329" s="30">
        <f t="shared" si="168"/>
        <v>861</v>
      </c>
      <c r="O329" s="24">
        <f>O330</f>
        <v>2333.309999999999</v>
      </c>
      <c r="P329" s="24">
        <f t="shared" ref="P329:R329" si="187">P330</f>
        <v>2333.309999999999</v>
      </c>
      <c r="Q329" s="24">
        <f t="shared" si="187"/>
        <v>2809.0124999999994</v>
      </c>
      <c r="R329" s="24">
        <f t="shared" si="187"/>
        <v>2809.0124999999994</v>
      </c>
      <c r="S329" s="31">
        <f t="shared" si="172"/>
        <v>10284.644999999997</v>
      </c>
      <c r="T329" s="24"/>
      <c r="U329" s="32"/>
      <c r="V329" s="33"/>
    </row>
    <row r="330" spans="1:22" s="4" customFormat="1" ht="30.75" customHeight="1">
      <c r="A330" s="26"/>
      <c r="B330" s="28" t="s">
        <v>336</v>
      </c>
      <c r="C330" s="26" t="s">
        <v>43</v>
      </c>
      <c r="D330" s="26" t="s">
        <v>122</v>
      </c>
      <c r="E330" s="34" t="s">
        <v>19</v>
      </c>
      <c r="F330" s="35">
        <v>60.8</v>
      </c>
      <c r="G330" s="35">
        <v>65.66</v>
      </c>
      <c r="H330" s="35">
        <v>49.96</v>
      </c>
      <c r="I330" s="35">
        <v>52.61</v>
      </c>
      <c r="J330" s="36">
        <f>861/4</f>
        <v>215.25</v>
      </c>
      <c r="K330" s="36">
        <f>J330</f>
        <v>215.25</v>
      </c>
      <c r="L330" s="36">
        <f t="shared" ref="L330:M330" si="188">K330</f>
        <v>215.25</v>
      </c>
      <c r="M330" s="36">
        <f t="shared" si="188"/>
        <v>215.25</v>
      </c>
      <c r="N330" s="30">
        <f t="shared" si="168"/>
        <v>861</v>
      </c>
      <c r="O330" s="24">
        <f t="shared" ref="O330" si="189">(F330-H330)*J330</f>
        <v>2333.309999999999</v>
      </c>
      <c r="P330" s="24">
        <f t="shared" ref="P330:Q330" si="190">(F330-H330)*K330</f>
        <v>2333.309999999999</v>
      </c>
      <c r="Q330" s="24">
        <f t="shared" si="190"/>
        <v>2809.0124999999994</v>
      </c>
      <c r="R330" s="24">
        <f t="shared" ref="R330" si="191">(G330-I330)*M330</f>
        <v>2809.0124999999994</v>
      </c>
      <c r="S330" s="31">
        <f t="shared" si="172"/>
        <v>10284.644999999997</v>
      </c>
      <c r="T330" s="24"/>
      <c r="U330" s="32"/>
      <c r="V330" s="33"/>
    </row>
    <row r="331" spans="1:22" s="5" customFormat="1" ht="27.75" customHeight="1">
      <c r="A331" s="26" t="s">
        <v>390</v>
      </c>
      <c r="B331" s="28" t="s">
        <v>336</v>
      </c>
      <c r="C331" s="28" t="s">
        <v>391</v>
      </c>
      <c r="D331" s="26"/>
      <c r="E331" s="34"/>
      <c r="F331" s="29"/>
      <c r="G331" s="29"/>
      <c r="H331" s="29"/>
      <c r="I331" s="29"/>
      <c r="J331" s="37">
        <f>SUM(J332:J333)</f>
        <v>99391.417000000001</v>
      </c>
      <c r="K331" s="37">
        <f t="shared" ref="K331:M331" si="192">SUM(K332:K333)</f>
        <v>99391.417000000001</v>
      </c>
      <c r="L331" s="37">
        <f t="shared" si="192"/>
        <v>99391.417000000001</v>
      </c>
      <c r="M331" s="37">
        <f t="shared" si="192"/>
        <v>99391.417000000001</v>
      </c>
      <c r="N331" s="30">
        <f t="shared" si="168"/>
        <v>397565.66800000001</v>
      </c>
      <c r="O331" s="24">
        <f>SUM(O332:O333)</f>
        <v>14958.809999999976</v>
      </c>
      <c r="P331" s="24">
        <f t="shared" ref="P331:R331" si="193">SUM(P332:P333)</f>
        <v>14958.809999999976</v>
      </c>
      <c r="Q331" s="24">
        <f t="shared" si="193"/>
        <v>76861.251760000101</v>
      </c>
      <c r="R331" s="24">
        <f t="shared" si="193"/>
        <v>76861.251760000101</v>
      </c>
      <c r="S331" s="31">
        <f t="shared" si="172"/>
        <v>183640.12352000014</v>
      </c>
      <c r="T331" s="24"/>
      <c r="U331" s="32"/>
      <c r="V331" s="33"/>
    </row>
    <row r="332" spans="1:22" s="4" customFormat="1" ht="30.75" customHeight="1">
      <c r="A332" s="26"/>
      <c r="B332" s="28" t="s">
        <v>336</v>
      </c>
      <c r="C332" s="26" t="s">
        <v>56</v>
      </c>
      <c r="D332" s="26" t="s">
        <v>392</v>
      </c>
      <c r="E332" s="34" t="s">
        <v>19</v>
      </c>
      <c r="F332" s="35">
        <v>40.130000000000003</v>
      </c>
      <c r="G332" s="35">
        <v>43.34</v>
      </c>
      <c r="H332" s="35">
        <v>39.770000000000003</v>
      </c>
      <c r="I332" s="35">
        <v>41.88</v>
      </c>
      <c r="J332" s="36">
        <f>166209/4</f>
        <v>41552.25</v>
      </c>
      <c r="K332" s="36">
        <f>J332</f>
        <v>41552.25</v>
      </c>
      <c r="L332" s="36">
        <f t="shared" ref="L332:M333" si="194">K332</f>
        <v>41552.25</v>
      </c>
      <c r="M332" s="36">
        <f t="shared" si="194"/>
        <v>41552.25</v>
      </c>
      <c r="N332" s="30">
        <f t="shared" si="168"/>
        <v>166209</v>
      </c>
      <c r="O332" s="24">
        <f t="shared" ref="O332" si="195">(F332-H332)*J332</f>
        <v>14958.809999999976</v>
      </c>
      <c r="P332" s="24">
        <f t="shared" ref="P332:Q333" si="196">(F332-H332)*K332</f>
        <v>14958.809999999976</v>
      </c>
      <c r="Q332" s="24">
        <f t="shared" si="196"/>
        <v>60666.285000000033</v>
      </c>
      <c r="R332" s="24">
        <f t="shared" ref="R332:R333" si="197">(G332-I332)*M332</f>
        <v>60666.285000000033</v>
      </c>
      <c r="S332" s="31">
        <f t="shared" si="172"/>
        <v>151250.19</v>
      </c>
      <c r="T332" s="24"/>
      <c r="U332" s="32"/>
      <c r="V332" s="33"/>
    </row>
    <row r="333" spans="1:22" s="4" customFormat="1" ht="30.75" customHeight="1">
      <c r="A333" s="26"/>
      <c r="B333" s="28" t="s">
        <v>336</v>
      </c>
      <c r="C333" s="26" t="s">
        <v>56</v>
      </c>
      <c r="D333" s="26" t="s">
        <v>392</v>
      </c>
      <c r="E333" s="34" t="s">
        <v>20</v>
      </c>
      <c r="F333" s="35">
        <f>'2025'!G333</f>
        <v>44.12</v>
      </c>
      <c r="G333" s="35">
        <v>46.74</v>
      </c>
      <c r="H333" s="35">
        <v>44.12</v>
      </c>
      <c r="I333" s="35">
        <v>46.46</v>
      </c>
      <c r="J333" s="36">
        <v>57839.167000000001</v>
      </c>
      <c r="K333" s="36">
        <f>J333</f>
        <v>57839.167000000001</v>
      </c>
      <c r="L333" s="36">
        <f t="shared" si="194"/>
        <v>57839.167000000001</v>
      </c>
      <c r="M333" s="36">
        <f t="shared" si="194"/>
        <v>57839.167000000001</v>
      </c>
      <c r="N333" s="30">
        <f t="shared" si="168"/>
        <v>231356.66800000001</v>
      </c>
      <c r="O333" s="24">
        <f t="shared" ref="O333" si="198">(F333-H333)*J333</f>
        <v>0</v>
      </c>
      <c r="P333" s="24">
        <f t="shared" ref="P333" si="199">(F333-H333)*K333</f>
        <v>0</v>
      </c>
      <c r="Q333" s="24">
        <f t="shared" si="196"/>
        <v>16194.966760000067</v>
      </c>
      <c r="R333" s="24">
        <f t="shared" si="197"/>
        <v>16194.966760000067</v>
      </c>
      <c r="S333" s="31">
        <f t="shared" si="172"/>
        <v>32389.933520000133</v>
      </c>
      <c r="T333" s="24"/>
      <c r="U333" s="32"/>
      <c r="V333" s="33"/>
    </row>
    <row r="334" spans="1:22" s="5" customFormat="1" ht="27.75" customHeight="1">
      <c r="A334" s="26" t="s">
        <v>393</v>
      </c>
      <c r="B334" s="28" t="s">
        <v>336</v>
      </c>
      <c r="C334" s="28" t="s">
        <v>394</v>
      </c>
      <c r="D334" s="26"/>
      <c r="E334" s="34"/>
      <c r="F334" s="29"/>
      <c r="G334" s="29"/>
      <c r="H334" s="29"/>
      <c r="I334" s="29"/>
      <c r="J334" s="37">
        <f>SUM(J335:J336)</f>
        <v>3380746</v>
      </c>
      <c r="K334" s="37">
        <f t="shared" ref="K334:M334" si="200">SUM(K335:K336)</f>
        <v>3380746</v>
      </c>
      <c r="L334" s="37">
        <f t="shared" si="200"/>
        <v>3380746</v>
      </c>
      <c r="M334" s="37">
        <f t="shared" si="200"/>
        <v>3380746</v>
      </c>
      <c r="N334" s="30">
        <f t="shared" si="168"/>
        <v>13522984</v>
      </c>
      <c r="O334" s="24">
        <f>SUM(O335:O336)</f>
        <v>52274563.790000007</v>
      </c>
      <c r="P334" s="24">
        <f t="shared" ref="P334:R334" si="201">SUM(P335:P336)</f>
        <v>52274563.790000007</v>
      </c>
      <c r="Q334" s="24">
        <f t="shared" si="201"/>
        <v>59801654.497499987</v>
      </c>
      <c r="R334" s="24">
        <f t="shared" si="201"/>
        <v>59801654.497499987</v>
      </c>
      <c r="S334" s="31">
        <f t="shared" si="172"/>
        <v>224152436.57499999</v>
      </c>
      <c r="T334" s="24"/>
      <c r="U334" s="32"/>
      <c r="V334" s="33"/>
    </row>
    <row r="335" spans="1:22" s="4" customFormat="1" ht="30.75" customHeight="1">
      <c r="A335" s="26"/>
      <c r="B335" s="28" t="s">
        <v>336</v>
      </c>
      <c r="C335" s="26" t="s">
        <v>27</v>
      </c>
      <c r="D335" s="26"/>
      <c r="E335" s="34" t="s">
        <v>19</v>
      </c>
      <c r="F335" s="35">
        <v>55.44</v>
      </c>
      <c r="G335" s="35">
        <v>59.88</v>
      </c>
      <c r="H335" s="35">
        <v>38.99</v>
      </c>
      <c r="I335" s="35">
        <v>41.06</v>
      </c>
      <c r="J335" s="36">
        <f>5758547/4</f>
        <v>1439636.75</v>
      </c>
      <c r="K335" s="36">
        <f>J335</f>
        <v>1439636.75</v>
      </c>
      <c r="L335" s="36">
        <f t="shared" ref="L335:M336" si="202">K335</f>
        <v>1439636.75</v>
      </c>
      <c r="M335" s="36">
        <f t="shared" si="202"/>
        <v>1439636.75</v>
      </c>
      <c r="N335" s="30">
        <f t="shared" si="168"/>
        <v>5758547</v>
      </c>
      <c r="O335" s="24">
        <f t="shared" ref="O335:O336" si="203">(F335-H335)*J335</f>
        <v>23682024.537499994</v>
      </c>
      <c r="P335" s="24">
        <f t="shared" ref="P335:Q336" si="204">(F335-H335)*K335</f>
        <v>23682024.537499994</v>
      </c>
      <c r="Q335" s="24">
        <f t="shared" si="204"/>
        <v>27093963.635000002</v>
      </c>
      <c r="R335" s="24">
        <f t="shared" ref="R335:R336" si="205">(G335-I335)*M335</f>
        <v>27093963.635000002</v>
      </c>
      <c r="S335" s="31">
        <f t="shared" si="172"/>
        <v>101551976.345</v>
      </c>
      <c r="T335" s="24"/>
      <c r="U335" s="32"/>
      <c r="V335" s="33"/>
    </row>
    <row r="336" spans="1:22" s="4" customFormat="1" ht="30.75" customHeight="1">
      <c r="A336" s="26"/>
      <c r="B336" s="28" t="s">
        <v>336</v>
      </c>
      <c r="C336" s="26" t="s">
        <v>27</v>
      </c>
      <c r="D336" s="26"/>
      <c r="E336" s="34" t="s">
        <v>20</v>
      </c>
      <c r="F336" s="35">
        <v>49.35</v>
      </c>
      <c r="G336" s="35">
        <v>53.3</v>
      </c>
      <c r="H336" s="35">
        <v>34.619999999999997</v>
      </c>
      <c r="I336" s="35">
        <v>36.450000000000003</v>
      </c>
      <c r="J336" s="36">
        <f>7764437/4</f>
        <v>1941109.25</v>
      </c>
      <c r="K336" s="36">
        <f>J336</f>
        <v>1941109.25</v>
      </c>
      <c r="L336" s="36">
        <f t="shared" si="202"/>
        <v>1941109.25</v>
      </c>
      <c r="M336" s="36">
        <f t="shared" si="202"/>
        <v>1941109.25</v>
      </c>
      <c r="N336" s="30">
        <f t="shared" si="168"/>
        <v>7764437</v>
      </c>
      <c r="O336" s="24">
        <f t="shared" si="203"/>
        <v>28592539.252500009</v>
      </c>
      <c r="P336" s="24">
        <f t="shared" si="204"/>
        <v>28592539.252500009</v>
      </c>
      <c r="Q336" s="24">
        <f t="shared" si="204"/>
        <v>32707690.86249999</v>
      </c>
      <c r="R336" s="24">
        <f t="shared" si="205"/>
        <v>32707690.86249999</v>
      </c>
      <c r="S336" s="31">
        <f t="shared" si="172"/>
        <v>122600460.22999999</v>
      </c>
      <c r="T336" s="24"/>
      <c r="U336" s="32"/>
      <c r="V336" s="33"/>
    </row>
    <row r="337" spans="1:22" s="4" customFormat="1" ht="30.75" customHeight="1">
      <c r="A337" s="78" t="s">
        <v>363</v>
      </c>
      <c r="B337" s="78"/>
      <c r="C337" s="78"/>
      <c r="D337" s="78"/>
      <c r="E337" s="78"/>
      <c r="F337" s="43"/>
      <c r="G337" s="43"/>
      <c r="H337" s="43"/>
      <c r="I337" s="43"/>
      <c r="J337" s="43">
        <f t="shared" ref="J337:S337" si="206">SUM(J6:J336)/2</f>
        <v>18010970.292000003</v>
      </c>
      <c r="K337" s="43">
        <f t="shared" si="206"/>
        <v>17896406.621666655</v>
      </c>
      <c r="L337" s="43">
        <f t="shared" si="206"/>
        <v>17562252.199999996</v>
      </c>
      <c r="M337" s="43">
        <f t="shared" si="206"/>
        <v>17684471.221999995</v>
      </c>
      <c r="N337" s="43">
        <f t="shared" si="206"/>
        <v>71154100.335666642</v>
      </c>
      <c r="O337" s="44">
        <f t="shared" si="206"/>
        <v>1012260867.0419996</v>
      </c>
      <c r="P337" s="44">
        <f t="shared" si="206"/>
        <v>1002512003.6458132</v>
      </c>
      <c r="Q337" s="44">
        <f t="shared" si="206"/>
        <v>1063539511.3163203</v>
      </c>
      <c r="R337" s="44">
        <f t="shared" si="206"/>
        <v>1070272088.2872201</v>
      </c>
      <c r="S337" s="44">
        <f t="shared" si="206"/>
        <v>4148584470.2913527</v>
      </c>
      <c r="T337" s="45">
        <f>'2025'!U337</f>
        <v>324229601.43399334</v>
      </c>
      <c r="U337" s="45">
        <f>R337/3</f>
        <v>356757362.76240671</v>
      </c>
      <c r="V337" s="45">
        <f>S337+T337-U337</f>
        <v>4116056708.9629388</v>
      </c>
    </row>
    <row r="338" spans="1:22" s="8" customFormat="1" ht="26.25" customHeight="1">
      <c r="A338" s="46"/>
      <c r="B338" s="47"/>
      <c r="C338" s="46"/>
      <c r="D338" s="46"/>
      <c r="E338" s="48" t="s">
        <v>19</v>
      </c>
      <c r="F338" s="49"/>
      <c r="G338" s="49"/>
      <c r="H338" s="49"/>
      <c r="I338" s="49"/>
      <c r="J338" s="50">
        <f>SUMIF($E$6:$E$336,$E$338,J$6:J$336)</f>
        <v>8466959.0309999995</v>
      </c>
      <c r="K338" s="50">
        <f>SUMIF($E$6:$E$336,$E$338,K$6:K$336)</f>
        <v>8441055.9976666663</v>
      </c>
      <c r="L338" s="50">
        <f>SUMIF($E$6:$E$336,$E$338,L$6:L$336)</f>
        <v>8496292.9079999998</v>
      </c>
      <c r="M338" s="50">
        <f>SUMIF($E$6:$E$336,$E$338,M$6:M$336)</f>
        <v>8526179.9479999989</v>
      </c>
      <c r="N338" s="51">
        <f t="shared" si="168"/>
        <v>33930487.884666666</v>
      </c>
      <c r="O338" s="52">
        <f>SUMIF($E$6:$E$336,$E$338,O$6:O$336)</f>
        <v>387007923.35280013</v>
      </c>
      <c r="P338" s="52">
        <f>SUMIF($E$6:$E$336,$E$338,P$6:P$336)</f>
        <v>385982477.67845011</v>
      </c>
      <c r="Q338" s="52">
        <f>SUMIF($E$6:$E$336,$E$338,Q$6:Q$336)</f>
        <v>430026630.52319998</v>
      </c>
      <c r="R338" s="52">
        <f>SUMIF($E$6:$E$336,$E$338,R$6:R$336)</f>
        <v>428621715.45110011</v>
      </c>
      <c r="S338" s="53">
        <f t="shared" si="172"/>
        <v>1631638747.0055504</v>
      </c>
      <c r="T338" s="54"/>
      <c r="U338" s="55"/>
      <c r="V338" s="56"/>
    </row>
    <row r="339" spans="1:22" s="8" customFormat="1" ht="26.25" customHeight="1">
      <c r="A339" s="46"/>
      <c r="B339" s="47"/>
      <c r="C339" s="46"/>
      <c r="D339" s="46"/>
      <c r="E339" s="48" t="s">
        <v>20</v>
      </c>
      <c r="F339" s="49"/>
      <c r="G339" s="49"/>
      <c r="H339" s="49"/>
      <c r="I339" s="49"/>
      <c r="J339" s="50">
        <f>SUMIF($E$6:$E$336,$E$339,J$6:J$336)</f>
        <v>9260924.9140000008</v>
      </c>
      <c r="K339" s="50">
        <f>SUMIF($E$6:$E$336,$E$339,K$6:K$336)</f>
        <v>9183469.268666666</v>
      </c>
      <c r="L339" s="50">
        <f>SUMIF($E$6:$E$336,$E$339,L$6:L$336)</f>
        <v>8796510.1620000005</v>
      </c>
      <c r="M339" s="50">
        <f>SUMIF($E$6:$E$336,$E$339,M$6:M$336)</f>
        <v>8848501.3040000014</v>
      </c>
      <c r="N339" s="51">
        <f t="shared" si="168"/>
        <v>36089405.648666665</v>
      </c>
      <c r="O339" s="52">
        <f>SUMIF($E$6:$E$336,$E$339,O$6:O$336)</f>
        <v>550838627.65621006</v>
      </c>
      <c r="P339" s="52">
        <f>SUMIF($E$6:$E$336,$E$339,P$6:P$336)</f>
        <v>544264175.75756013</v>
      </c>
      <c r="Q339" s="52">
        <f>SUMIF($E$6:$E$336,$E$339,Q$6:Q$336)</f>
        <v>566107107.75321996</v>
      </c>
      <c r="R339" s="52">
        <f>SUMIF($E$6:$E$336,$E$339,R$6:R$336)</f>
        <v>567972683.99401999</v>
      </c>
      <c r="S339" s="53">
        <f t="shared" si="172"/>
        <v>2229182595.1610103</v>
      </c>
      <c r="T339" s="54"/>
      <c r="U339" s="55"/>
      <c r="V339" s="56"/>
    </row>
    <row r="340" spans="1:22" s="8" customFormat="1" ht="54" customHeight="1">
      <c r="A340" s="46"/>
      <c r="B340" s="47"/>
      <c r="C340" s="46"/>
      <c r="D340" s="46"/>
      <c r="E340" s="48" t="s">
        <v>123</v>
      </c>
      <c r="F340" s="49"/>
      <c r="G340" s="49"/>
      <c r="H340" s="49"/>
      <c r="I340" s="49"/>
      <c r="J340" s="50">
        <f>SUMIF($E$6:$E$336,$E$340,J$6:J$336)</f>
        <v>279271.62599999999</v>
      </c>
      <c r="K340" s="50">
        <f>SUMIF($E$6:$E$336,$E$340,K$6:K$336)</f>
        <v>268044.50766666658</v>
      </c>
      <c r="L340" s="50">
        <f>SUMIF($E$6:$E$336,$E$340,L$6:L$336)</f>
        <v>265756.13</v>
      </c>
      <c r="M340" s="50">
        <f>SUMIF($E$6:$E$336,$E$340,M$6:M$336)</f>
        <v>305979.97000000003</v>
      </c>
      <c r="N340" s="51">
        <f t="shared" si="168"/>
        <v>1119052.2336666666</v>
      </c>
      <c r="O340" s="52">
        <f>SUMIF($E$6:$E$336,$E$340,O$6:O$336)</f>
        <v>21115460.940960001</v>
      </c>
      <c r="P340" s="52">
        <f>SUMIF($E$6:$E$336,$E$340,P$6:P$336)</f>
        <v>19725631.054613315</v>
      </c>
      <c r="Q340" s="52">
        <f>SUMIF($E$6:$E$336,$E$340,Q$6:Q$336)</f>
        <v>19344772.049900003</v>
      </c>
      <c r="R340" s="52">
        <f>SUMIF($E$6:$E$336,$E$340,R$6:R$336)</f>
        <v>21904853.492100004</v>
      </c>
      <c r="S340" s="53">
        <f t="shared" si="172"/>
        <v>82090717.537573323</v>
      </c>
      <c r="T340" s="54"/>
      <c r="U340" s="55"/>
      <c r="V340" s="56"/>
    </row>
    <row r="341" spans="1:22" s="8" customFormat="1" ht="51" customHeight="1">
      <c r="A341" s="46"/>
      <c r="B341" s="47"/>
      <c r="C341" s="46"/>
      <c r="D341" s="46"/>
      <c r="E341" s="48" t="s">
        <v>134</v>
      </c>
      <c r="F341" s="49"/>
      <c r="G341" s="49"/>
      <c r="H341" s="49"/>
      <c r="I341" s="49"/>
      <c r="J341" s="50">
        <f>SUMIF($E$6:$E$336,$E$341,J$6:J$336)</f>
        <v>3814.7210000000005</v>
      </c>
      <c r="K341" s="50">
        <f>SUMIF($E$6:$E$336,$E$341,K$6:K$336)</f>
        <v>3836.8476666666729</v>
      </c>
      <c r="L341" s="50">
        <f>SUMIF($E$6:$E$336,$E$341,L$6:L$336)</f>
        <v>3693</v>
      </c>
      <c r="M341" s="50">
        <f>SUMIF($E$6:$E$336,$E$341,M$6:M$336)</f>
        <v>3810</v>
      </c>
      <c r="N341" s="51">
        <f t="shared" si="168"/>
        <v>15154.568666666673</v>
      </c>
      <c r="O341" s="52">
        <f>SUMIF($E$6:$E$336,$E$341,O$6:O$336)</f>
        <v>53298855.092030004</v>
      </c>
      <c r="P341" s="52">
        <f>SUMIF($E$6:$E$336,$E$341,P$6:P$336)</f>
        <v>52539719.155190058</v>
      </c>
      <c r="Q341" s="52">
        <f>SUMIF($E$6:$E$336,$E$341,Q$6:Q$336)</f>
        <v>48061000.989999995</v>
      </c>
      <c r="R341" s="52">
        <f>SUMIF($E$6:$E$336,$E$341,R$6:R$336)</f>
        <v>51772835.349999994</v>
      </c>
      <c r="S341" s="53">
        <f t="shared" si="172"/>
        <v>205672410.58722004</v>
      </c>
      <c r="T341" s="54"/>
      <c r="U341" s="55"/>
      <c r="V341" s="56"/>
    </row>
    <row r="342" spans="1:22" s="9" customFormat="1" ht="37.5" customHeight="1">
      <c r="A342" s="57"/>
      <c r="B342" s="57"/>
      <c r="C342" s="57"/>
      <c r="D342" s="57"/>
      <c r="E342" s="57"/>
      <c r="F342" s="58"/>
      <c r="G342" s="58"/>
      <c r="H342" s="58"/>
      <c r="I342" s="58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</row>
    <row r="343" spans="1:22" s="5" customFormat="1" ht="33.75" customHeight="1">
      <c r="A343" s="26" t="s">
        <v>345</v>
      </c>
      <c r="B343" s="28" t="s">
        <v>346</v>
      </c>
      <c r="C343" s="26" t="s">
        <v>346</v>
      </c>
      <c r="D343" s="26"/>
      <c r="E343" s="34"/>
      <c r="F343" s="60"/>
      <c r="G343" s="60"/>
      <c r="H343" s="60"/>
      <c r="I343" s="60"/>
      <c r="J343" s="37">
        <f>J344</f>
        <v>136.422</v>
      </c>
      <c r="K343" s="37">
        <f t="shared" ref="K343:R343" si="207">K344</f>
        <v>142.62299999999999</v>
      </c>
      <c r="L343" s="37">
        <f t="shared" si="207"/>
        <v>180.75</v>
      </c>
      <c r="M343" s="37">
        <f t="shared" si="207"/>
        <v>180.75</v>
      </c>
      <c r="N343" s="30">
        <f>J343+K343+L343+M343</f>
        <v>640.54499999999996</v>
      </c>
      <c r="O343" s="24">
        <f t="shared" si="207"/>
        <v>23276.321640000002</v>
      </c>
      <c r="P343" s="24">
        <f t="shared" si="207"/>
        <v>24334.33626</v>
      </c>
      <c r="Q343" s="24">
        <f t="shared" si="207"/>
        <v>33608.654999999999</v>
      </c>
      <c r="R343" s="24">
        <f t="shared" si="207"/>
        <v>33608.654999999999</v>
      </c>
      <c r="S343" s="31">
        <f t="shared" si="172"/>
        <v>114827.9679</v>
      </c>
      <c r="T343" s="31"/>
      <c r="U343" s="30"/>
      <c r="V343" s="33"/>
    </row>
    <row r="344" spans="1:22" s="4" customFormat="1" ht="30.75" customHeight="1">
      <c r="A344" s="26"/>
      <c r="B344" s="28" t="s">
        <v>346</v>
      </c>
      <c r="C344" s="26" t="s">
        <v>32</v>
      </c>
      <c r="D344" s="26" t="s">
        <v>33</v>
      </c>
      <c r="E344" s="34" t="s">
        <v>20</v>
      </c>
      <c r="F344" s="35">
        <v>232.19</v>
      </c>
      <c r="G344" s="35">
        <v>250.77</v>
      </c>
      <c r="H344" s="35">
        <v>61.57</v>
      </c>
      <c r="I344" s="35">
        <v>64.83</v>
      </c>
      <c r="J344" s="36">
        <v>136.422</v>
      </c>
      <c r="K344" s="36">
        <v>142.62299999999999</v>
      </c>
      <c r="L344" s="36">
        <v>180.75</v>
      </c>
      <c r="M344" s="36">
        <v>180.75</v>
      </c>
      <c r="N344" s="30">
        <f t="shared" si="168"/>
        <v>640.54499999999996</v>
      </c>
      <c r="O344" s="24">
        <f t="shared" si="125"/>
        <v>23276.321640000002</v>
      </c>
      <c r="P344" s="24">
        <f t="shared" si="124"/>
        <v>24334.33626</v>
      </c>
      <c r="Q344" s="24">
        <f t="shared" si="124"/>
        <v>33608.654999999999</v>
      </c>
      <c r="R344" s="24">
        <f t="shared" si="126"/>
        <v>33608.654999999999</v>
      </c>
      <c r="S344" s="31">
        <f t="shared" si="172"/>
        <v>114827.9679</v>
      </c>
      <c r="T344" s="24"/>
      <c r="U344" s="32"/>
      <c r="V344" s="33"/>
    </row>
    <row r="345" spans="1:22" s="5" customFormat="1" ht="24" customHeight="1">
      <c r="A345" s="26" t="s">
        <v>347</v>
      </c>
      <c r="B345" s="28" t="s">
        <v>348</v>
      </c>
      <c r="C345" s="26" t="s">
        <v>348</v>
      </c>
      <c r="D345" s="26"/>
      <c r="E345" s="34"/>
      <c r="F345" s="60"/>
      <c r="G345" s="60"/>
      <c r="H345" s="60"/>
      <c r="I345" s="60"/>
      <c r="J345" s="37">
        <f>SUM(J346:J366)</f>
        <v>117651.58300000001</v>
      </c>
      <c r="K345" s="37">
        <f>SUM(K346:K366)</f>
        <v>118488.68766666665</v>
      </c>
      <c r="L345" s="37">
        <f>SUM(L346:L366)</f>
        <v>122507.59</v>
      </c>
      <c r="M345" s="37">
        <f>SUM(M346:M366)</f>
        <v>122507.59</v>
      </c>
      <c r="N345" s="30">
        <f t="shared" si="168"/>
        <v>481155.45066666661</v>
      </c>
      <c r="O345" s="24">
        <f>SUM(O346:O366)</f>
        <v>3531531.4944399991</v>
      </c>
      <c r="P345" s="24">
        <f>SUM(P346:P366)</f>
        <v>3373256.2176466659</v>
      </c>
      <c r="Q345" s="24">
        <f>SUM(Q346:Q366)</f>
        <v>4127121.5828999998</v>
      </c>
      <c r="R345" s="24">
        <f>SUM(R346:R366)</f>
        <v>4127121.5828999998</v>
      </c>
      <c r="S345" s="31">
        <f t="shared" si="172"/>
        <v>15159030.877886664</v>
      </c>
      <c r="T345" s="31"/>
      <c r="U345" s="30"/>
      <c r="V345" s="33"/>
    </row>
    <row r="346" spans="1:22" s="4" customFormat="1" ht="45.75" customHeight="1">
      <c r="A346" s="26"/>
      <c r="B346" s="28" t="s">
        <v>348</v>
      </c>
      <c r="C346" s="26" t="s">
        <v>121</v>
      </c>
      <c r="D346" s="26" t="s">
        <v>24</v>
      </c>
      <c r="E346" s="34" t="s">
        <v>123</v>
      </c>
      <c r="F346" s="35">
        <v>104.24</v>
      </c>
      <c r="G346" s="35">
        <v>112.58</v>
      </c>
      <c r="H346" s="35">
        <v>44.03</v>
      </c>
      <c r="I346" s="35">
        <v>46.36</v>
      </c>
      <c r="J346" s="36">
        <v>449.99</v>
      </c>
      <c r="K346" s="36">
        <v>384.59166666666664</v>
      </c>
      <c r="L346" s="36">
        <v>700</v>
      </c>
      <c r="M346" s="36">
        <v>700</v>
      </c>
      <c r="N346" s="30">
        <f t="shared" si="168"/>
        <v>2234.5816666666669</v>
      </c>
      <c r="O346" s="24">
        <f t="shared" si="125"/>
        <v>27093.897899999996</v>
      </c>
      <c r="P346" s="24">
        <f t="shared" si="124"/>
        <v>23156.264249999997</v>
      </c>
      <c r="Q346" s="24">
        <f t="shared" si="124"/>
        <v>46354</v>
      </c>
      <c r="R346" s="24">
        <f t="shared" si="126"/>
        <v>46354</v>
      </c>
      <c r="S346" s="31">
        <f t="shared" si="172"/>
        <v>142958.16214999999</v>
      </c>
      <c r="T346" s="24"/>
      <c r="U346" s="32"/>
      <c r="V346" s="33"/>
    </row>
    <row r="347" spans="1:22" s="4" customFormat="1" ht="30.75" customHeight="1">
      <c r="A347" s="26"/>
      <c r="B347" s="28" t="s">
        <v>348</v>
      </c>
      <c r="C347" s="26" t="s">
        <v>121</v>
      </c>
      <c r="D347" s="26" t="s">
        <v>24</v>
      </c>
      <c r="E347" s="34" t="s">
        <v>19</v>
      </c>
      <c r="F347" s="35">
        <v>144.91999999999999</v>
      </c>
      <c r="G347" s="35">
        <v>156.51</v>
      </c>
      <c r="H347" s="35">
        <v>44.03</v>
      </c>
      <c r="I347" s="35">
        <v>46.36</v>
      </c>
      <c r="J347" s="36">
        <v>740.55</v>
      </c>
      <c r="K347" s="36">
        <v>696.46799999999996</v>
      </c>
      <c r="L347" s="36">
        <v>820</v>
      </c>
      <c r="M347" s="36">
        <v>820</v>
      </c>
      <c r="N347" s="30">
        <f t="shared" si="168"/>
        <v>3077.018</v>
      </c>
      <c r="O347" s="24">
        <f t="shared" si="125"/>
        <v>74714.089499999987</v>
      </c>
      <c r="P347" s="24">
        <f t="shared" si="124"/>
        <v>70266.65651999999</v>
      </c>
      <c r="Q347" s="24">
        <f t="shared" si="124"/>
        <v>90323</v>
      </c>
      <c r="R347" s="24">
        <f t="shared" si="126"/>
        <v>90323</v>
      </c>
      <c r="S347" s="31">
        <f t="shared" si="172"/>
        <v>325626.74601999996</v>
      </c>
      <c r="T347" s="24"/>
      <c r="U347" s="32"/>
      <c r="V347" s="33"/>
    </row>
    <row r="348" spans="1:22" s="4" customFormat="1" ht="30.75" customHeight="1">
      <c r="A348" s="26"/>
      <c r="B348" s="28" t="s">
        <v>348</v>
      </c>
      <c r="C348" s="26" t="s">
        <v>121</v>
      </c>
      <c r="D348" s="26" t="s">
        <v>24</v>
      </c>
      <c r="E348" s="34" t="s">
        <v>20</v>
      </c>
      <c r="F348" s="35">
        <v>130.30000000000001</v>
      </c>
      <c r="G348" s="35">
        <v>140.72</v>
      </c>
      <c r="H348" s="35">
        <v>39.94</v>
      </c>
      <c r="I348" s="35">
        <v>42.06</v>
      </c>
      <c r="J348" s="36">
        <v>990.11500000000001</v>
      </c>
      <c r="K348" s="36">
        <v>671.47400000000005</v>
      </c>
      <c r="L348" s="36">
        <v>2162</v>
      </c>
      <c r="M348" s="36">
        <v>2162</v>
      </c>
      <c r="N348" s="30">
        <f t="shared" si="168"/>
        <v>5985.5889999999999</v>
      </c>
      <c r="O348" s="24">
        <f t="shared" si="125"/>
        <v>89466.791400000016</v>
      </c>
      <c r="P348" s="24">
        <f t="shared" si="124"/>
        <v>60674.390640000012</v>
      </c>
      <c r="Q348" s="24">
        <f t="shared" si="124"/>
        <v>213302.91999999998</v>
      </c>
      <c r="R348" s="24">
        <f t="shared" si="126"/>
        <v>213302.91999999998</v>
      </c>
      <c r="S348" s="31">
        <f t="shared" si="172"/>
        <v>576747.02203999995</v>
      </c>
      <c r="T348" s="24"/>
      <c r="U348" s="32"/>
      <c r="V348" s="33"/>
    </row>
    <row r="349" spans="1:22" s="4" customFormat="1" ht="53.25" customHeight="1">
      <c r="A349" s="26"/>
      <c r="B349" s="28" t="s">
        <v>348</v>
      </c>
      <c r="C349" s="26" t="s">
        <v>30</v>
      </c>
      <c r="D349" s="26" t="s">
        <v>24</v>
      </c>
      <c r="E349" s="34" t="s">
        <v>123</v>
      </c>
      <c r="F349" s="35">
        <v>64.62</v>
      </c>
      <c r="G349" s="35">
        <v>69.790000000000006</v>
      </c>
      <c r="H349" s="35">
        <v>42.4</v>
      </c>
      <c r="I349" s="35">
        <v>44.65</v>
      </c>
      <c r="J349" s="36">
        <v>1935</v>
      </c>
      <c r="K349" s="36">
        <v>1956</v>
      </c>
      <c r="L349" s="36">
        <v>1977</v>
      </c>
      <c r="M349" s="36">
        <v>1977</v>
      </c>
      <c r="N349" s="30">
        <f t="shared" si="168"/>
        <v>7845</v>
      </c>
      <c r="O349" s="24">
        <f t="shared" si="125"/>
        <v>42995.700000000012</v>
      </c>
      <c r="P349" s="24">
        <f t="shared" si="124"/>
        <v>43462.320000000014</v>
      </c>
      <c r="Q349" s="24">
        <f t="shared" si="124"/>
        <v>49701.780000000013</v>
      </c>
      <c r="R349" s="24">
        <f t="shared" si="126"/>
        <v>49701.780000000013</v>
      </c>
      <c r="S349" s="31">
        <f t="shared" si="172"/>
        <v>185861.58000000007</v>
      </c>
      <c r="T349" s="24"/>
      <c r="U349" s="32"/>
      <c r="V349" s="33"/>
    </row>
    <row r="350" spans="1:22" s="4" customFormat="1" ht="30.75" customHeight="1">
      <c r="A350" s="26"/>
      <c r="B350" s="28" t="s">
        <v>348</v>
      </c>
      <c r="C350" s="26" t="s">
        <v>48</v>
      </c>
      <c r="D350" s="26" t="s">
        <v>349</v>
      </c>
      <c r="E350" s="34" t="s">
        <v>19</v>
      </c>
      <c r="F350" s="35">
        <v>64.62</v>
      </c>
      <c r="G350" s="35">
        <v>69.790000000000006</v>
      </c>
      <c r="H350" s="35">
        <v>33.86</v>
      </c>
      <c r="I350" s="35">
        <v>35.65</v>
      </c>
      <c r="J350" s="36">
        <v>21225.474999999999</v>
      </c>
      <c r="K350" s="36">
        <v>23466.561333333335</v>
      </c>
      <c r="L350" s="36">
        <v>24998</v>
      </c>
      <c r="M350" s="36">
        <v>24998</v>
      </c>
      <c r="N350" s="30">
        <f t="shared" si="168"/>
        <v>94688.036333333337</v>
      </c>
      <c r="O350" s="24">
        <f t="shared" si="125"/>
        <v>652895.61100000003</v>
      </c>
      <c r="P350" s="24">
        <f t="shared" ref="P350:Q366" si="208">(F350-H350)*K350</f>
        <v>721831.42661333352</v>
      </c>
      <c r="Q350" s="24">
        <f t="shared" si="208"/>
        <v>853431.7200000002</v>
      </c>
      <c r="R350" s="24">
        <f t="shared" si="126"/>
        <v>853431.7200000002</v>
      </c>
      <c r="S350" s="31">
        <f t="shared" si="172"/>
        <v>3081590.4776133341</v>
      </c>
      <c r="T350" s="24"/>
      <c r="U350" s="32"/>
      <c r="V350" s="33"/>
    </row>
    <row r="351" spans="1:22" s="4" customFormat="1" ht="30.75" customHeight="1">
      <c r="A351" s="26"/>
      <c r="B351" s="28" t="s">
        <v>348</v>
      </c>
      <c r="C351" s="26" t="s">
        <v>48</v>
      </c>
      <c r="D351" s="26" t="s">
        <v>349</v>
      </c>
      <c r="E351" s="34" t="s">
        <v>20</v>
      </c>
      <c r="F351" s="35">
        <v>51.41</v>
      </c>
      <c r="G351" s="35">
        <v>55.52</v>
      </c>
      <c r="H351" s="35">
        <v>32.520000000000003</v>
      </c>
      <c r="I351" s="35">
        <v>34.24</v>
      </c>
      <c r="J351" s="36">
        <v>32550.389000000003</v>
      </c>
      <c r="K351" s="36">
        <v>32928.361666666664</v>
      </c>
      <c r="L351" s="36">
        <v>33225</v>
      </c>
      <c r="M351" s="36">
        <v>33225</v>
      </c>
      <c r="N351" s="30">
        <f t="shared" si="168"/>
        <v>131928.75066666666</v>
      </c>
      <c r="O351" s="24">
        <f t="shared" ref="O351:O366" si="209">(F351-H351)*J351</f>
        <v>614876.84820999985</v>
      </c>
      <c r="P351" s="24">
        <f t="shared" si="208"/>
        <v>622016.75188333308</v>
      </c>
      <c r="Q351" s="24">
        <f t="shared" si="208"/>
        <v>707028</v>
      </c>
      <c r="R351" s="24">
        <f t="shared" ref="R351:R366" si="210">(G351-I351)*M351</f>
        <v>707028</v>
      </c>
      <c r="S351" s="31">
        <f t="shared" si="172"/>
        <v>2650949.6000933331</v>
      </c>
      <c r="T351" s="24"/>
      <c r="U351" s="32"/>
      <c r="V351" s="33"/>
    </row>
    <row r="352" spans="1:22" s="4" customFormat="1" ht="60" customHeight="1">
      <c r="A352" s="26"/>
      <c r="B352" s="28" t="s">
        <v>348</v>
      </c>
      <c r="C352" s="26" t="s">
        <v>350</v>
      </c>
      <c r="D352" s="26" t="s">
        <v>351</v>
      </c>
      <c r="E352" s="34" t="s">
        <v>123</v>
      </c>
      <c r="F352" s="35">
        <v>133.52000000000001</v>
      </c>
      <c r="G352" s="35">
        <v>144.19999999999999</v>
      </c>
      <c r="H352" s="35">
        <v>129.29</v>
      </c>
      <c r="I352" s="35">
        <v>136.13999999999999</v>
      </c>
      <c r="J352" s="36">
        <v>8.6669999999999998</v>
      </c>
      <c r="K352" s="36">
        <f>3953.11333333333*0+2.89*3</f>
        <v>8.67</v>
      </c>
      <c r="L352" s="36">
        <f>11973*0+2.89*3</f>
        <v>8.67</v>
      </c>
      <c r="M352" s="36">
        <f>11973*0+2.89*3</f>
        <v>8.67</v>
      </c>
      <c r="N352" s="30">
        <f t="shared" si="168"/>
        <v>34.677</v>
      </c>
      <c r="O352" s="24">
        <f t="shared" si="209"/>
        <v>36.66141000000016</v>
      </c>
      <c r="P352" s="24">
        <f t="shared" si="208"/>
        <v>36.674100000000159</v>
      </c>
      <c r="Q352" s="24">
        <f t="shared" si="208"/>
        <v>69.880200000000016</v>
      </c>
      <c r="R352" s="24">
        <f t="shared" si="210"/>
        <v>69.880200000000016</v>
      </c>
      <c r="S352" s="31">
        <f t="shared" si="172"/>
        <v>213.09591000000034</v>
      </c>
      <c r="T352" s="24"/>
      <c r="U352" s="32"/>
      <c r="V352" s="33"/>
    </row>
    <row r="353" spans="1:22" s="4" customFormat="1" ht="30.75" customHeight="1">
      <c r="A353" s="26"/>
      <c r="B353" s="28" t="s">
        <v>348</v>
      </c>
      <c r="C353" s="26" t="s">
        <v>350</v>
      </c>
      <c r="D353" s="26" t="s">
        <v>24</v>
      </c>
      <c r="E353" s="34" t="s">
        <v>19</v>
      </c>
      <c r="F353" s="35">
        <v>133.52000000000001</v>
      </c>
      <c r="G353" s="35">
        <v>144.19999999999999</v>
      </c>
      <c r="H353" s="35">
        <v>129.29</v>
      </c>
      <c r="I353" s="35">
        <v>136.13999999999999</v>
      </c>
      <c r="J353" s="36">
        <v>8.6669999999999998</v>
      </c>
      <c r="K353" s="36">
        <f>11563.1133333333*0+2.89*3</f>
        <v>8.67</v>
      </c>
      <c r="L353" s="36">
        <f>35053*0+2.89*3</f>
        <v>8.67</v>
      </c>
      <c r="M353" s="36">
        <f>35053*0+2.89*3</f>
        <v>8.67</v>
      </c>
      <c r="N353" s="30">
        <f t="shared" si="168"/>
        <v>34.677</v>
      </c>
      <c r="O353" s="24">
        <f t="shared" si="209"/>
        <v>36.66141000000016</v>
      </c>
      <c r="P353" s="24">
        <f t="shared" si="208"/>
        <v>36.674100000000159</v>
      </c>
      <c r="Q353" s="24">
        <f t="shared" si="208"/>
        <v>69.880200000000016</v>
      </c>
      <c r="R353" s="24">
        <f t="shared" si="210"/>
        <v>69.880200000000016</v>
      </c>
      <c r="S353" s="31">
        <f t="shared" si="172"/>
        <v>213.09591000000034</v>
      </c>
      <c r="T353" s="24"/>
      <c r="U353" s="32"/>
      <c r="V353" s="33"/>
    </row>
    <row r="354" spans="1:22" s="4" customFormat="1" ht="30.75" customHeight="1">
      <c r="A354" s="26"/>
      <c r="B354" s="28" t="s">
        <v>348</v>
      </c>
      <c r="C354" s="26" t="s">
        <v>350</v>
      </c>
      <c r="D354" s="26" t="s">
        <v>24</v>
      </c>
      <c r="E354" s="34" t="s">
        <v>20</v>
      </c>
      <c r="F354" s="35">
        <f>'2025'!G354</f>
        <v>11.97</v>
      </c>
      <c r="G354" s="35">
        <v>12.69</v>
      </c>
      <c r="H354" s="35">
        <v>11.97</v>
      </c>
      <c r="I354" s="35">
        <v>12.6</v>
      </c>
      <c r="J354" s="36">
        <f>125789/4</f>
        <v>31447.25</v>
      </c>
      <c r="K354" s="36">
        <f>J354</f>
        <v>31447.25</v>
      </c>
      <c r="L354" s="36">
        <f>K354</f>
        <v>31447.25</v>
      </c>
      <c r="M354" s="36">
        <f>L354</f>
        <v>31447.25</v>
      </c>
      <c r="N354" s="30">
        <f t="shared" si="168"/>
        <v>125789</v>
      </c>
      <c r="O354" s="24">
        <f t="shared" ref="O354" si="211">(F354-H354)*J354</f>
        <v>0</v>
      </c>
      <c r="P354" s="24">
        <f t="shared" ref="P354" si="212">(F354-H354)*K354</f>
        <v>0</v>
      </c>
      <c r="Q354" s="24">
        <f t="shared" si="208"/>
        <v>2830.2524999999955</v>
      </c>
      <c r="R354" s="24">
        <f t="shared" si="210"/>
        <v>2830.2524999999955</v>
      </c>
      <c r="S354" s="31">
        <f t="shared" si="172"/>
        <v>5660.504999999991</v>
      </c>
      <c r="T354" s="24"/>
      <c r="U354" s="32"/>
      <c r="V354" s="33"/>
    </row>
    <row r="355" spans="1:22" s="4" customFormat="1" ht="47.25" customHeight="1">
      <c r="A355" s="26"/>
      <c r="B355" s="28" t="s">
        <v>348</v>
      </c>
      <c r="C355" s="26" t="s">
        <v>27</v>
      </c>
      <c r="D355" s="26" t="s">
        <v>352</v>
      </c>
      <c r="E355" s="34" t="s">
        <v>123</v>
      </c>
      <c r="F355" s="35">
        <v>115.41</v>
      </c>
      <c r="G355" s="35">
        <v>124.64</v>
      </c>
      <c r="H355" s="35">
        <v>38.75</v>
      </c>
      <c r="I355" s="35">
        <v>40.799999999999997</v>
      </c>
      <c r="J355" s="36">
        <v>3074.4789999999998</v>
      </c>
      <c r="K355" s="36">
        <v>2529.4639999999999</v>
      </c>
      <c r="L355" s="36">
        <v>4309</v>
      </c>
      <c r="M355" s="36">
        <v>4309</v>
      </c>
      <c r="N355" s="30">
        <f t="shared" si="168"/>
        <v>14221.942999999999</v>
      </c>
      <c r="O355" s="24">
        <f t="shared" si="209"/>
        <v>235689.56013999999</v>
      </c>
      <c r="P355" s="24">
        <f t="shared" si="208"/>
        <v>193908.71023999999</v>
      </c>
      <c r="Q355" s="24">
        <f t="shared" si="208"/>
        <v>361266.56</v>
      </c>
      <c r="R355" s="24">
        <f t="shared" si="210"/>
        <v>361266.56</v>
      </c>
      <c r="S355" s="31">
        <f t="shared" si="172"/>
        <v>1152131.39038</v>
      </c>
      <c r="T355" s="24"/>
      <c r="U355" s="32"/>
      <c r="V355" s="33"/>
    </row>
    <row r="356" spans="1:22" s="4" customFormat="1" ht="30.75" customHeight="1">
      <c r="A356" s="26"/>
      <c r="B356" s="28" t="s">
        <v>348</v>
      </c>
      <c r="C356" s="26" t="s">
        <v>27</v>
      </c>
      <c r="D356" s="26" t="s">
        <v>352</v>
      </c>
      <c r="E356" s="34" t="s">
        <v>19</v>
      </c>
      <c r="F356" s="35">
        <v>115.41</v>
      </c>
      <c r="G356" s="35">
        <v>124.64</v>
      </c>
      <c r="H356" s="35">
        <v>38.75</v>
      </c>
      <c r="I356" s="35">
        <v>40.799999999999997</v>
      </c>
      <c r="J356" s="36">
        <v>4799.3710000000001</v>
      </c>
      <c r="K356" s="36">
        <v>3940.0360000000001</v>
      </c>
      <c r="L356" s="36">
        <v>2525</v>
      </c>
      <c r="M356" s="36">
        <v>2525</v>
      </c>
      <c r="N356" s="30">
        <f t="shared" si="168"/>
        <v>13789.406999999999</v>
      </c>
      <c r="O356" s="24">
        <f t="shared" si="209"/>
        <v>367919.78086</v>
      </c>
      <c r="P356" s="24">
        <f t="shared" si="208"/>
        <v>302043.15976000001</v>
      </c>
      <c r="Q356" s="24">
        <f t="shared" si="208"/>
        <v>211696</v>
      </c>
      <c r="R356" s="24">
        <f t="shared" si="210"/>
        <v>211696</v>
      </c>
      <c r="S356" s="31">
        <f t="shared" si="172"/>
        <v>1093354.94062</v>
      </c>
      <c r="T356" s="24"/>
      <c r="U356" s="32"/>
      <c r="V356" s="33"/>
    </row>
    <row r="357" spans="1:22" s="4" customFormat="1" ht="30.75" customHeight="1">
      <c r="A357" s="26"/>
      <c r="B357" s="28" t="s">
        <v>348</v>
      </c>
      <c r="C357" s="26" t="s">
        <v>27</v>
      </c>
      <c r="D357" s="26" t="s">
        <v>352</v>
      </c>
      <c r="E357" s="34" t="s">
        <v>20</v>
      </c>
      <c r="F357" s="35">
        <v>125.97</v>
      </c>
      <c r="G357" s="35">
        <v>136.05000000000001</v>
      </c>
      <c r="H357" s="35">
        <v>25.87</v>
      </c>
      <c r="I357" s="35">
        <v>27.24</v>
      </c>
      <c r="J357" s="36">
        <v>7873.8490000000002</v>
      </c>
      <c r="K357" s="36">
        <v>6469.4989999999998</v>
      </c>
      <c r="L357" s="36">
        <v>7730</v>
      </c>
      <c r="M357" s="36">
        <v>7730</v>
      </c>
      <c r="N357" s="30">
        <f t="shared" si="168"/>
        <v>29803.347999999998</v>
      </c>
      <c r="O357" s="24">
        <f t="shared" si="209"/>
        <v>788172.28489999997</v>
      </c>
      <c r="P357" s="24">
        <f t="shared" si="208"/>
        <v>647596.84989999991</v>
      </c>
      <c r="Q357" s="24">
        <f t="shared" si="208"/>
        <v>841101.30000000016</v>
      </c>
      <c r="R357" s="24">
        <f t="shared" si="210"/>
        <v>841101.30000000016</v>
      </c>
      <c r="S357" s="31">
        <f t="shared" si="172"/>
        <v>3117971.7348000002</v>
      </c>
      <c r="T357" s="24"/>
      <c r="U357" s="32"/>
      <c r="V357" s="33"/>
    </row>
    <row r="358" spans="1:22" s="4" customFormat="1" ht="45.75" customHeight="1">
      <c r="A358" s="26"/>
      <c r="B358" s="28" t="s">
        <v>348</v>
      </c>
      <c r="C358" s="26" t="s">
        <v>43</v>
      </c>
      <c r="D358" s="26" t="s">
        <v>122</v>
      </c>
      <c r="E358" s="34" t="s">
        <v>123</v>
      </c>
      <c r="F358" s="35">
        <v>200.75</v>
      </c>
      <c r="G358" s="35">
        <v>216.81</v>
      </c>
      <c r="H358" s="35">
        <v>49.96</v>
      </c>
      <c r="I358" s="35">
        <v>52.61</v>
      </c>
      <c r="J358" s="36">
        <v>635.22699999999998</v>
      </c>
      <c r="K358" s="36">
        <v>659.73500000000001</v>
      </c>
      <c r="L358" s="36">
        <v>1109</v>
      </c>
      <c r="M358" s="36">
        <v>1109</v>
      </c>
      <c r="N358" s="30">
        <f t="shared" si="168"/>
        <v>3512.962</v>
      </c>
      <c r="O358" s="24">
        <f t="shared" si="209"/>
        <v>95785.879329999996</v>
      </c>
      <c r="P358" s="24">
        <f t="shared" si="208"/>
        <v>99481.44064999999</v>
      </c>
      <c r="Q358" s="24">
        <f t="shared" si="208"/>
        <v>182097.8</v>
      </c>
      <c r="R358" s="24">
        <f t="shared" si="210"/>
        <v>182097.8</v>
      </c>
      <c r="S358" s="31">
        <f t="shared" si="172"/>
        <v>559462.91998000001</v>
      </c>
      <c r="T358" s="24"/>
      <c r="U358" s="32"/>
      <c r="V358" s="33"/>
    </row>
    <row r="359" spans="1:22" s="4" customFormat="1" ht="30.75" customHeight="1">
      <c r="A359" s="26"/>
      <c r="B359" s="28" t="s">
        <v>348</v>
      </c>
      <c r="C359" s="26" t="s">
        <v>43</v>
      </c>
      <c r="D359" s="26" t="s">
        <v>122</v>
      </c>
      <c r="E359" s="34" t="s">
        <v>19</v>
      </c>
      <c r="F359" s="35">
        <v>200.75</v>
      </c>
      <c r="G359" s="35">
        <v>216.81</v>
      </c>
      <c r="H359" s="35">
        <v>49.96</v>
      </c>
      <c r="I359" s="35">
        <v>52.61</v>
      </c>
      <c r="J359" s="36">
        <v>577.62799999999993</v>
      </c>
      <c r="K359" s="36">
        <v>639.58199999999999</v>
      </c>
      <c r="L359" s="36">
        <v>592</v>
      </c>
      <c r="M359" s="36">
        <v>592</v>
      </c>
      <c r="N359" s="30">
        <f t="shared" si="168"/>
        <v>2401.21</v>
      </c>
      <c r="O359" s="24">
        <f t="shared" si="209"/>
        <v>87100.52611999998</v>
      </c>
      <c r="P359" s="24">
        <f t="shared" si="208"/>
        <v>96442.569779999991</v>
      </c>
      <c r="Q359" s="24">
        <f t="shared" si="208"/>
        <v>97206.399999999994</v>
      </c>
      <c r="R359" s="24">
        <f t="shared" si="210"/>
        <v>97206.399999999994</v>
      </c>
      <c r="S359" s="31">
        <f t="shared" si="172"/>
        <v>377955.8959</v>
      </c>
      <c r="T359" s="24"/>
      <c r="U359" s="32"/>
      <c r="V359" s="33"/>
    </row>
    <row r="360" spans="1:22" s="4" customFormat="1" ht="30.75" customHeight="1">
      <c r="A360" s="26"/>
      <c r="B360" s="28" t="s">
        <v>348</v>
      </c>
      <c r="C360" s="26" t="s">
        <v>43</v>
      </c>
      <c r="D360" s="26" t="s">
        <v>122</v>
      </c>
      <c r="E360" s="34" t="s">
        <v>20</v>
      </c>
      <c r="F360" s="35">
        <v>201.71</v>
      </c>
      <c r="G360" s="35">
        <v>217.85</v>
      </c>
      <c r="H360" s="35">
        <v>80.599999999999994</v>
      </c>
      <c r="I360" s="35">
        <v>84.87</v>
      </c>
      <c r="J360" s="36">
        <v>1182.3630000000001</v>
      </c>
      <c r="K360" s="36">
        <v>1269.683</v>
      </c>
      <c r="L360" s="36">
        <v>1173</v>
      </c>
      <c r="M360" s="36">
        <v>1173</v>
      </c>
      <c r="N360" s="30">
        <f t="shared" si="168"/>
        <v>4798.0460000000003</v>
      </c>
      <c r="O360" s="24">
        <f t="shared" si="209"/>
        <v>143195.98293000003</v>
      </c>
      <c r="P360" s="24">
        <f t="shared" si="208"/>
        <v>153771.30813000002</v>
      </c>
      <c r="Q360" s="24">
        <f t="shared" si="208"/>
        <v>155985.53999999998</v>
      </c>
      <c r="R360" s="24">
        <f t="shared" si="210"/>
        <v>155985.53999999998</v>
      </c>
      <c r="S360" s="31">
        <f t="shared" si="172"/>
        <v>608938.37106000003</v>
      </c>
      <c r="T360" s="24"/>
      <c r="U360" s="32"/>
      <c r="V360" s="33"/>
    </row>
    <row r="361" spans="1:22" s="4" customFormat="1" ht="42.75" customHeight="1">
      <c r="A361" s="26"/>
      <c r="B361" s="28" t="s">
        <v>348</v>
      </c>
      <c r="C361" s="26" t="s">
        <v>140</v>
      </c>
      <c r="D361" s="26" t="s">
        <v>353</v>
      </c>
      <c r="E361" s="34" t="s">
        <v>123</v>
      </c>
      <c r="F361" s="35">
        <v>58.28</v>
      </c>
      <c r="G361" s="35">
        <v>62.94</v>
      </c>
      <c r="H361" s="35">
        <v>33.43</v>
      </c>
      <c r="I361" s="35">
        <v>35.200000000000003</v>
      </c>
      <c r="J361" s="36">
        <v>1971.2199999999998</v>
      </c>
      <c r="K361" s="36">
        <v>2187.027</v>
      </c>
      <c r="L361" s="36">
        <v>1722</v>
      </c>
      <c r="M361" s="36">
        <v>1722</v>
      </c>
      <c r="N361" s="30">
        <f t="shared" si="168"/>
        <v>7602.2469999999994</v>
      </c>
      <c r="O361" s="24">
        <f t="shared" si="209"/>
        <v>48984.816999999995</v>
      </c>
      <c r="P361" s="24">
        <f t="shared" si="208"/>
        <v>54347.620950000004</v>
      </c>
      <c r="Q361" s="24">
        <f t="shared" si="208"/>
        <v>47768.279999999992</v>
      </c>
      <c r="R361" s="24">
        <f t="shared" si="210"/>
        <v>47768.279999999992</v>
      </c>
      <c r="S361" s="31">
        <f t="shared" si="172"/>
        <v>198868.99794999999</v>
      </c>
      <c r="T361" s="24"/>
      <c r="U361" s="32"/>
      <c r="V361" s="33"/>
    </row>
    <row r="362" spans="1:22" s="4" customFormat="1" ht="30.75" customHeight="1">
      <c r="A362" s="26"/>
      <c r="B362" s="28" t="s">
        <v>348</v>
      </c>
      <c r="C362" s="26" t="s">
        <v>140</v>
      </c>
      <c r="D362" s="26" t="s">
        <v>353</v>
      </c>
      <c r="E362" s="34" t="s">
        <v>19</v>
      </c>
      <c r="F362" s="35">
        <v>58.28</v>
      </c>
      <c r="G362" s="35">
        <v>62.94</v>
      </c>
      <c r="H362" s="35">
        <v>33.43</v>
      </c>
      <c r="I362" s="35">
        <v>35.200000000000003</v>
      </c>
      <c r="J362" s="36">
        <v>2722.7510000000002</v>
      </c>
      <c r="K362" s="36">
        <v>3255.6439999999998</v>
      </c>
      <c r="L362" s="36">
        <v>2607</v>
      </c>
      <c r="M362" s="36">
        <v>2607</v>
      </c>
      <c r="N362" s="30">
        <f t="shared" si="168"/>
        <v>11192.395</v>
      </c>
      <c r="O362" s="24">
        <f t="shared" si="209"/>
        <v>67660.36235000001</v>
      </c>
      <c r="P362" s="24">
        <f t="shared" si="208"/>
        <v>80902.753400000001</v>
      </c>
      <c r="Q362" s="24">
        <f t="shared" si="208"/>
        <v>72318.179999999993</v>
      </c>
      <c r="R362" s="24">
        <f t="shared" si="210"/>
        <v>72318.179999999993</v>
      </c>
      <c r="S362" s="31">
        <f t="shared" si="172"/>
        <v>293199.47574999998</v>
      </c>
      <c r="T362" s="24"/>
      <c r="U362" s="32"/>
      <c r="V362" s="33"/>
    </row>
    <row r="363" spans="1:22" s="4" customFormat="1" ht="30.75" customHeight="1">
      <c r="A363" s="26"/>
      <c r="B363" s="28" t="s">
        <v>348</v>
      </c>
      <c r="C363" s="26" t="s">
        <v>140</v>
      </c>
      <c r="D363" s="26" t="s">
        <v>353</v>
      </c>
      <c r="E363" s="34" t="s">
        <v>20</v>
      </c>
      <c r="F363" s="35">
        <v>69.2</v>
      </c>
      <c r="G363" s="35">
        <v>74.739999999999995</v>
      </c>
      <c r="H363" s="35">
        <v>36.229999999999997</v>
      </c>
      <c r="I363" s="35">
        <v>38.15</v>
      </c>
      <c r="J363" s="36">
        <v>4933.54</v>
      </c>
      <c r="K363" s="36">
        <v>5443.4689999999991</v>
      </c>
      <c r="L363" s="36">
        <v>4289</v>
      </c>
      <c r="M363" s="36">
        <v>4289</v>
      </c>
      <c r="N363" s="30">
        <f t="shared" si="168"/>
        <v>18955.008999999998</v>
      </c>
      <c r="O363" s="24">
        <f t="shared" si="209"/>
        <v>162658.81380000003</v>
      </c>
      <c r="P363" s="24">
        <f t="shared" si="208"/>
        <v>179471.17293</v>
      </c>
      <c r="Q363" s="24">
        <f t="shared" si="208"/>
        <v>156934.50999999998</v>
      </c>
      <c r="R363" s="24">
        <f t="shared" si="210"/>
        <v>156934.50999999998</v>
      </c>
      <c r="S363" s="31">
        <f t="shared" si="172"/>
        <v>655999.00673000002</v>
      </c>
      <c r="T363" s="24"/>
      <c r="U363" s="32"/>
      <c r="V363" s="33"/>
    </row>
    <row r="364" spans="1:22" s="4" customFormat="1" ht="30.75" customHeight="1">
      <c r="A364" s="26"/>
      <c r="B364" s="28" t="s">
        <v>348</v>
      </c>
      <c r="C364" s="26" t="s">
        <v>294</v>
      </c>
      <c r="D364" s="26" t="s">
        <v>354</v>
      </c>
      <c r="E364" s="34" t="s">
        <v>19</v>
      </c>
      <c r="F364" s="35">
        <v>439.55</v>
      </c>
      <c r="G364" s="35">
        <v>474.71</v>
      </c>
      <c r="H364" s="35">
        <v>72.760000000000005</v>
      </c>
      <c r="I364" s="35">
        <v>76.62</v>
      </c>
      <c r="J364" s="36">
        <v>72.466999999999999</v>
      </c>
      <c r="K364" s="36">
        <v>48</v>
      </c>
      <c r="L364" s="36">
        <v>38</v>
      </c>
      <c r="M364" s="36">
        <v>38</v>
      </c>
      <c r="N364" s="30">
        <f t="shared" si="168"/>
        <v>196.46699999999998</v>
      </c>
      <c r="O364" s="24">
        <f t="shared" si="209"/>
        <v>26580.17093</v>
      </c>
      <c r="P364" s="24">
        <f t="shared" si="208"/>
        <v>17605.920000000002</v>
      </c>
      <c r="Q364" s="24">
        <f t="shared" si="208"/>
        <v>15127.419999999998</v>
      </c>
      <c r="R364" s="24">
        <f t="shared" si="210"/>
        <v>15127.419999999998</v>
      </c>
      <c r="S364" s="31">
        <f t="shared" si="172"/>
        <v>74440.930930000002</v>
      </c>
      <c r="T364" s="24"/>
      <c r="U364" s="32"/>
      <c r="V364" s="33"/>
    </row>
    <row r="365" spans="1:22" s="4" customFormat="1" ht="30.75" customHeight="1">
      <c r="A365" s="26"/>
      <c r="B365" s="28" t="s">
        <v>348</v>
      </c>
      <c r="C365" s="26" t="s">
        <v>17</v>
      </c>
      <c r="D365" s="26" t="s">
        <v>355</v>
      </c>
      <c r="E365" s="34" t="s">
        <v>19</v>
      </c>
      <c r="F365" s="35">
        <v>64.62</v>
      </c>
      <c r="G365" s="35">
        <v>69.790000000000006</v>
      </c>
      <c r="H365" s="35">
        <v>41.97</v>
      </c>
      <c r="I365" s="35">
        <v>44.19</v>
      </c>
      <c r="J365" s="36">
        <v>32.034999999999997</v>
      </c>
      <c r="K365" s="36">
        <v>53.317</v>
      </c>
      <c r="L365" s="36">
        <v>661</v>
      </c>
      <c r="M365" s="36">
        <v>661</v>
      </c>
      <c r="N365" s="30">
        <f t="shared" si="168"/>
        <v>1407.3519999999999</v>
      </c>
      <c r="O365" s="24">
        <f t="shared" si="209"/>
        <v>725.59275000000014</v>
      </c>
      <c r="P365" s="24">
        <f t="shared" si="208"/>
        <v>1207.6300500000002</v>
      </c>
      <c r="Q365" s="24">
        <f t="shared" si="208"/>
        <v>16921.600000000006</v>
      </c>
      <c r="R365" s="24">
        <f t="shared" si="210"/>
        <v>16921.600000000006</v>
      </c>
      <c r="S365" s="31">
        <f t="shared" si="172"/>
        <v>35776.422800000015</v>
      </c>
      <c r="T365" s="24"/>
      <c r="U365" s="32"/>
      <c r="V365" s="33"/>
    </row>
    <row r="366" spans="1:22" s="4" customFormat="1" ht="30.75" customHeight="1">
      <c r="A366" s="26"/>
      <c r="B366" s="28" t="s">
        <v>348</v>
      </c>
      <c r="C366" s="26" t="s">
        <v>17</v>
      </c>
      <c r="D366" s="26" t="s">
        <v>355</v>
      </c>
      <c r="E366" s="34" t="s">
        <v>20</v>
      </c>
      <c r="F366" s="35">
        <v>51.41</v>
      </c>
      <c r="G366" s="35">
        <v>55.52</v>
      </c>
      <c r="H366" s="35">
        <v>39.659999999999997</v>
      </c>
      <c r="I366" s="35">
        <v>41.76</v>
      </c>
      <c r="J366" s="36">
        <v>420.54999999999995</v>
      </c>
      <c r="K366" s="36">
        <v>425.185</v>
      </c>
      <c r="L366" s="36">
        <v>406</v>
      </c>
      <c r="M366" s="36">
        <v>406</v>
      </c>
      <c r="N366" s="30">
        <f t="shared" si="168"/>
        <v>1657.7349999999999</v>
      </c>
      <c r="O366" s="24">
        <f t="shared" si="209"/>
        <v>4941.4624999999996</v>
      </c>
      <c r="P366" s="24">
        <f t="shared" si="208"/>
        <v>4995.9237499999999</v>
      </c>
      <c r="Q366" s="24">
        <f t="shared" si="208"/>
        <v>5586.5600000000022</v>
      </c>
      <c r="R366" s="24">
        <f t="shared" si="210"/>
        <v>5586.5600000000022</v>
      </c>
      <c r="S366" s="31">
        <f t="shared" si="172"/>
        <v>21110.506250000002</v>
      </c>
      <c r="T366" s="24"/>
      <c r="U366" s="32"/>
      <c r="V366" s="33"/>
    </row>
    <row r="367" spans="1:22" s="5" customFormat="1" ht="24" customHeight="1">
      <c r="A367" s="26">
        <v>2911001370</v>
      </c>
      <c r="B367" s="28"/>
      <c r="C367" s="26" t="s">
        <v>380</v>
      </c>
      <c r="D367" s="26"/>
      <c r="E367" s="34"/>
      <c r="F367" s="60"/>
      <c r="G367" s="60"/>
      <c r="H367" s="60"/>
      <c r="I367" s="60"/>
      <c r="J367" s="37">
        <f>J368</f>
        <v>934.87</v>
      </c>
      <c r="K367" s="37">
        <f t="shared" ref="K367:R367" si="213">K368</f>
        <v>934.87</v>
      </c>
      <c r="L367" s="37">
        <f t="shared" si="213"/>
        <v>934.87</v>
      </c>
      <c r="M367" s="37">
        <f t="shared" si="213"/>
        <v>934.87</v>
      </c>
      <c r="N367" s="30">
        <f>J367+K367+L367+M367</f>
        <v>3739.48</v>
      </c>
      <c r="O367" s="24">
        <f t="shared" si="213"/>
        <v>5038.9493000000002</v>
      </c>
      <c r="P367" s="24">
        <f t="shared" si="213"/>
        <v>5038.9493000000002</v>
      </c>
      <c r="Q367" s="24">
        <f t="shared" si="213"/>
        <v>6132.7471999999989</v>
      </c>
      <c r="R367" s="24">
        <f t="shared" si="213"/>
        <v>6132.7471999999989</v>
      </c>
      <c r="S367" s="31">
        <f t="shared" si="172"/>
        <v>22343.392999999996</v>
      </c>
      <c r="T367" s="31"/>
      <c r="U367" s="30"/>
      <c r="V367" s="33"/>
    </row>
    <row r="368" spans="1:22" s="4" customFormat="1" ht="30.75" customHeight="1">
      <c r="A368" s="26"/>
      <c r="B368" s="28"/>
      <c r="C368" s="26" t="s">
        <v>105</v>
      </c>
      <c r="D368" s="26" t="s">
        <v>228</v>
      </c>
      <c r="E368" s="34" t="s">
        <v>19</v>
      </c>
      <c r="F368" s="35">
        <v>32.61</v>
      </c>
      <c r="G368" s="35">
        <v>35.22</v>
      </c>
      <c r="H368" s="35">
        <v>27.22</v>
      </c>
      <c r="I368" s="35">
        <v>28.66</v>
      </c>
      <c r="J368" s="36">
        <v>934.87</v>
      </c>
      <c r="K368" s="36">
        <f>J368</f>
        <v>934.87</v>
      </c>
      <c r="L368" s="36">
        <f t="shared" ref="L368:M368" si="214">K368</f>
        <v>934.87</v>
      </c>
      <c r="M368" s="36">
        <f t="shared" si="214"/>
        <v>934.87</v>
      </c>
      <c r="N368" s="30">
        <f t="shared" ref="N368" si="215">J368+K368+L368+M368</f>
        <v>3739.48</v>
      </c>
      <c r="O368" s="24">
        <f t="shared" ref="O368" si="216">(F368-H368)*J368</f>
        <v>5038.9493000000002</v>
      </c>
      <c r="P368" s="24">
        <f t="shared" ref="P368:Q368" si="217">(F368-H368)*K368</f>
        <v>5038.9493000000002</v>
      </c>
      <c r="Q368" s="24">
        <f t="shared" si="217"/>
        <v>6132.7471999999989</v>
      </c>
      <c r="R368" s="24">
        <f t="shared" ref="R368" si="218">(G368-I368)*M368</f>
        <v>6132.7471999999989</v>
      </c>
      <c r="S368" s="31">
        <f t="shared" si="172"/>
        <v>22343.392999999996</v>
      </c>
      <c r="T368" s="24"/>
      <c r="U368" s="32"/>
      <c r="V368" s="33"/>
    </row>
    <row r="369" spans="1:22" s="4" customFormat="1" ht="30.75" customHeight="1">
      <c r="A369" s="78" t="s">
        <v>364</v>
      </c>
      <c r="B369" s="78"/>
      <c r="C369" s="78"/>
      <c r="D369" s="78"/>
      <c r="E369" s="78"/>
      <c r="F369" s="61" t="s">
        <v>344</v>
      </c>
      <c r="G369" s="61" t="s">
        <v>344</v>
      </c>
      <c r="H369" s="61" t="s">
        <v>344</v>
      </c>
      <c r="I369" s="61" t="s">
        <v>344</v>
      </c>
      <c r="J369" s="62">
        <f t="shared" ref="J369:S369" si="219">SUM(J343:J368)/2</f>
        <v>118722.875</v>
      </c>
      <c r="K369" s="62">
        <f t="shared" si="219"/>
        <v>119566.18066666667</v>
      </c>
      <c r="L369" s="62">
        <f t="shared" si="219"/>
        <v>123623.21</v>
      </c>
      <c r="M369" s="62">
        <f t="shared" si="219"/>
        <v>123623.21</v>
      </c>
      <c r="N369" s="62">
        <f t="shared" si="219"/>
        <v>485535.47566666652</v>
      </c>
      <c r="O369" s="44">
        <f t="shared" si="219"/>
        <v>3559846.7653799998</v>
      </c>
      <c r="P369" s="44">
        <f t="shared" si="219"/>
        <v>3402629.5032066666</v>
      </c>
      <c r="Q369" s="44">
        <f t="shared" si="219"/>
        <v>4166862.9850999988</v>
      </c>
      <c r="R369" s="44">
        <f t="shared" si="219"/>
        <v>4166862.9850999988</v>
      </c>
      <c r="S369" s="44">
        <f t="shared" si="219"/>
        <v>15296202.238786668</v>
      </c>
      <c r="T369" s="45">
        <f>'2025'!U369</f>
        <v>1258520.6875000005</v>
      </c>
      <c r="U369" s="45">
        <f>R369/3</f>
        <v>1388954.3283666663</v>
      </c>
      <c r="V369" s="45">
        <f>S369+T369-U369</f>
        <v>15165768.597920001</v>
      </c>
    </row>
    <row r="370" spans="1:22" s="8" customFormat="1" ht="26.25" customHeight="1">
      <c r="A370" s="46"/>
      <c r="B370" s="47"/>
      <c r="C370" s="46"/>
      <c r="D370" s="46"/>
      <c r="E370" s="48" t="s">
        <v>19</v>
      </c>
      <c r="F370" s="49"/>
      <c r="G370" s="49"/>
      <c r="H370" s="49"/>
      <c r="I370" s="49"/>
      <c r="J370" s="50">
        <f>SUMIF($E$343:$E$368,$E$370,J$343:J$368)</f>
        <v>31113.813999999998</v>
      </c>
      <c r="K370" s="50">
        <f>SUMIF($E$343:$E$368,$E$370,K$343:K$368)</f>
        <v>33043.148333333331</v>
      </c>
      <c r="L370" s="50">
        <f>SUMIF($E$343:$E$368,$E$370,L$343:L$368)</f>
        <v>33184.54</v>
      </c>
      <c r="M370" s="50">
        <f>SUMIF($E$343:$E$368,$E$370,M$343:M$368)</f>
        <v>33184.54</v>
      </c>
      <c r="N370" s="51">
        <f t="shared" ref="N370:N372" si="220">J370+K370+L370+M370</f>
        <v>130526.04233333335</v>
      </c>
      <c r="O370" s="54">
        <f>SUMIF($E$343:$E$368,$E$370,O$343:O$368)</f>
        <v>1282671.7442200002</v>
      </c>
      <c r="P370" s="54">
        <f>SUMIF($E$343:$E$368,$E$370,P$343:P$368)</f>
        <v>1295375.7395233335</v>
      </c>
      <c r="Q370" s="54">
        <f>SUMIF($E$343:$E$368,$E$370,Q$343:Q$368)</f>
        <v>1363226.9474000002</v>
      </c>
      <c r="R370" s="54">
        <f>SUMIF($E$343:$E$368,$E$370,R$343:R$368)</f>
        <v>1363226.9474000002</v>
      </c>
      <c r="S370" s="53">
        <f t="shared" ref="S370:S372" si="221">O370+P370+Q370+R370</f>
        <v>5304501.3785433341</v>
      </c>
      <c r="T370" s="54"/>
      <c r="U370" s="55"/>
      <c r="V370" s="56"/>
    </row>
    <row r="371" spans="1:22" s="8" customFormat="1" ht="26.25" customHeight="1">
      <c r="A371" s="46"/>
      <c r="B371" s="47"/>
      <c r="C371" s="46"/>
      <c r="D371" s="46"/>
      <c r="E371" s="48" t="s">
        <v>20</v>
      </c>
      <c r="F371" s="49"/>
      <c r="G371" s="49"/>
      <c r="H371" s="49"/>
      <c r="I371" s="49"/>
      <c r="J371" s="50">
        <f>SUMIF($E$343:$E$368,$E$371,J$343:J$368)</f>
        <v>79534.477999999988</v>
      </c>
      <c r="K371" s="50">
        <f>SUMIF($E$343:$E$368,$E$371,K$343:K$368)</f>
        <v>78797.544666666668</v>
      </c>
      <c r="L371" s="50">
        <f>SUMIF($E$343:$E$368,$E$371,L$343:L$368)</f>
        <v>80613</v>
      </c>
      <c r="M371" s="50">
        <f>SUMIF($E$343:$E$368,$E$371,M$343:M$368)</f>
        <v>80613</v>
      </c>
      <c r="N371" s="51">
        <f t="shared" si="220"/>
        <v>319558.02266666666</v>
      </c>
      <c r="O371" s="54">
        <f>SUMIF($E$343:$E$368,$E$371,O$343:O$368)</f>
        <v>1826588.50538</v>
      </c>
      <c r="P371" s="54">
        <f>SUMIF($E$343:$E$368,$E$371,P$343:P$368)</f>
        <v>1692860.7334933332</v>
      </c>
      <c r="Q371" s="54">
        <f>SUMIF($E$343:$E$368,$E$371,Q$343:Q$368)</f>
        <v>2116377.7374999998</v>
      </c>
      <c r="R371" s="54">
        <f>SUMIF($E$343:$E$368,$E$371,R$343:R$368)</f>
        <v>2116377.7374999998</v>
      </c>
      <c r="S371" s="53">
        <f t="shared" si="221"/>
        <v>7752204.7138733333</v>
      </c>
      <c r="T371" s="54"/>
      <c r="U371" s="55"/>
      <c r="V371" s="56"/>
    </row>
    <row r="372" spans="1:22" s="8" customFormat="1" ht="37.5" customHeight="1">
      <c r="A372" s="46"/>
      <c r="B372" s="47"/>
      <c r="C372" s="46"/>
      <c r="D372" s="46"/>
      <c r="E372" s="34" t="s">
        <v>123</v>
      </c>
      <c r="F372" s="49"/>
      <c r="G372" s="49"/>
      <c r="H372" s="49"/>
      <c r="I372" s="49"/>
      <c r="J372" s="50">
        <f>SUMIF($E$343:$E$368,$E$372,J$343:J$368)</f>
        <v>8074.5829999999987</v>
      </c>
      <c r="K372" s="50">
        <f>SUMIF($E$343:$E$368,$E$372,K$343:K$368)</f>
        <v>7725.4876666666669</v>
      </c>
      <c r="L372" s="50">
        <f>SUMIF($E$343:$E$368,$E$372,L$343:L$368)</f>
        <v>9825.67</v>
      </c>
      <c r="M372" s="50">
        <f>SUMIF($E$343:$E$368,$E$372,M$343:M$368)</f>
        <v>9825.67</v>
      </c>
      <c r="N372" s="51">
        <f t="shared" si="220"/>
        <v>35451.410666666663</v>
      </c>
      <c r="O372" s="54">
        <f>SUMIF($E$343:$E$368,$E$372,O$343:O$368)</f>
        <v>450586.51577999996</v>
      </c>
      <c r="P372" s="54">
        <f>SUMIF($E$343:$E$368,$E$372,P$343:P$368)</f>
        <v>414393.03019000002</v>
      </c>
      <c r="Q372" s="54">
        <f>SUMIF($E$343:$E$368,$E$372,Q$343:Q$368)</f>
        <v>687258.30019999994</v>
      </c>
      <c r="R372" s="54">
        <f>SUMIF($E$343:$E$368,$E$372,R$343:R$368)</f>
        <v>687258.30019999994</v>
      </c>
      <c r="S372" s="53">
        <f t="shared" si="221"/>
        <v>2239496.1463699997</v>
      </c>
      <c r="T372" s="54"/>
      <c r="U372" s="55"/>
      <c r="V372" s="56"/>
    </row>
    <row r="373" spans="1:22" s="4" customFormat="1" ht="30.75" customHeight="1">
      <c r="A373" s="79" t="s">
        <v>365</v>
      </c>
      <c r="B373" s="79"/>
      <c r="C373" s="79"/>
      <c r="D373" s="79"/>
      <c r="E373" s="79"/>
      <c r="F373" s="61" t="s">
        <v>344</v>
      </c>
      <c r="G373" s="61" t="s">
        <v>344</v>
      </c>
      <c r="H373" s="61" t="s">
        <v>344</v>
      </c>
      <c r="I373" s="61" t="s">
        <v>344</v>
      </c>
      <c r="J373" s="62">
        <f t="shared" ref="J373:V373" si="222">J369+J337</f>
        <v>18129693.167000003</v>
      </c>
      <c r="K373" s="62">
        <f t="shared" si="222"/>
        <v>18015972.802333321</v>
      </c>
      <c r="L373" s="62">
        <f t="shared" si="222"/>
        <v>17685875.409999996</v>
      </c>
      <c r="M373" s="62">
        <f t="shared" si="222"/>
        <v>17808094.431999996</v>
      </c>
      <c r="N373" s="62">
        <f t="shared" si="222"/>
        <v>71639635.811333314</v>
      </c>
      <c r="O373" s="44">
        <f t="shared" si="222"/>
        <v>1015820713.8073796</v>
      </c>
      <c r="P373" s="44">
        <f t="shared" si="222"/>
        <v>1005914633.1490198</v>
      </c>
      <c r="Q373" s="44">
        <f t="shared" si="222"/>
        <v>1067706374.3014203</v>
      </c>
      <c r="R373" s="44">
        <f t="shared" si="222"/>
        <v>1074438951.27232</v>
      </c>
      <c r="S373" s="44">
        <f t="shared" si="222"/>
        <v>4163880672.5301394</v>
      </c>
      <c r="T373" s="44">
        <f t="shared" si="222"/>
        <v>325488122.12149334</v>
      </c>
      <c r="U373" s="44">
        <f t="shared" si="222"/>
        <v>358146317.09077334</v>
      </c>
      <c r="V373" s="44">
        <f t="shared" si="222"/>
        <v>4131222477.5608587</v>
      </c>
    </row>
    <row r="374" spans="1:22" s="8" customFormat="1" ht="26.25" customHeight="1">
      <c r="A374" s="46"/>
      <c r="B374" s="47"/>
      <c r="C374" s="46"/>
      <c r="D374" s="46"/>
      <c r="E374" s="48" t="s">
        <v>19</v>
      </c>
      <c r="F374" s="63"/>
      <c r="G374" s="63"/>
      <c r="H374" s="63"/>
      <c r="I374" s="63"/>
      <c r="J374" s="50">
        <f t="shared" ref="J374:M376" si="223">J370+J338</f>
        <v>8498072.8449999988</v>
      </c>
      <c r="K374" s="50">
        <f t="shared" si="223"/>
        <v>8474099.1459999997</v>
      </c>
      <c r="L374" s="50">
        <f t="shared" si="223"/>
        <v>8529477.4479999989</v>
      </c>
      <c r="M374" s="50">
        <f t="shared" si="223"/>
        <v>8559364.487999998</v>
      </c>
      <c r="N374" s="51">
        <f t="shared" ref="N374:N377" si="224">J374+K374+L374+M374</f>
        <v>34061013.926999994</v>
      </c>
      <c r="O374" s="54">
        <f t="shared" ref="O374:R376" si="225">O370+O338</f>
        <v>388290595.09702015</v>
      </c>
      <c r="P374" s="54">
        <f t="shared" si="225"/>
        <v>387277853.41797346</v>
      </c>
      <c r="Q374" s="54">
        <f t="shared" si="225"/>
        <v>431389857.47059995</v>
      </c>
      <c r="R374" s="54">
        <f t="shared" si="225"/>
        <v>429984942.39850008</v>
      </c>
      <c r="S374" s="53">
        <f t="shared" ref="S374:S377" si="226">O374+P374+Q374+R374</f>
        <v>1636943248.3840938</v>
      </c>
      <c r="T374" s="54"/>
      <c r="U374" s="55"/>
      <c r="V374" s="56"/>
    </row>
    <row r="375" spans="1:22" s="8" customFormat="1" ht="26.25" customHeight="1">
      <c r="A375" s="46"/>
      <c r="B375" s="47"/>
      <c r="C375" s="46"/>
      <c r="D375" s="46"/>
      <c r="E375" s="48" t="s">
        <v>20</v>
      </c>
      <c r="F375" s="63"/>
      <c r="G375" s="63"/>
      <c r="H375" s="63"/>
      <c r="I375" s="63"/>
      <c r="J375" s="50">
        <f t="shared" si="223"/>
        <v>9340459.3920000009</v>
      </c>
      <c r="K375" s="50">
        <f t="shared" si="223"/>
        <v>9262266.8133333325</v>
      </c>
      <c r="L375" s="50">
        <f t="shared" si="223"/>
        <v>8877123.1620000005</v>
      </c>
      <c r="M375" s="50">
        <f t="shared" si="223"/>
        <v>8929114.3040000014</v>
      </c>
      <c r="N375" s="51">
        <f t="shared" si="224"/>
        <v>36408963.671333335</v>
      </c>
      <c r="O375" s="54">
        <f t="shared" si="225"/>
        <v>552665216.1615901</v>
      </c>
      <c r="P375" s="54">
        <f t="shared" si="225"/>
        <v>545957036.49105346</v>
      </c>
      <c r="Q375" s="54">
        <f t="shared" si="225"/>
        <v>568223485.49071991</v>
      </c>
      <c r="R375" s="54">
        <f t="shared" si="225"/>
        <v>570089061.73151994</v>
      </c>
      <c r="S375" s="53">
        <f t="shared" si="226"/>
        <v>2236934799.8748837</v>
      </c>
      <c r="T375" s="54"/>
      <c r="U375" s="55"/>
      <c r="V375" s="56"/>
    </row>
    <row r="376" spans="1:22" s="8" customFormat="1" ht="37.5" customHeight="1">
      <c r="A376" s="46"/>
      <c r="B376" s="47"/>
      <c r="C376" s="46"/>
      <c r="D376" s="46"/>
      <c r="E376" s="34" t="s">
        <v>123</v>
      </c>
      <c r="F376" s="63"/>
      <c r="G376" s="63"/>
      <c r="H376" s="63"/>
      <c r="I376" s="63"/>
      <c r="J376" s="50">
        <f t="shared" si="223"/>
        <v>287346.20899999997</v>
      </c>
      <c r="K376" s="50">
        <f t="shared" si="223"/>
        <v>275769.99533333327</v>
      </c>
      <c r="L376" s="50">
        <f t="shared" si="223"/>
        <v>275581.8</v>
      </c>
      <c r="M376" s="50">
        <f t="shared" si="223"/>
        <v>315805.64</v>
      </c>
      <c r="N376" s="51">
        <f t="shared" si="224"/>
        <v>1154503.6443333332</v>
      </c>
      <c r="O376" s="54">
        <f t="shared" si="225"/>
        <v>21566047.456739999</v>
      </c>
      <c r="P376" s="54">
        <f t="shared" si="225"/>
        <v>20140024.084803313</v>
      </c>
      <c r="Q376" s="54">
        <f t="shared" si="225"/>
        <v>20032030.350100003</v>
      </c>
      <c r="R376" s="54">
        <f t="shared" si="225"/>
        <v>22592111.792300005</v>
      </c>
      <c r="S376" s="53">
        <f t="shared" si="226"/>
        <v>84330213.683943316</v>
      </c>
      <c r="T376" s="54"/>
      <c r="U376" s="55"/>
      <c r="V376" s="56"/>
    </row>
    <row r="377" spans="1:22" s="8" customFormat="1" ht="35.25" customHeight="1">
      <c r="A377" s="46"/>
      <c r="B377" s="47"/>
      <c r="C377" s="46"/>
      <c r="D377" s="46"/>
      <c r="E377" s="48" t="s">
        <v>134</v>
      </c>
      <c r="F377" s="63"/>
      <c r="G377" s="63"/>
      <c r="H377" s="63"/>
      <c r="I377" s="63"/>
      <c r="J377" s="50">
        <f>J341</f>
        <v>3814.7210000000005</v>
      </c>
      <c r="K377" s="50">
        <f>K341</f>
        <v>3836.8476666666729</v>
      </c>
      <c r="L377" s="50">
        <f>L341</f>
        <v>3693</v>
      </c>
      <c r="M377" s="50">
        <f>M341</f>
        <v>3810</v>
      </c>
      <c r="N377" s="51">
        <f t="shared" si="224"/>
        <v>15154.568666666673</v>
      </c>
      <c r="O377" s="54">
        <f>O341</f>
        <v>53298855.092030004</v>
      </c>
      <c r="P377" s="54">
        <f>P341</f>
        <v>52539719.155190058</v>
      </c>
      <c r="Q377" s="54">
        <f>Q341</f>
        <v>48061000.989999995</v>
      </c>
      <c r="R377" s="54">
        <f>R341</f>
        <v>51772835.349999994</v>
      </c>
      <c r="S377" s="53">
        <f t="shared" si="226"/>
        <v>205672410.58722004</v>
      </c>
      <c r="T377" s="54"/>
      <c r="U377" s="55"/>
      <c r="V377" s="56"/>
    </row>
    <row r="379" spans="1:22" ht="12.75" hidden="1" customHeight="1">
      <c r="U379" s="65"/>
      <c r="V379" s="66"/>
    </row>
    <row r="380" spans="1:22" ht="12.75" hidden="1" customHeight="1"/>
    <row r="381" spans="1:22" ht="12.75" hidden="1" customHeight="1"/>
    <row r="382" spans="1:22" ht="12.75" hidden="1" customHeight="1"/>
    <row r="383" spans="1:22" ht="12.75" hidden="1" customHeight="1"/>
    <row r="384" spans="1:22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</sheetData>
  <autoFilter ref="A5:V377"/>
  <mergeCells count="16">
    <mergeCell ref="F1:M1"/>
    <mergeCell ref="A1:E1"/>
    <mergeCell ref="V3:V4"/>
    <mergeCell ref="A337:E337"/>
    <mergeCell ref="A369:E369"/>
    <mergeCell ref="A373:E373"/>
    <mergeCell ref="O3:S3"/>
    <mergeCell ref="T3:T4"/>
    <mergeCell ref="U3:U4"/>
    <mergeCell ref="A3:A4"/>
    <mergeCell ref="C3:C4"/>
    <mergeCell ref="D3:D4"/>
    <mergeCell ref="E3:E4"/>
    <mergeCell ref="F3:G3"/>
    <mergeCell ref="H3:I3"/>
    <mergeCell ref="J3:N3"/>
  </mergeCells>
  <pageMargins left="0.78740157480314965" right="0.39370078740157483" top="0.70866141732283472" bottom="0.59055118110236227" header="0" footer="0.39370078740157483"/>
  <pageSetup paperSize="9" scale="50" fitToHeight="0" orientation="landscape" r:id="rId1"/>
  <headerFooter>
    <oddFooter>&amp;C&amp;P</oddFooter>
  </headerFooter>
  <colBreaks count="1" manualBreakCount="1">
    <brk id="14" max="39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2024</vt:lpstr>
      <vt:lpstr>2025</vt:lpstr>
      <vt:lpstr>2026</vt:lpstr>
      <vt:lpstr>'2024'!Заголовки_для_печати</vt:lpstr>
      <vt:lpstr>'2025'!Заголовки_для_печати</vt:lpstr>
      <vt:lpstr>'2026'!Заголовки_для_печати</vt:lpstr>
      <vt:lpstr>'2024'!Область_печати</vt:lpstr>
      <vt:lpstr>'2025'!Область_печати</vt:lpstr>
      <vt:lpstr>'2026'!Область_печати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Екатерина Николаевна</dc:creator>
  <cp:lastModifiedBy>minfin user</cp:lastModifiedBy>
  <cp:lastPrinted>2023-10-10T07:40:03Z</cp:lastPrinted>
  <dcterms:created xsi:type="dcterms:W3CDTF">2023-06-21T12:20:48Z</dcterms:created>
  <dcterms:modified xsi:type="dcterms:W3CDTF">2023-10-10T07:40:06Z</dcterms:modified>
</cp:coreProperties>
</file>