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2024" sheetId="1" r:id="rId1"/>
    <sheet name="2025" sheetId="2" r:id="rId2"/>
    <sheet name="2026" sheetId="3" r:id="rId3"/>
  </sheets>
  <definedNames>
    <definedName name="_xlnm._FilterDatabase" localSheetId="0" hidden="1">'2024'!$A$6:$V$362</definedName>
    <definedName name="_xlnm._FilterDatabase" localSheetId="1" hidden="1">'2025'!$A$6:$V$362</definedName>
    <definedName name="_xlnm._FilterDatabase" localSheetId="2" hidden="1">'2026'!$A$6:$V$362</definedName>
    <definedName name="_xlnm.Print_Titles" localSheetId="0">'2024'!$A:$E,'2024'!$4:$5</definedName>
    <definedName name="_xlnm.Print_Titles" localSheetId="1">'2025'!$A:$E,'2025'!$4:$5</definedName>
    <definedName name="_xlnm.Print_Titles" localSheetId="2">'2026'!$A:$E,'2026'!$4:$5</definedName>
    <definedName name="_xlnm.Print_Area" localSheetId="0">'2024'!$A$1:$V$368</definedName>
    <definedName name="_xlnm.Print_Area" localSheetId="1">'2025'!$A$1:$V$368</definedName>
    <definedName name="_xlnm.Print_Area" localSheetId="2">'2026'!$A$1:$V$362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6" i="3"/>
  <c r="N27" i="2" l="1"/>
  <c r="N28" i="3"/>
  <c r="N29"/>
  <c r="N30"/>
  <c r="N27"/>
  <c r="K26"/>
  <c r="L26"/>
  <c r="M26"/>
  <c r="J26"/>
  <c r="R27"/>
  <c r="R28"/>
  <c r="R29"/>
  <c r="R30"/>
  <c r="Q27"/>
  <c r="Q28"/>
  <c r="Q29"/>
  <c r="Q30"/>
  <c r="P27"/>
  <c r="P28"/>
  <c r="P29"/>
  <c r="P30"/>
  <c r="O27"/>
  <c r="S27" s="1"/>
  <c r="O28"/>
  <c r="O29"/>
  <c r="O30"/>
  <c r="S30" l="1"/>
  <c r="S28"/>
  <c r="N26"/>
  <c r="Q26"/>
  <c r="R26"/>
  <c r="S29"/>
  <c r="S26" s="1"/>
  <c r="P26"/>
  <c r="O26"/>
  <c r="R27" i="2" l="1"/>
  <c r="R29"/>
  <c r="R28"/>
  <c r="Q27"/>
  <c r="Q28"/>
  <c r="P27"/>
  <c r="P28"/>
  <c r="P29"/>
  <c r="P30"/>
  <c r="O27"/>
  <c r="O28"/>
  <c r="O29"/>
  <c r="O30"/>
  <c r="K26"/>
  <c r="L26"/>
  <c r="M26"/>
  <c r="J26"/>
  <c r="N28"/>
  <c r="N29"/>
  <c r="N30"/>
  <c r="R28" i="1"/>
  <c r="R29"/>
  <c r="R30"/>
  <c r="Q28"/>
  <c r="Q29"/>
  <c r="Q30"/>
  <c r="P28"/>
  <c r="P29"/>
  <c r="P30"/>
  <c r="O28"/>
  <c r="O29"/>
  <c r="O30"/>
  <c r="R27"/>
  <c r="Q27"/>
  <c r="P27"/>
  <c r="O27"/>
  <c r="K26"/>
  <c r="L26"/>
  <c r="M26"/>
  <c r="J26"/>
  <c r="N28"/>
  <c r="N29"/>
  <c r="N30"/>
  <c r="N27"/>
  <c r="O26" i="2" l="1"/>
  <c r="P26"/>
  <c r="S28"/>
  <c r="S27"/>
  <c r="N26" i="1"/>
  <c r="P26"/>
  <c r="S29"/>
  <c r="Q26"/>
  <c r="S28"/>
  <c r="S30"/>
  <c r="R26"/>
  <c r="S27"/>
  <c r="O26"/>
  <c r="Q29" i="2"/>
  <c r="S29" s="1"/>
  <c r="N26"/>
  <c r="S26" i="1" l="1"/>
  <c r="J330" l="1"/>
  <c r="K330"/>
  <c r="K329"/>
  <c r="I343" i="2" l="1"/>
  <c r="I344"/>
  <c r="I345"/>
  <c r="I346"/>
  <c r="I347"/>
  <c r="I348"/>
  <c r="I349"/>
  <c r="I350"/>
  <c r="I351"/>
  <c r="I352"/>
  <c r="I353"/>
  <c r="J342"/>
  <c r="I338"/>
  <c r="I339"/>
  <c r="I340"/>
  <c r="I341"/>
  <c r="I342"/>
  <c r="I337"/>
  <c r="I310"/>
  <c r="I309"/>
  <c r="I307"/>
  <c r="I306"/>
  <c r="I305"/>
  <c r="I304"/>
  <c r="I303"/>
  <c r="I301"/>
  <c r="I299"/>
  <c r="I297"/>
  <c r="I270"/>
  <c r="I259"/>
  <c r="I226"/>
  <c r="I227"/>
  <c r="I228"/>
  <c r="I229"/>
  <c r="I230"/>
  <c r="I231"/>
  <c r="I232"/>
  <c r="I225"/>
  <c r="I219"/>
  <c r="I216"/>
  <c r="I217"/>
  <c r="I215"/>
  <c r="I213"/>
  <c r="I211"/>
  <c r="I209"/>
  <c r="I207"/>
  <c r="I206"/>
  <c r="I203"/>
  <c r="I202"/>
  <c r="I191"/>
  <c r="I187"/>
  <c r="I186"/>
  <c r="I185"/>
  <c r="I184"/>
  <c r="I182"/>
  <c r="I165"/>
  <c r="I166"/>
  <c r="I167"/>
  <c r="I168"/>
  <c r="I169"/>
  <c r="I170"/>
  <c r="I171"/>
  <c r="I172"/>
  <c r="I173"/>
  <c r="I174"/>
  <c r="I164"/>
  <c r="I152"/>
  <c r="I150"/>
  <c r="I149"/>
  <c r="I148"/>
  <c r="I147"/>
  <c r="I145"/>
  <c r="I143"/>
  <c r="I142"/>
  <c r="I140"/>
  <c r="I139"/>
  <c r="I137"/>
  <c r="I136"/>
  <c r="I135"/>
  <c r="I134"/>
  <c r="I132"/>
  <c r="I122"/>
  <c r="I113"/>
  <c r="I106"/>
  <c r="I107"/>
  <c r="I108"/>
  <c r="I109"/>
  <c r="I110"/>
  <c r="I111"/>
  <c r="I105"/>
  <c r="I103"/>
  <c r="I102"/>
  <c r="I91"/>
  <c r="I90"/>
  <c r="I89"/>
  <c r="I88"/>
  <c r="I87"/>
  <c r="I86"/>
  <c r="I84"/>
  <c r="I83"/>
  <c r="I81"/>
  <c r="I80"/>
  <c r="I79"/>
  <c r="I78"/>
  <c r="I77"/>
  <c r="I76"/>
  <c r="I75"/>
  <c r="I74"/>
  <c r="I50"/>
  <c r="I49"/>
  <c r="I48"/>
  <c r="I46"/>
  <c r="I45"/>
  <c r="I44"/>
  <c r="I43"/>
  <c r="I41"/>
  <c r="I40"/>
  <c r="I39"/>
  <c r="I37"/>
  <c r="I35"/>
  <c r="I34"/>
  <c r="I32"/>
  <c r="I30"/>
  <c r="I25"/>
  <c r="I23"/>
  <c r="I21"/>
  <c r="I20"/>
  <c r="I19"/>
  <c r="I17"/>
  <c r="I16"/>
  <c r="I14"/>
  <c r="I13"/>
  <c r="I12"/>
  <c r="I10"/>
  <c r="I20" i="1"/>
  <c r="Q30" i="2" l="1"/>
  <c r="R30"/>
  <c r="R26" s="1"/>
  <c r="I21" i="1"/>
  <c r="G333" i="2"/>
  <c r="G323"/>
  <c r="G322"/>
  <c r="G277"/>
  <c r="G272"/>
  <c r="G232"/>
  <c r="G231"/>
  <c r="G230"/>
  <c r="G229"/>
  <c r="F204"/>
  <c r="S30" l="1"/>
  <c r="Q26"/>
  <c r="S26" s="1"/>
  <c r="G23"/>
  <c r="I23" i="1" l="1"/>
  <c r="I8" l="1"/>
  <c r="G347" i="3" l="1"/>
  <c r="I347"/>
  <c r="G348"/>
  <c r="I348"/>
  <c r="G349"/>
  <c r="I349"/>
  <c r="G350"/>
  <c r="I350"/>
  <c r="G351"/>
  <c r="I351"/>
  <c r="G352"/>
  <c r="I352"/>
  <c r="G353"/>
  <c r="I353"/>
  <c r="F347" i="2"/>
  <c r="G347" i="1"/>
  <c r="H347"/>
  <c r="I347"/>
  <c r="F347"/>
  <c r="G348"/>
  <c r="H348"/>
  <c r="F348"/>
  <c r="G349"/>
  <c r="H349"/>
  <c r="F349"/>
  <c r="G353"/>
  <c r="H353"/>
  <c r="F353"/>
  <c r="G352"/>
  <c r="H352"/>
  <c r="F352"/>
  <c r="G351"/>
  <c r="H351"/>
  <c r="F351"/>
  <c r="G353" i="2"/>
  <c r="F353"/>
  <c r="G352"/>
  <c r="F352"/>
  <c r="G351"/>
  <c r="F351"/>
  <c r="G350"/>
  <c r="F350"/>
  <c r="G348"/>
  <c r="F348"/>
  <c r="G347"/>
  <c r="G349"/>
  <c r="F349"/>
  <c r="I340" i="1"/>
  <c r="I352" s="1"/>
  <c r="G135" i="3" l="1"/>
  <c r="G135" i="2"/>
  <c r="F135"/>
  <c r="I108" i="1"/>
  <c r="I107"/>
  <c r="I106"/>
  <c r="I105"/>
  <c r="I355" i="3" l="1"/>
  <c r="I335"/>
  <c r="I333"/>
  <c r="I12"/>
  <c r="I13"/>
  <c r="I14"/>
  <c r="I19"/>
  <c r="I20"/>
  <c r="I32"/>
  <c r="I34"/>
  <c r="I35"/>
  <c r="I37"/>
  <c r="I43"/>
  <c r="I44"/>
  <c r="I45"/>
  <c r="I48"/>
  <c r="I49"/>
  <c r="I52"/>
  <c r="I53"/>
  <c r="I54"/>
  <c r="I56"/>
  <c r="I58"/>
  <c r="I60"/>
  <c r="I62"/>
  <c r="I63"/>
  <c r="I64"/>
  <c r="I66"/>
  <c r="I68"/>
  <c r="I70"/>
  <c r="I72"/>
  <c r="I86"/>
  <c r="I87"/>
  <c r="I88"/>
  <c r="I89"/>
  <c r="I90"/>
  <c r="I91"/>
  <c r="I93"/>
  <c r="I94"/>
  <c r="I95"/>
  <c r="I97"/>
  <c r="I98"/>
  <c r="I99"/>
  <c r="I100"/>
  <c r="I113"/>
  <c r="I115"/>
  <c r="I117"/>
  <c r="I119"/>
  <c r="I120"/>
  <c r="I124"/>
  <c r="I125"/>
  <c r="I126"/>
  <c r="I127"/>
  <c r="I129"/>
  <c r="I130"/>
  <c r="I135"/>
  <c r="I147"/>
  <c r="I148"/>
  <c r="I149"/>
  <c r="I150"/>
  <c r="I154"/>
  <c r="I155"/>
  <c r="I158"/>
  <c r="I160"/>
  <c r="I162"/>
  <c r="I163"/>
  <c r="I174"/>
  <c r="I176"/>
  <c r="I178"/>
  <c r="I179"/>
  <c r="I180"/>
  <c r="I189"/>
  <c r="I193"/>
  <c r="I194"/>
  <c r="I195"/>
  <c r="I197"/>
  <c r="I198"/>
  <c r="I199"/>
  <c r="I200"/>
  <c r="I207"/>
  <c r="I213"/>
  <c r="I217"/>
  <c r="I221"/>
  <c r="I222"/>
  <c r="I223"/>
  <c r="I225"/>
  <c r="I226"/>
  <c r="I227"/>
  <c r="I228"/>
  <c r="I229"/>
  <c r="I230"/>
  <c r="I231"/>
  <c r="I232"/>
  <c r="I234"/>
  <c r="I236"/>
  <c r="I237"/>
  <c r="I238"/>
  <c r="I239"/>
  <c r="I240"/>
  <c r="I241"/>
  <c r="I242"/>
  <c r="I243"/>
  <c r="I244"/>
  <c r="I245"/>
  <c r="I246"/>
  <c r="I247"/>
  <c r="I248"/>
  <c r="I249"/>
  <c r="I250"/>
  <c r="I251"/>
  <c r="I253"/>
  <c r="I254"/>
  <c r="I256"/>
  <c r="I257"/>
  <c r="I261"/>
  <c r="I262"/>
  <c r="I263"/>
  <c r="I265"/>
  <c r="I267"/>
  <c r="I268"/>
  <c r="I272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303"/>
  <c r="I304"/>
  <c r="I305"/>
  <c r="I306"/>
  <c r="I311"/>
  <c r="I313"/>
  <c r="I315"/>
  <c r="I316"/>
  <c r="I317"/>
  <c r="I318"/>
  <c r="I319"/>
  <c r="I320"/>
  <c r="I322"/>
  <c r="I323"/>
  <c r="I324"/>
  <c r="I326"/>
  <c r="I8"/>
  <c r="I355" i="2"/>
  <c r="I335"/>
  <c r="I333"/>
  <c r="I52" l="1"/>
  <c r="I53"/>
  <c r="I54"/>
  <c r="I56"/>
  <c r="I58"/>
  <c r="I60"/>
  <c r="I62"/>
  <c r="I63"/>
  <c r="I64"/>
  <c r="I66"/>
  <c r="I68"/>
  <c r="I70"/>
  <c r="I72"/>
  <c r="I93"/>
  <c r="I94"/>
  <c r="I95"/>
  <c r="I97"/>
  <c r="I98"/>
  <c r="I99"/>
  <c r="I100"/>
  <c r="I115"/>
  <c r="I117"/>
  <c r="I119"/>
  <c r="I120"/>
  <c r="I124"/>
  <c r="I125"/>
  <c r="I126"/>
  <c r="I127"/>
  <c r="I129"/>
  <c r="I130"/>
  <c r="I154"/>
  <c r="I155"/>
  <c r="I158"/>
  <c r="I160"/>
  <c r="I162"/>
  <c r="I163"/>
  <c r="I176"/>
  <c r="I178"/>
  <c r="I179"/>
  <c r="I180"/>
  <c r="I189"/>
  <c r="I193"/>
  <c r="I194"/>
  <c r="I195"/>
  <c r="I197"/>
  <c r="I198"/>
  <c r="I199"/>
  <c r="I200"/>
  <c r="I221"/>
  <c r="I222"/>
  <c r="I223"/>
  <c r="I234"/>
  <c r="I236"/>
  <c r="I237"/>
  <c r="I238"/>
  <c r="I239"/>
  <c r="I240"/>
  <c r="I241"/>
  <c r="I242"/>
  <c r="I243"/>
  <c r="I244"/>
  <c r="I245"/>
  <c r="I246"/>
  <c r="I247"/>
  <c r="I248"/>
  <c r="I249"/>
  <c r="I250"/>
  <c r="I251"/>
  <c r="I253"/>
  <c r="I254"/>
  <c r="I256"/>
  <c r="I257"/>
  <c r="I261"/>
  <c r="I262"/>
  <c r="I265"/>
  <c r="I267"/>
  <c r="I268"/>
  <c r="I272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311"/>
  <c r="I313"/>
  <c r="I315"/>
  <c r="I316"/>
  <c r="I317"/>
  <c r="I318"/>
  <c r="I319"/>
  <c r="I320"/>
  <c r="I322"/>
  <c r="I323"/>
  <c r="I324"/>
  <c r="I326"/>
  <c r="I8"/>
  <c r="I355" i="1"/>
  <c r="I338"/>
  <c r="I351" s="1"/>
  <c r="I339"/>
  <c r="I353" s="1"/>
  <c r="I341"/>
  <c r="I342"/>
  <c r="I343"/>
  <c r="I349" s="1"/>
  <c r="I344"/>
  <c r="I345"/>
  <c r="I346"/>
  <c r="I348"/>
  <c r="I350"/>
  <c r="I335"/>
  <c r="I333"/>
  <c r="I10"/>
  <c r="I12"/>
  <c r="I13"/>
  <c r="I14"/>
  <c r="I16"/>
  <c r="I17"/>
  <c r="I19"/>
  <c r="I32"/>
  <c r="I34"/>
  <c r="I35"/>
  <c r="I37"/>
  <c r="I39"/>
  <c r="I40"/>
  <c r="I41"/>
  <c r="I43"/>
  <c r="I44"/>
  <c r="I45"/>
  <c r="I46"/>
  <c r="I48"/>
  <c r="I49"/>
  <c r="I50"/>
  <c r="I52"/>
  <c r="I53"/>
  <c r="I54"/>
  <c r="I56"/>
  <c r="I58"/>
  <c r="I60"/>
  <c r="I62"/>
  <c r="I63"/>
  <c r="I64"/>
  <c r="I66"/>
  <c r="I68"/>
  <c r="I70"/>
  <c r="I72"/>
  <c r="I74"/>
  <c r="I75"/>
  <c r="I76"/>
  <c r="I77"/>
  <c r="I78"/>
  <c r="I79"/>
  <c r="I80"/>
  <c r="I81"/>
  <c r="I83"/>
  <c r="I84"/>
  <c r="I86"/>
  <c r="I87"/>
  <c r="I88"/>
  <c r="I89"/>
  <c r="I90"/>
  <c r="I91"/>
  <c r="I93"/>
  <c r="I94"/>
  <c r="I95"/>
  <c r="I97"/>
  <c r="I98"/>
  <c r="I99"/>
  <c r="I100"/>
  <c r="I102"/>
  <c r="I103"/>
  <c r="I113"/>
  <c r="I115"/>
  <c r="I117"/>
  <c r="I119"/>
  <c r="I120"/>
  <c r="I122"/>
  <c r="I124"/>
  <c r="I125"/>
  <c r="I126"/>
  <c r="I127"/>
  <c r="I129"/>
  <c r="I130"/>
  <c r="I134"/>
  <c r="I136"/>
  <c r="I137"/>
  <c r="I139"/>
  <c r="I140"/>
  <c r="I142"/>
  <c r="I143"/>
  <c r="I145"/>
  <c r="I147"/>
  <c r="I148"/>
  <c r="I149"/>
  <c r="I150"/>
  <c r="I152"/>
  <c r="I154"/>
  <c r="I155"/>
  <c r="I156"/>
  <c r="I158"/>
  <c r="I160"/>
  <c r="I162"/>
  <c r="I163"/>
  <c r="I164"/>
  <c r="I165"/>
  <c r="I166"/>
  <c r="I167"/>
  <c r="I169"/>
  <c r="I170"/>
  <c r="I171"/>
  <c r="I172"/>
  <c r="I173"/>
  <c r="I174"/>
  <c r="I176"/>
  <c r="I178"/>
  <c r="I179"/>
  <c r="I180"/>
  <c r="I182"/>
  <c r="I184"/>
  <c r="I185"/>
  <c r="I186"/>
  <c r="I187"/>
  <c r="I189"/>
  <c r="I191"/>
  <c r="I193"/>
  <c r="I194"/>
  <c r="I195"/>
  <c r="I197"/>
  <c r="I198"/>
  <c r="I199"/>
  <c r="I200"/>
  <c r="I202"/>
  <c r="I203"/>
  <c r="I204"/>
  <c r="I206"/>
  <c r="I207"/>
  <c r="I209"/>
  <c r="I211"/>
  <c r="I213"/>
  <c r="I215"/>
  <c r="I216"/>
  <c r="I217"/>
  <c r="I219"/>
  <c r="I221"/>
  <c r="I222"/>
  <c r="I223"/>
  <c r="I225"/>
  <c r="I226"/>
  <c r="I227"/>
  <c r="I228"/>
  <c r="I229"/>
  <c r="I230"/>
  <c r="I231"/>
  <c r="I232"/>
  <c r="I234"/>
  <c r="I236"/>
  <c r="I237"/>
  <c r="I238"/>
  <c r="I239"/>
  <c r="I240"/>
  <c r="I241"/>
  <c r="I242"/>
  <c r="I243"/>
  <c r="I244"/>
  <c r="I245"/>
  <c r="I246"/>
  <c r="I247"/>
  <c r="I248"/>
  <c r="I249"/>
  <c r="I250"/>
  <c r="I251"/>
  <c r="I253"/>
  <c r="I254"/>
  <c r="I256"/>
  <c r="I257"/>
  <c r="I259"/>
  <c r="I261"/>
  <c r="I262"/>
  <c r="I263"/>
  <c r="I265"/>
  <c r="I267"/>
  <c r="I268"/>
  <c r="I270"/>
  <c r="I272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3"/>
  <c r="I294"/>
  <c r="I295"/>
  <c r="I297"/>
  <c r="I299"/>
  <c r="I301"/>
  <c r="I303"/>
  <c r="I304"/>
  <c r="I305"/>
  <c r="I306"/>
  <c r="I307"/>
  <c r="I309"/>
  <c r="I310"/>
  <c r="I311"/>
  <c r="I313"/>
  <c r="I315"/>
  <c r="I316"/>
  <c r="I317"/>
  <c r="I318"/>
  <c r="I319"/>
  <c r="I320"/>
  <c r="I322"/>
  <c r="I323"/>
  <c r="I324"/>
  <c r="I326"/>
  <c r="H135"/>
  <c r="I135" s="1"/>
  <c r="F135"/>
  <c r="G135"/>
  <c r="I107" i="3" l="1"/>
  <c r="I106"/>
  <c r="I21"/>
  <c r="I293" i="2"/>
  <c r="I204"/>
  <c r="I295"/>
  <c r="I294"/>
  <c r="M355" i="3"/>
  <c r="R355" s="1"/>
  <c r="L355"/>
  <c r="Q355" s="1"/>
  <c r="Q354" s="1"/>
  <c r="K355"/>
  <c r="P355" s="1"/>
  <c r="P354" s="1"/>
  <c r="J355"/>
  <c r="O355" s="1"/>
  <c r="R354"/>
  <c r="M353"/>
  <c r="R353" s="1"/>
  <c r="L353"/>
  <c r="Q353" s="1"/>
  <c r="K353"/>
  <c r="P353" s="1"/>
  <c r="J353"/>
  <c r="O353" s="1"/>
  <c r="M352"/>
  <c r="R352" s="1"/>
  <c r="L352"/>
  <c r="Q352" s="1"/>
  <c r="K352"/>
  <c r="P352" s="1"/>
  <c r="J352"/>
  <c r="O352" s="1"/>
  <c r="M351"/>
  <c r="R351" s="1"/>
  <c r="L351"/>
  <c r="Q351" s="1"/>
  <c r="K351"/>
  <c r="P351" s="1"/>
  <c r="J351"/>
  <c r="O351" s="1"/>
  <c r="M350"/>
  <c r="R350" s="1"/>
  <c r="L350"/>
  <c r="Q350" s="1"/>
  <c r="K350"/>
  <c r="P350" s="1"/>
  <c r="J350"/>
  <c r="O350" s="1"/>
  <c r="M349"/>
  <c r="R349" s="1"/>
  <c r="L349"/>
  <c r="Q349" s="1"/>
  <c r="K349"/>
  <c r="P349" s="1"/>
  <c r="J349"/>
  <c r="O349" s="1"/>
  <c r="M348"/>
  <c r="R348" s="1"/>
  <c r="L348"/>
  <c r="Q348" s="1"/>
  <c r="K348"/>
  <c r="P348" s="1"/>
  <c r="J348"/>
  <c r="O348" s="1"/>
  <c r="M347"/>
  <c r="R347" s="1"/>
  <c r="L347"/>
  <c r="K347"/>
  <c r="J347"/>
  <c r="M346"/>
  <c r="R346" s="1"/>
  <c r="L346"/>
  <c r="Q346" s="1"/>
  <c r="K346"/>
  <c r="P346" s="1"/>
  <c r="J346"/>
  <c r="O346" s="1"/>
  <c r="M345"/>
  <c r="R345" s="1"/>
  <c r="L345"/>
  <c r="Q345" s="1"/>
  <c r="K345"/>
  <c r="P345" s="1"/>
  <c r="J345"/>
  <c r="O345" s="1"/>
  <c r="M344"/>
  <c r="R344" s="1"/>
  <c r="L344"/>
  <c r="Q344" s="1"/>
  <c r="K344"/>
  <c r="P344" s="1"/>
  <c r="J344"/>
  <c r="O344" s="1"/>
  <c r="M343"/>
  <c r="R343" s="1"/>
  <c r="L343"/>
  <c r="Q343" s="1"/>
  <c r="K343"/>
  <c r="P343" s="1"/>
  <c r="J343"/>
  <c r="O343" s="1"/>
  <c r="M342"/>
  <c r="R342" s="1"/>
  <c r="L342"/>
  <c r="Q342" s="1"/>
  <c r="K342"/>
  <c r="P342" s="1"/>
  <c r="J342"/>
  <c r="O342" s="1"/>
  <c r="M341"/>
  <c r="R341" s="1"/>
  <c r="L341"/>
  <c r="Q341" s="1"/>
  <c r="K341"/>
  <c r="P341" s="1"/>
  <c r="J341"/>
  <c r="O341" s="1"/>
  <c r="M340"/>
  <c r="R340" s="1"/>
  <c r="L340"/>
  <c r="Q340" s="1"/>
  <c r="K340"/>
  <c r="P340" s="1"/>
  <c r="J340"/>
  <c r="O340" s="1"/>
  <c r="M339"/>
  <c r="R339" s="1"/>
  <c r="L339"/>
  <c r="Q339" s="1"/>
  <c r="K339"/>
  <c r="P339" s="1"/>
  <c r="J339"/>
  <c r="O339" s="1"/>
  <c r="M338"/>
  <c r="R338" s="1"/>
  <c r="L338"/>
  <c r="Q338" s="1"/>
  <c r="K338"/>
  <c r="P338" s="1"/>
  <c r="J338"/>
  <c r="O338" s="1"/>
  <c r="M337"/>
  <c r="R337" s="1"/>
  <c r="L337"/>
  <c r="K337"/>
  <c r="P337" s="1"/>
  <c r="J337"/>
  <c r="M335"/>
  <c r="R335" s="1"/>
  <c r="R334" s="1"/>
  <c r="L335"/>
  <c r="Q335" s="1"/>
  <c r="Q334" s="1"/>
  <c r="K335"/>
  <c r="P335" s="1"/>
  <c r="P334" s="1"/>
  <c r="J335"/>
  <c r="O335" s="1"/>
  <c r="M333"/>
  <c r="R333" s="1"/>
  <c r="R332" s="1"/>
  <c r="L333"/>
  <c r="Q333" s="1"/>
  <c r="Q332" s="1"/>
  <c r="K333"/>
  <c r="P333" s="1"/>
  <c r="P332" s="1"/>
  <c r="J333"/>
  <c r="O333" s="1"/>
  <c r="M326"/>
  <c r="L326"/>
  <c r="K326"/>
  <c r="J326"/>
  <c r="M324"/>
  <c r="R324" s="1"/>
  <c r="L324"/>
  <c r="Q324" s="1"/>
  <c r="K324"/>
  <c r="P324" s="1"/>
  <c r="J324"/>
  <c r="M323"/>
  <c r="R323" s="1"/>
  <c r="L323"/>
  <c r="Q323" s="1"/>
  <c r="K323"/>
  <c r="P323" s="1"/>
  <c r="J323"/>
  <c r="O323" s="1"/>
  <c r="M322"/>
  <c r="R322" s="1"/>
  <c r="L322"/>
  <c r="Q322" s="1"/>
  <c r="K322"/>
  <c r="P322" s="1"/>
  <c r="J322"/>
  <c r="O322" s="1"/>
  <c r="M320"/>
  <c r="L320"/>
  <c r="Q320" s="1"/>
  <c r="K320"/>
  <c r="J320"/>
  <c r="O320" s="1"/>
  <c r="M319"/>
  <c r="R319" s="1"/>
  <c r="L319"/>
  <c r="Q319" s="1"/>
  <c r="K319"/>
  <c r="P319" s="1"/>
  <c r="J319"/>
  <c r="M318"/>
  <c r="R318" s="1"/>
  <c r="L318"/>
  <c r="Q318" s="1"/>
  <c r="K318"/>
  <c r="P318" s="1"/>
  <c r="J318"/>
  <c r="O318" s="1"/>
  <c r="M317"/>
  <c r="R317" s="1"/>
  <c r="L317"/>
  <c r="Q317" s="1"/>
  <c r="K317"/>
  <c r="P317" s="1"/>
  <c r="J317"/>
  <c r="M316"/>
  <c r="R316" s="1"/>
  <c r="L316"/>
  <c r="Q316" s="1"/>
  <c r="K316"/>
  <c r="P316" s="1"/>
  <c r="J316"/>
  <c r="M315"/>
  <c r="R315" s="1"/>
  <c r="L315"/>
  <c r="Q315" s="1"/>
  <c r="K315"/>
  <c r="P315" s="1"/>
  <c r="J315"/>
  <c r="O315" s="1"/>
  <c r="M313"/>
  <c r="R313" s="1"/>
  <c r="R312" s="1"/>
  <c r="L313"/>
  <c r="Q313" s="1"/>
  <c r="K313"/>
  <c r="P313" s="1"/>
  <c r="P312" s="1"/>
  <c r="J313"/>
  <c r="O313" s="1"/>
  <c r="O312" s="1"/>
  <c r="M311"/>
  <c r="L311"/>
  <c r="Q311" s="1"/>
  <c r="K311"/>
  <c r="J311"/>
  <c r="O311" s="1"/>
  <c r="M310"/>
  <c r="R310" s="1"/>
  <c r="L310"/>
  <c r="K310"/>
  <c r="P310" s="1"/>
  <c r="J310"/>
  <c r="O310" s="1"/>
  <c r="M309"/>
  <c r="R309" s="1"/>
  <c r="L309"/>
  <c r="Q309" s="1"/>
  <c r="K309"/>
  <c r="P309" s="1"/>
  <c r="J309"/>
  <c r="O309" s="1"/>
  <c r="M307"/>
  <c r="R307" s="1"/>
  <c r="L307"/>
  <c r="Q307" s="1"/>
  <c r="K307"/>
  <c r="P307" s="1"/>
  <c r="J307"/>
  <c r="M306"/>
  <c r="R306" s="1"/>
  <c r="L306"/>
  <c r="K306"/>
  <c r="P306" s="1"/>
  <c r="J306"/>
  <c r="O306" s="1"/>
  <c r="M305"/>
  <c r="R305" s="1"/>
  <c r="L305"/>
  <c r="Q305" s="1"/>
  <c r="K305"/>
  <c r="P305" s="1"/>
  <c r="J305"/>
  <c r="M304"/>
  <c r="R304" s="1"/>
  <c r="L304"/>
  <c r="Q304" s="1"/>
  <c r="K304"/>
  <c r="P304" s="1"/>
  <c r="J304"/>
  <c r="O304" s="1"/>
  <c r="M303"/>
  <c r="R303" s="1"/>
  <c r="L303"/>
  <c r="Q303" s="1"/>
  <c r="K303"/>
  <c r="P303" s="1"/>
  <c r="J303"/>
  <c r="O303" s="1"/>
  <c r="M301"/>
  <c r="R301" s="1"/>
  <c r="R300" s="1"/>
  <c r="L301"/>
  <c r="Q301" s="1"/>
  <c r="Q300" s="1"/>
  <c r="K301"/>
  <c r="P301" s="1"/>
  <c r="J301"/>
  <c r="O301" s="1"/>
  <c r="O300" s="1"/>
  <c r="M299"/>
  <c r="R299" s="1"/>
  <c r="R298" s="1"/>
  <c r="L299"/>
  <c r="Q299" s="1"/>
  <c r="Q298" s="1"/>
  <c r="K299"/>
  <c r="P299" s="1"/>
  <c r="P298" s="1"/>
  <c r="J299"/>
  <c r="M297"/>
  <c r="R297" s="1"/>
  <c r="R296" s="1"/>
  <c r="L297"/>
  <c r="Q297" s="1"/>
  <c r="Q296" s="1"/>
  <c r="K297"/>
  <c r="P297" s="1"/>
  <c r="P296" s="1"/>
  <c r="J297"/>
  <c r="O297" s="1"/>
  <c r="O296" s="1"/>
  <c r="M295"/>
  <c r="L295"/>
  <c r="K295"/>
  <c r="P295" s="1"/>
  <c r="M294"/>
  <c r="L294"/>
  <c r="K294"/>
  <c r="P294" s="1"/>
  <c r="M293"/>
  <c r="L293"/>
  <c r="K293"/>
  <c r="P293" s="1"/>
  <c r="M291"/>
  <c r="R291" s="1"/>
  <c r="L291"/>
  <c r="Q291" s="1"/>
  <c r="K291"/>
  <c r="P291" s="1"/>
  <c r="J291"/>
  <c r="O291" s="1"/>
  <c r="M290"/>
  <c r="R290" s="1"/>
  <c r="L290"/>
  <c r="Q290" s="1"/>
  <c r="K290"/>
  <c r="P290" s="1"/>
  <c r="J290"/>
  <c r="O290" s="1"/>
  <c r="M289"/>
  <c r="R289" s="1"/>
  <c r="L289"/>
  <c r="Q289" s="1"/>
  <c r="K289"/>
  <c r="P289" s="1"/>
  <c r="J289"/>
  <c r="O289" s="1"/>
  <c r="M288"/>
  <c r="R288" s="1"/>
  <c r="L288"/>
  <c r="Q288" s="1"/>
  <c r="K288"/>
  <c r="P288" s="1"/>
  <c r="J288"/>
  <c r="M287"/>
  <c r="R287" s="1"/>
  <c r="L287"/>
  <c r="Q287" s="1"/>
  <c r="K287"/>
  <c r="P287" s="1"/>
  <c r="J287"/>
  <c r="M286"/>
  <c r="R286" s="1"/>
  <c r="L286"/>
  <c r="Q286" s="1"/>
  <c r="K286"/>
  <c r="P286" s="1"/>
  <c r="J286"/>
  <c r="O286" s="1"/>
  <c r="M285"/>
  <c r="R285" s="1"/>
  <c r="L285"/>
  <c r="Q285" s="1"/>
  <c r="K285"/>
  <c r="P285" s="1"/>
  <c r="J285"/>
  <c r="O285" s="1"/>
  <c r="M284"/>
  <c r="R284" s="1"/>
  <c r="L284"/>
  <c r="Q284" s="1"/>
  <c r="K284"/>
  <c r="P284" s="1"/>
  <c r="J284"/>
  <c r="O284" s="1"/>
  <c r="M283"/>
  <c r="R283" s="1"/>
  <c r="L283"/>
  <c r="Q283" s="1"/>
  <c r="K283"/>
  <c r="P283" s="1"/>
  <c r="J283"/>
  <c r="O283" s="1"/>
  <c r="M282"/>
  <c r="R282" s="1"/>
  <c r="L282"/>
  <c r="Q282" s="1"/>
  <c r="K282"/>
  <c r="P282" s="1"/>
  <c r="J282"/>
  <c r="M281"/>
  <c r="R281" s="1"/>
  <c r="L281"/>
  <c r="Q281" s="1"/>
  <c r="K281"/>
  <c r="P281" s="1"/>
  <c r="J281"/>
  <c r="M280"/>
  <c r="R280" s="1"/>
  <c r="L280"/>
  <c r="Q280" s="1"/>
  <c r="K280"/>
  <c r="P280" s="1"/>
  <c r="J280"/>
  <c r="O280" s="1"/>
  <c r="M279"/>
  <c r="R279" s="1"/>
  <c r="L279"/>
  <c r="Q279" s="1"/>
  <c r="K279"/>
  <c r="P279" s="1"/>
  <c r="J279"/>
  <c r="M278"/>
  <c r="R278" s="1"/>
  <c r="L278"/>
  <c r="Q278" s="1"/>
  <c r="K278"/>
  <c r="P278" s="1"/>
  <c r="J278"/>
  <c r="O278" s="1"/>
  <c r="M277"/>
  <c r="R277" s="1"/>
  <c r="L277"/>
  <c r="Q277" s="1"/>
  <c r="K277"/>
  <c r="P277" s="1"/>
  <c r="J277"/>
  <c r="M276"/>
  <c r="R276" s="1"/>
  <c r="L276"/>
  <c r="Q276" s="1"/>
  <c r="K276"/>
  <c r="P276" s="1"/>
  <c r="J276"/>
  <c r="O276" s="1"/>
  <c r="M275"/>
  <c r="R275" s="1"/>
  <c r="L275"/>
  <c r="Q275" s="1"/>
  <c r="K275"/>
  <c r="P275" s="1"/>
  <c r="J275"/>
  <c r="M274"/>
  <c r="R274" s="1"/>
  <c r="L274"/>
  <c r="Q274" s="1"/>
  <c r="K274"/>
  <c r="P274" s="1"/>
  <c r="J274"/>
  <c r="O274" s="1"/>
  <c r="M272"/>
  <c r="R272" s="1"/>
  <c r="R271" s="1"/>
  <c r="L272"/>
  <c r="Q272" s="1"/>
  <c r="Q271" s="1"/>
  <c r="K272"/>
  <c r="P272" s="1"/>
  <c r="J272"/>
  <c r="O272" s="1"/>
  <c r="O271" s="1"/>
  <c r="M270"/>
  <c r="R270" s="1"/>
  <c r="R269" s="1"/>
  <c r="L270"/>
  <c r="Q270" s="1"/>
  <c r="Q269" s="1"/>
  <c r="K270"/>
  <c r="P270" s="1"/>
  <c r="P269" s="1"/>
  <c r="J270"/>
  <c r="O270" s="1"/>
  <c r="M268"/>
  <c r="R268" s="1"/>
  <c r="L268"/>
  <c r="Q268" s="1"/>
  <c r="K268"/>
  <c r="P268" s="1"/>
  <c r="J268"/>
  <c r="O268" s="1"/>
  <c r="M267"/>
  <c r="R267" s="1"/>
  <c r="L267"/>
  <c r="Q267" s="1"/>
  <c r="K267"/>
  <c r="P267" s="1"/>
  <c r="J267"/>
  <c r="M265"/>
  <c r="R265" s="1"/>
  <c r="R264" s="1"/>
  <c r="L265"/>
  <c r="Q265" s="1"/>
  <c r="Q264" s="1"/>
  <c r="K265"/>
  <c r="P265" s="1"/>
  <c r="P264" s="1"/>
  <c r="J265"/>
  <c r="M263"/>
  <c r="R263" s="1"/>
  <c r="L263"/>
  <c r="Q263" s="1"/>
  <c r="K263"/>
  <c r="P263" s="1"/>
  <c r="J263"/>
  <c r="M262"/>
  <c r="R262" s="1"/>
  <c r="L262"/>
  <c r="Q262" s="1"/>
  <c r="K262"/>
  <c r="P262" s="1"/>
  <c r="J262"/>
  <c r="O262" s="1"/>
  <c r="M261"/>
  <c r="R261" s="1"/>
  <c r="L261"/>
  <c r="Q261" s="1"/>
  <c r="K261"/>
  <c r="P261" s="1"/>
  <c r="J261"/>
  <c r="M259"/>
  <c r="R259" s="1"/>
  <c r="R258" s="1"/>
  <c r="L259"/>
  <c r="Q259" s="1"/>
  <c r="Q258" s="1"/>
  <c r="K259"/>
  <c r="P259" s="1"/>
  <c r="P258" s="1"/>
  <c r="J259"/>
  <c r="M257"/>
  <c r="R257" s="1"/>
  <c r="L257"/>
  <c r="Q257" s="1"/>
  <c r="K257"/>
  <c r="P257" s="1"/>
  <c r="J257"/>
  <c r="M256"/>
  <c r="R256" s="1"/>
  <c r="R255" s="1"/>
  <c r="L256"/>
  <c r="Q256" s="1"/>
  <c r="K256"/>
  <c r="P256" s="1"/>
  <c r="J256"/>
  <c r="O256" s="1"/>
  <c r="M254"/>
  <c r="R254" s="1"/>
  <c r="L254"/>
  <c r="Q254" s="1"/>
  <c r="K254"/>
  <c r="P254" s="1"/>
  <c r="J254"/>
  <c r="O254" s="1"/>
  <c r="M253"/>
  <c r="R253" s="1"/>
  <c r="L253"/>
  <c r="Q253" s="1"/>
  <c r="K253"/>
  <c r="P253" s="1"/>
  <c r="J253"/>
  <c r="O253" s="1"/>
  <c r="M251"/>
  <c r="R251" s="1"/>
  <c r="L251"/>
  <c r="Q251" s="1"/>
  <c r="K251"/>
  <c r="P251" s="1"/>
  <c r="J251"/>
  <c r="O251" s="1"/>
  <c r="M250"/>
  <c r="R250" s="1"/>
  <c r="L250"/>
  <c r="Q250" s="1"/>
  <c r="K250"/>
  <c r="P250" s="1"/>
  <c r="J250"/>
  <c r="O250" s="1"/>
  <c r="M248"/>
  <c r="R248" s="1"/>
  <c r="L248"/>
  <c r="Q248" s="1"/>
  <c r="M246"/>
  <c r="R246" s="1"/>
  <c r="L246"/>
  <c r="Q246" s="1"/>
  <c r="M245"/>
  <c r="R245" s="1"/>
  <c r="L245"/>
  <c r="Q245" s="1"/>
  <c r="M244"/>
  <c r="R244" s="1"/>
  <c r="L244"/>
  <c r="Q244" s="1"/>
  <c r="M243"/>
  <c r="R243" s="1"/>
  <c r="L243"/>
  <c r="Q243" s="1"/>
  <c r="M242"/>
  <c r="R242" s="1"/>
  <c r="L242"/>
  <c r="Q242" s="1"/>
  <c r="M241"/>
  <c r="R241" s="1"/>
  <c r="L241"/>
  <c r="Q241" s="1"/>
  <c r="M240"/>
  <c r="R240" s="1"/>
  <c r="L240"/>
  <c r="Q240" s="1"/>
  <c r="M239"/>
  <c r="R239" s="1"/>
  <c r="L239"/>
  <c r="Q239" s="1"/>
  <c r="M238"/>
  <c r="R238" s="1"/>
  <c r="L238"/>
  <c r="Q238" s="1"/>
  <c r="K238"/>
  <c r="P238" s="1"/>
  <c r="J238"/>
  <c r="O238" s="1"/>
  <c r="M237"/>
  <c r="R237" s="1"/>
  <c r="L237"/>
  <c r="Q237" s="1"/>
  <c r="K237"/>
  <c r="P237" s="1"/>
  <c r="J237"/>
  <c r="O237" s="1"/>
  <c r="M236"/>
  <c r="R236" s="1"/>
  <c r="L236"/>
  <c r="Q236" s="1"/>
  <c r="K236"/>
  <c r="P236" s="1"/>
  <c r="J236"/>
  <c r="O236" s="1"/>
  <c r="M234"/>
  <c r="R234" s="1"/>
  <c r="R233" s="1"/>
  <c r="L234"/>
  <c r="Q234" s="1"/>
  <c r="Q233" s="1"/>
  <c r="K234"/>
  <c r="P234" s="1"/>
  <c r="J234"/>
  <c r="O234" s="1"/>
  <c r="O233" s="1"/>
  <c r="M232"/>
  <c r="R232" s="1"/>
  <c r="L232"/>
  <c r="Q232" s="1"/>
  <c r="K232"/>
  <c r="P232" s="1"/>
  <c r="J232"/>
  <c r="O232" s="1"/>
  <c r="M231"/>
  <c r="R231" s="1"/>
  <c r="L231"/>
  <c r="Q231" s="1"/>
  <c r="K231"/>
  <c r="P231" s="1"/>
  <c r="J231"/>
  <c r="O231" s="1"/>
  <c r="M230"/>
  <c r="R230" s="1"/>
  <c r="L230"/>
  <c r="Q230" s="1"/>
  <c r="K230"/>
  <c r="P230" s="1"/>
  <c r="J230"/>
  <c r="O230" s="1"/>
  <c r="M229"/>
  <c r="R229" s="1"/>
  <c r="L229"/>
  <c r="Q229" s="1"/>
  <c r="K229"/>
  <c r="P229" s="1"/>
  <c r="J229"/>
  <c r="O229" s="1"/>
  <c r="M228"/>
  <c r="R228" s="1"/>
  <c r="L228"/>
  <c r="Q228" s="1"/>
  <c r="K228"/>
  <c r="P228" s="1"/>
  <c r="J228"/>
  <c r="M227"/>
  <c r="R227" s="1"/>
  <c r="L227"/>
  <c r="Q227" s="1"/>
  <c r="K227"/>
  <c r="P227" s="1"/>
  <c r="J227"/>
  <c r="M226"/>
  <c r="R226" s="1"/>
  <c r="L226"/>
  <c r="Q226" s="1"/>
  <c r="K226"/>
  <c r="P226" s="1"/>
  <c r="J226"/>
  <c r="O226" s="1"/>
  <c r="M225"/>
  <c r="R225" s="1"/>
  <c r="L225"/>
  <c r="Q225" s="1"/>
  <c r="K225"/>
  <c r="P225" s="1"/>
  <c r="J225"/>
  <c r="O225" s="1"/>
  <c r="M223"/>
  <c r="R223" s="1"/>
  <c r="L223"/>
  <c r="Q223" s="1"/>
  <c r="K223"/>
  <c r="P223" s="1"/>
  <c r="J223"/>
  <c r="O223" s="1"/>
  <c r="M222"/>
  <c r="R222" s="1"/>
  <c r="L222"/>
  <c r="Q222" s="1"/>
  <c r="K222"/>
  <c r="P222" s="1"/>
  <c r="J222"/>
  <c r="O222" s="1"/>
  <c r="M221"/>
  <c r="R221" s="1"/>
  <c r="L221"/>
  <c r="Q221" s="1"/>
  <c r="K221"/>
  <c r="P221" s="1"/>
  <c r="J221"/>
  <c r="O221" s="1"/>
  <c r="M219"/>
  <c r="R219" s="1"/>
  <c r="R218" s="1"/>
  <c r="L219"/>
  <c r="Q219" s="1"/>
  <c r="Q218" s="1"/>
  <c r="K219"/>
  <c r="P219" s="1"/>
  <c r="P218" s="1"/>
  <c r="J219"/>
  <c r="O219" s="1"/>
  <c r="M217"/>
  <c r="R217" s="1"/>
  <c r="L217"/>
  <c r="Q217" s="1"/>
  <c r="K217"/>
  <c r="P217" s="1"/>
  <c r="J217"/>
  <c r="O217" s="1"/>
  <c r="M216"/>
  <c r="R216" s="1"/>
  <c r="L216"/>
  <c r="Q216" s="1"/>
  <c r="K216"/>
  <c r="P216" s="1"/>
  <c r="J216"/>
  <c r="O216" s="1"/>
  <c r="M215"/>
  <c r="R215" s="1"/>
  <c r="L215"/>
  <c r="Q215" s="1"/>
  <c r="K215"/>
  <c r="P215" s="1"/>
  <c r="J215"/>
  <c r="O215" s="1"/>
  <c r="M213"/>
  <c r="R213" s="1"/>
  <c r="R212" s="1"/>
  <c r="L213"/>
  <c r="Q213" s="1"/>
  <c r="Q212" s="1"/>
  <c r="K213"/>
  <c r="P213" s="1"/>
  <c r="P212" s="1"/>
  <c r="J213"/>
  <c r="O213" s="1"/>
  <c r="M211"/>
  <c r="R211" s="1"/>
  <c r="R210" s="1"/>
  <c r="L211"/>
  <c r="Q211" s="1"/>
  <c r="Q210" s="1"/>
  <c r="K211"/>
  <c r="P211" s="1"/>
  <c r="P210" s="1"/>
  <c r="J211"/>
  <c r="O211" s="1"/>
  <c r="M209"/>
  <c r="R209" s="1"/>
  <c r="R208" s="1"/>
  <c r="L209"/>
  <c r="Q209" s="1"/>
  <c r="Q208" s="1"/>
  <c r="K209"/>
  <c r="P209" s="1"/>
  <c r="P208" s="1"/>
  <c r="J209"/>
  <c r="O209" s="1"/>
  <c r="M207"/>
  <c r="R207" s="1"/>
  <c r="L207"/>
  <c r="Q207" s="1"/>
  <c r="K207"/>
  <c r="P207" s="1"/>
  <c r="J207"/>
  <c r="O207" s="1"/>
  <c r="M206"/>
  <c r="R206" s="1"/>
  <c r="L206"/>
  <c r="Q206" s="1"/>
  <c r="K206"/>
  <c r="P206" s="1"/>
  <c r="J206"/>
  <c r="M204"/>
  <c r="L204"/>
  <c r="K204"/>
  <c r="J204"/>
  <c r="M203"/>
  <c r="R203" s="1"/>
  <c r="L203"/>
  <c r="Q203" s="1"/>
  <c r="K203"/>
  <c r="P203" s="1"/>
  <c r="J203"/>
  <c r="O203" s="1"/>
  <c r="M202"/>
  <c r="R202" s="1"/>
  <c r="L202"/>
  <c r="Q202" s="1"/>
  <c r="K202"/>
  <c r="P202" s="1"/>
  <c r="J202"/>
  <c r="O202" s="1"/>
  <c r="M200"/>
  <c r="R200" s="1"/>
  <c r="L200"/>
  <c r="Q200" s="1"/>
  <c r="K200"/>
  <c r="P200" s="1"/>
  <c r="J200"/>
  <c r="M199"/>
  <c r="R199" s="1"/>
  <c r="L199"/>
  <c r="Q199" s="1"/>
  <c r="K199"/>
  <c r="P199" s="1"/>
  <c r="J199"/>
  <c r="O199" s="1"/>
  <c r="M198"/>
  <c r="R198" s="1"/>
  <c r="L198"/>
  <c r="Q198" s="1"/>
  <c r="K198"/>
  <c r="P198" s="1"/>
  <c r="J198"/>
  <c r="O198" s="1"/>
  <c r="M197"/>
  <c r="R197" s="1"/>
  <c r="L197"/>
  <c r="Q197" s="1"/>
  <c r="K197"/>
  <c r="P197" s="1"/>
  <c r="J197"/>
  <c r="M195"/>
  <c r="R195" s="1"/>
  <c r="L195"/>
  <c r="Q195" s="1"/>
  <c r="K195"/>
  <c r="P195" s="1"/>
  <c r="J195"/>
  <c r="O195" s="1"/>
  <c r="M194"/>
  <c r="R194" s="1"/>
  <c r="L194"/>
  <c r="Q194" s="1"/>
  <c r="K194"/>
  <c r="P194" s="1"/>
  <c r="J194"/>
  <c r="O194" s="1"/>
  <c r="M193"/>
  <c r="R193" s="1"/>
  <c r="L193"/>
  <c r="Q193" s="1"/>
  <c r="K193"/>
  <c r="P193" s="1"/>
  <c r="J193"/>
  <c r="O193" s="1"/>
  <c r="M191"/>
  <c r="R191" s="1"/>
  <c r="R190" s="1"/>
  <c r="L191"/>
  <c r="Q191" s="1"/>
  <c r="Q190" s="1"/>
  <c r="K191"/>
  <c r="P191" s="1"/>
  <c r="P190" s="1"/>
  <c r="J191"/>
  <c r="O191" s="1"/>
  <c r="O190" s="1"/>
  <c r="M189"/>
  <c r="R189" s="1"/>
  <c r="R188" s="1"/>
  <c r="L189"/>
  <c r="Q189" s="1"/>
  <c r="Q188" s="1"/>
  <c r="K189"/>
  <c r="P189" s="1"/>
  <c r="P188" s="1"/>
  <c r="J189"/>
  <c r="O189" s="1"/>
  <c r="O188" s="1"/>
  <c r="M187"/>
  <c r="R187" s="1"/>
  <c r="L187"/>
  <c r="Q187" s="1"/>
  <c r="K187"/>
  <c r="P187" s="1"/>
  <c r="J187"/>
  <c r="O187" s="1"/>
  <c r="M186"/>
  <c r="R186" s="1"/>
  <c r="L186"/>
  <c r="Q186" s="1"/>
  <c r="K186"/>
  <c r="P186" s="1"/>
  <c r="J186"/>
  <c r="O186" s="1"/>
  <c r="M185"/>
  <c r="R185" s="1"/>
  <c r="L185"/>
  <c r="Q185" s="1"/>
  <c r="K185"/>
  <c r="P185" s="1"/>
  <c r="J185"/>
  <c r="M184"/>
  <c r="R184" s="1"/>
  <c r="L184"/>
  <c r="Q184" s="1"/>
  <c r="K184"/>
  <c r="P184" s="1"/>
  <c r="J184"/>
  <c r="M182"/>
  <c r="R182" s="1"/>
  <c r="R181" s="1"/>
  <c r="L182"/>
  <c r="Q182" s="1"/>
  <c r="Q181" s="1"/>
  <c r="K182"/>
  <c r="P182" s="1"/>
  <c r="P181" s="1"/>
  <c r="J182"/>
  <c r="O182" s="1"/>
  <c r="M180"/>
  <c r="R180" s="1"/>
  <c r="L180"/>
  <c r="Q180" s="1"/>
  <c r="K180"/>
  <c r="P180" s="1"/>
  <c r="J180"/>
  <c r="M179"/>
  <c r="R179" s="1"/>
  <c r="L179"/>
  <c r="Q179" s="1"/>
  <c r="K179"/>
  <c r="P179" s="1"/>
  <c r="J179"/>
  <c r="O179" s="1"/>
  <c r="M178"/>
  <c r="R178" s="1"/>
  <c r="L178"/>
  <c r="Q178" s="1"/>
  <c r="K178"/>
  <c r="P178" s="1"/>
  <c r="J178"/>
  <c r="O178" s="1"/>
  <c r="M176"/>
  <c r="R176" s="1"/>
  <c r="R175" s="1"/>
  <c r="L176"/>
  <c r="Q176" s="1"/>
  <c r="Q175" s="1"/>
  <c r="K176"/>
  <c r="P176" s="1"/>
  <c r="P175" s="1"/>
  <c r="J176"/>
  <c r="M174"/>
  <c r="R174" s="1"/>
  <c r="L174"/>
  <c r="Q174" s="1"/>
  <c r="K174"/>
  <c r="P174" s="1"/>
  <c r="J174"/>
  <c r="O174" s="1"/>
  <c r="M173"/>
  <c r="R173" s="1"/>
  <c r="L173"/>
  <c r="Q173" s="1"/>
  <c r="K173"/>
  <c r="P173" s="1"/>
  <c r="J173"/>
  <c r="M172"/>
  <c r="R172" s="1"/>
  <c r="L172"/>
  <c r="Q172" s="1"/>
  <c r="K172"/>
  <c r="P172" s="1"/>
  <c r="J172"/>
  <c r="M171"/>
  <c r="R171" s="1"/>
  <c r="L171"/>
  <c r="Q171" s="1"/>
  <c r="K171"/>
  <c r="P171" s="1"/>
  <c r="J171"/>
  <c r="O171" s="1"/>
  <c r="M170"/>
  <c r="R170" s="1"/>
  <c r="L170"/>
  <c r="Q170" s="1"/>
  <c r="K170"/>
  <c r="P170" s="1"/>
  <c r="J170"/>
  <c r="O170" s="1"/>
  <c r="M169"/>
  <c r="R169" s="1"/>
  <c r="L169"/>
  <c r="Q169" s="1"/>
  <c r="K169"/>
  <c r="P169" s="1"/>
  <c r="J169"/>
  <c r="M168"/>
  <c r="R168" s="1"/>
  <c r="L168"/>
  <c r="Q168" s="1"/>
  <c r="K168"/>
  <c r="P168" s="1"/>
  <c r="J168"/>
  <c r="M167"/>
  <c r="R167" s="1"/>
  <c r="L167"/>
  <c r="Q167" s="1"/>
  <c r="K167"/>
  <c r="P167" s="1"/>
  <c r="J167"/>
  <c r="O167" s="1"/>
  <c r="M166"/>
  <c r="R166" s="1"/>
  <c r="L166"/>
  <c r="Q166" s="1"/>
  <c r="K166"/>
  <c r="P166" s="1"/>
  <c r="J166"/>
  <c r="O166" s="1"/>
  <c r="M165"/>
  <c r="R165" s="1"/>
  <c r="L165"/>
  <c r="Q165" s="1"/>
  <c r="K165"/>
  <c r="P165" s="1"/>
  <c r="J165"/>
  <c r="M164"/>
  <c r="R164" s="1"/>
  <c r="L164"/>
  <c r="Q164" s="1"/>
  <c r="K164"/>
  <c r="P164" s="1"/>
  <c r="J164"/>
  <c r="M163"/>
  <c r="R163" s="1"/>
  <c r="L163"/>
  <c r="Q163" s="1"/>
  <c r="K163"/>
  <c r="P163" s="1"/>
  <c r="J163"/>
  <c r="O163" s="1"/>
  <c r="M162"/>
  <c r="R162" s="1"/>
  <c r="L162"/>
  <c r="Q162" s="1"/>
  <c r="K162"/>
  <c r="P162" s="1"/>
  <c r="J162"/>
  <c r="O162" s="1"/>
  <c r="M160"/>
  <c r="R160" s="1"/>
  <c r="R159" s="1"/>
  <c r="L160"/>
  <c r="Q160" s="1"/>
  <c r="Q159" s="1"/>
  <c r="K160"/>
  <c r="P160" s="1"/>
  <c r="P159" s="1"/>
  <c r="J160"/>
  <c r="M158"/>
  <c r="R158" s="1"/>
  <c r="R157" s="1"/>
  <c r="L158"/>
  <c r="Q158" s="1"/>
  <c r="Q157" s="1"/>
  <c r="K158"/>
  <c r="P158" s="1"/>
  <c r="P157" s="1"/>
  <c r="J158"/>
  <c r="O158" s="1"/>
  <c r="O157" s="1"/>
  <c r="M156"/>
  <c r="L156"/>
  <c r="K156"/>
  <c r="J156"/>
  <c r="M155"/>
  <c r="R155" s="1"/>
  <c r="L155"/>
  <c r="Q155" s="1"/>
  <c r="K155"/>
  <c r="P155" s="1"/>
  <c r="J155"/>
  <c r="O155" s="1"/>
  <c r="M154"/>
  <c r="R154" s="1"/>
  <c r="L154"/>
  <c r="Q154" s="1"/>
  <c r="K154"/>
  <c r="P154" s="1"/>
  <c r="J154"/>
  <c r="M152"/>
  <c r="R152" s="1"/>
  <c r="R151" s="1"/>
  <c r="L152"/>
  <c r="Q152" s="1"/>
  <c r="Q151" s="1"/>
  <c r="K152"/>
  <c r="P152" s="1"/>
  <c r="J152"/>
  <c r="O152" s="1"/>
  <c r="O151" s="1"/>
  <c r="M150"/>
  <c r="R150" s="1"/>
  <c r="L150"/>
  <c r="Q150" s="1"/>
  <c r="K150"/>
  <c r="P150" s="1"/>
  <c r="J150"/>
  <c r="O150" s="1"/>
  <c r="M149"/>
  <c r="R149" s="1"/>
  <c r="L149"/>
  <c r="Q149" s="1"/>
  <c r="K149"/>
  <c r="P149" s="1"/>
  <c r="J149"/>
  <c r="M148"/>
  <c r="R148" s="1"/>
  <c r="L148"/>
  <c r="Q148" s="1"/>
  <c r="K148"/>
  <c r="P148" s="1"/>
  <c r="J148"/>
  <c r="O148" s="1"/>
  <c r="M147"/>
  <c r="R147" s="1"/>
  <c r="L147"/>
  <c r="Q147" s="1"/>
  <c r="K147"/>
  <c r="P147" s="1"/>
  <c r="J147"/>
  <c r="O147" s="1"/>
  <c r="M145"/>
  <c r="R145" s="1"/>
  <c r="R144" s="1"/>
  <c r="L145"/>
  <c r="Q145" s="1"/>
  <c r="Q144" s="1"/>
  <c r="K145"/>
  <c r="P145" s="1"/>
  <c r="P144" s="1"/>
  <c r="J145"/>
  <c r="M143"/>
  <c r="R143" s="1"/>
  <c r="L143"/>
  <c r="Q143" s="1"/>
  <c r="K143"/>
  <c r="P143" s="1"/>
  <c r="J143"/>
  <c r="M142"/>
  <c r="R142" s="1"/>
  <c r="L142"/>
  <c r="Q142" s="1"/>
  <c r="K142"/>
  <c r="P142" s="1"/>
  <c r="P141" s="1"/>
  <c r="J142"/>
  <c r="M140"/>
  <c r="R140" s="1"/>
  <c r="L140"/>
  <c r="Q140" s="1"/>
  <c r="K140"/>
  <c r="P140" s="1"/>
  <c r="J140"/>
  <c r="M139"/>
  <c r="R139" s="1"/>
  <c r="L139"/>
  <c r="Q139" s="1"/>
  <c r="K139"/>
  <c r="P139" s="1"/>
  <c r="J139"/>
  <c r="M137"/>
  <c r="R137" s="1"/>
  <c r="L137"/>
  <c r="Q137" s="1"/>
  <c r="K137"/>
  <c r="P137" s="1"/>
  <c r="J137"/>
  <c r="M136"/>
  <c r="R136" s="1"/>
  <c r="L136"/>
  <c r="Q136" s="1"/>
  <c r="K136"/>
  <c r="P136" s="1"/>
  <c r="J136"/>
  <c r="M135"/>
  <c r="R135" s="1"/>
  <c r="L135"/>
  <c r="Q135" s="1"/>
  <c r="K135"/>
  <c r="P135" s="1"/>
  <c r="J135"/>
  <c r="M134"/>
  <c r="R134" s="1"/>
  <c r="L134"/>
  <c r="Q134" s="1"/>
  <c r="K134"/>
  <c r="P134" s="1"/>
  <c r="J134"/>
  <c r="M132"/>
  <c r="R132" s="1"/>
  <c r="R131" s="1"/>
  <c r="L132"/>
  <c r="Q132" s="1"/>
  <c r="Q131" s="1"/>
  <c r="K132"/>
  <c r="P132" s="1"/>
  <c r="P131" s="1"/>
  <c r="M130"/>
  <c r="R130" s="1"/>
  <c r="L130"/>
  <c r="Q130" s="1"/>
  <c r="K130"/>
  <c r="P130" s="1"/>
  <c r="J130"/>
  <c r="M129"/>
  <c r="R129" s="1"/>
  <c r="L129"/>
  <c r="Q129" s="1"/>
  <c r="K129"/>
  <c r="P129" s="1"/>
  <c r="J129"/>
  <c r="M127"/>
  <c r="R127" s="1"/>
  <c r="L127"/>
  <c r="Q127" s="1"/>
  <c r="K127"/>
  <c r="P127" s="1"/>
  <c r="J127"/>
  <c r="M126"/>
  <c r="R126" s="1"/>
  <c r="L126"/>
  <c r="Q126" s="1"/>
  <c r="K126"/>
  <c r="P126" s="1"/>
  <c r="J126"/>
  <c r="M125"/>
  <c r="R125" s="1"/>
  <c r="L125"/>
  <c r="Q125" s="1"/>
  <c r="K125"/>
  <c r="P125" s="1"/>
  <c r="J125"/>
  <c r="M124"/>
  <c r="R124" s="1"/>
  <c r="L124"/>
  <c r="Q124" s="1"/>
  <c r="K124"/>
  <c r="P124" s="1"/>
  <c r="J124"/>
  <c r="M122"/>
  <c r="R122" s="1"/>
  <c r="R121" s="1"/>
  <c r="L122"/>
  <c r="Q122" s="1"/>
  <c r="Q121" s="1"/>
  <c r="K122"/>
  <c r="P122" s="1"/>
  <c r="P121" s="1"/>
  <c r="J122"/>
  <c r="M120"/>
  <c r="R120" s="1"/>
  <c r="L120"/>
  <c r="Q120" s="1"/>
  <c r="K120"/>
  <c r="P120" s="1"/>
  <c r="J120"/>
  <c r="M119"/>
  <c r="R119" s="1"/>
  <c r="L119"/>
  <c r="Q119" s="1"/>
  <c r="K119"/>
  <c r="P119" s="1"/>
  <c r="J119"/>
  <c r="M117"/>
  <c r="R117" s="1"/>
  <c r="R116" s="1"/>
  <c r="L117"/>
  <c r="Q117" s="1"/>
  <c r="Q116" s="1"/>
  <c r="K117"/>
  <c r="P117" s="1"/>
  <c r="P116" s="1"/>
  <c r="J117"/>
  <c r="M115"/>
  <c r="R115" s="1"/>
  <c r="R114" s="1"/>
  <c r="L115"/>
  <c r="Q115" s="1"/>
  <c r="Q114" s="1"/>
  <c r="K115"/>
  <c r="P115" s="1"/>
  <c r="P114" s="1"/>
  <c r="J115"/>
  <c r="M113"/>
  <c r="R113" s="1"/>
  <c r="R112" s="1"/>
  <c r="L113"/>
  <c r="Q113" s="1"/>
  <c r="Q112" s="1"/>
  <c r="K113"/>
  <c r="P113" s="1"/>
  <c r="P112" s="1"/>
  <c r="J113"/>
  <c r="M111"/>
  <c r="R111" s="1"/>
  <c r="L111"/>
  <c r="Q111" s="1"/>
  <c r="K111"/>
  <c r="P111" s="1"/>
  <c r="J111"/>
  <c r="M110"/>
  <c r="R110" s="1"/>
  <c r="L110"/>
  <c r="Q110" s="1"/>
  <c r="K110"/>
  <c r="P110" s="1"/>
  <c r="J110"/>
  <c r="M109"/>
  <c r="R109" s="1"/>
  <c r="L109"/>
  <c r="Q109" s="1"/>
  <c r="K109"/>
  <c r="P109" s="1"/>
  <c r="J109"/>
  <c r="M108"/>
  <c r="R108" s="1"/>
  <c r="L108"/>
  <c r="Q108" s="1"/>
  <c r="K108"/>
  <c r="P108" s="1"/>
  <c r="J108"/>
  <c r="M107"/>
  <c r="L107"/>
  <c r="K107"/>
  <c r="P107" s="1"/>
  <c r="J107"/>
  <c r="M106"/>
  <c r="L106"/>
  <c r="K106"/>
  <c r="P106" s="1"/>
  <c r="J106"/>
  <c r="M105"/>
  <c r="R105" s="1"/>
  <c r="L105"/>
  <c r="Q105" s="1"/>
  <c r="K105"/>
  <c r="P105" s="1"/>
  <c r="J105"/>
  <c r="M103"/>
  <c r="R103" s="1"/>
  <c r="L103"/>
  <c r="Q103" s="1"/>
  <c r="K103"/>
  <c r="P103" s="1"/>
  <c r="J103"/>
  <c r="M102"/>
  <c r="R102" s="1"/>
  <c r="L102"/>
  <c r="Q102" s="1"/>
  <c r="K102"/>
  <c r="P102" s="1"/>
  <c r="J102"/>
  <c r="M100"/>
  <c r="R100" s="1"/>
  <c r="L100"/>
  <c r="Q100" s="1"/>
  <c r="K100"/>
  <c r="P100" s="1"/>
  <c r="J100"/>
  <c r="M99"/>
  <c r="R99" s="1"/>
  <c r="L99"/>
  <c r="Q99" s="1"/>
  <c r="K99"/>
  <c r="P99" s="1"/>
  <c r="J99"/>
  <c r="M98"/>
  <c r="R98" s="1"/>
  <c r="L98"/>
  <c r="Q98" s="1"/>
  <c r="K98"/>
  <c r="P98" s="1"/>
  <c r="J98"/>
  <c r="M97"/>
  <c r="R97" s="1"/>
  <c r="L97"/>
  <c r="Q97" s="1"/>
  <c r="K97"/>
  <c r="P97" s="1"/>
  <c r="J97"/>
  <c r="M95"/>
  <c r="R95" s="1"/>
  <c r="L95"/>
  <c r="Q95" s="1"/>
  <c r="K95"/>
  <c r="P95" s="1"/>
  <c r="J95"/>
  <c r="M94"/>
  <c r="R94" s="1"/>
  <c r="L94"/>
  <c r="Q94" s="1"/>
  <c r="K94"/>
  <c r="P94" s="1"/>
  <c r="J94"/>
  <c r="M93"/>
  <c r="R93" s="1"/>
  <c r="L93"/>
  <c r="Q93" s="1"/>
  <c r="K93"/>
  <c r="P93" s="1"/>
  <c r="J93"/>
  <c r="M91"/>
  <c r="R91" s="1"/>
  <c r="L91"/>
  <c r="Q91" s="1"/>
  <c r="K91"/>
  <c r="P91" s="1"/>
  <c r="J91"/>
  <c r="M90"/>
  <c r="R90" s="1"/>
  <c r="L90"/>
  <c r="Q90" s="1"/>
  <c r="K90"/>
  <c r="P90" s="1"/>
  <c r="J90"/>
  <c r="M89"/>
  <c r="R89" s="1"/>
  <c r="L89"/>
  <c r="Q89" s="1"/>
  <c r="K89"/>
  <c r="P89" s="1"/>
  <c r="J89"/>
  <c r="M88"/>
  <c r="R88" s="1"/>
  <c r="L88"/>
  <c r="Q88" s="1"/>
  <c r="K88"/>
  <c r="P88" s="1"/>
  <c r="J88"/>
  <c r="M87"/>
  <c r="R87" s="1"/>
  <c r="L87"/>
  <c r="Q87" s="1"/>
  <c r="K87"/>
  <c r="P87" s="1"/>
  <c r="J87"/>
  <c r="M86"/>
  <c r="R86" s="1"/>
  <c r="L86"/>
  <c r="Q86" s="1"/>
  <c r="K86"/>
  <c r="P86" s="1"/>
  <c r="J86"/>
  <c r="M84"/>
  <c r="R84" s="1"/>
  <c r="L84"/>
  <c r="Q84" s="1"/>
  <c r="K84"/>
  <c r="P84" s="1"/>
  <c r="J84"/>
  <c r="M83"/>
  <c r="R83" s="1"/>
  <c r="L83"/>
  <c r="Q83" s="1"/>
  <c r="K83"/>
  <c r="P83" s="1"/>
  <c r="J83"/>
  <c r="M81"/>
  <c r="R81" s="1"/>
  <c r="L81"/>
  <c r="Q81" s="1"/>
  <c r="K81"/>
  <c r="P81" s="1"/>
  <c r="J81"/>
  <c r="M80"/>
  <c r="R80" s="1"/>
  <c r="L80"/>
  <c r="Q80" s="1"/>
  <c r="K80"/>
  <c r="P80" s="1"/>
  <c r="J80"/>
  <c r="M79"/>
  <c r="R79" s="1"/>
  <c r="L79"/>
  <c r="Q79" s="1"/>
  <c r="K79"/>
  <c r="P79" s="1"/>
  <c r="J79"/>
  <c r="M78"/>
  <c r="R78" s="1"/>
  <c r="L78"/>
  <c r="Q78" s="1"/>
  <c r="K78"/>
  <c r="P78" s="1"/>
  <c r="J78"/>
  <c r="M77"/>
  <c r="R77" s="1"/>
  <c r="L77"/>
  <c r="Q77" s="1"/>
  <c r="K77"/>
  <c r="P77" s="1"/>
  <c r="J77"/>
  <c r="M76"/>
  <c r="R76" s="1"/>
  <c r="L76"/>
  <c r="Q76" s="1"/>
  <c r="K76"/>
  <c r="P76" s="1"/>
  <c r="J76"/>
  <c r="M75"/>
  <c r="R75" s="1"/>
  <c r="L75"/>
  <c r="Q75" s="1"/>
  <c r="K75"/>
  <c r="P75" s="1"/>
  <c r="J75"/>
  <c r="M74"/>
  <c r="R74" s="1"/>
  <c r="L74"/>
  <c r="Q74" s="1"/>
  <c r="K74"/>
  <c r="P74" s="1"/>
  <c r="J74"/>
  <c r="M72"/>
  <c r="R72" s="1"/>
  <c r="R71" s="1"/>
  <c r="L72"/>
  <c r="Q72" s="1"/>
  <c r="Q71" s="1"/>
  <c r="K72"/>
  <c r="P72" s="1"/>
  <c r="P71" s="1"/>
  <c r="J72"/>
  <c r="M70"/>
  <c r="R70" s="1"/>
  <c r="R69" s="1"/>
  <c r="L70"/>
  <c r="Q70" s="1"/>
  <c r="Q69" s="1"/>
  <c r="K70"/>
  <c r="P70" s="1"/>
  <c r="P69" s="1"/>
  <c r="J70"/>
  <c r="M68"/>
  <c r="R68" s="1"/>
  <c r="R67" s="1"/>
  <c r="L68"/>
  <c r="Q68" s="1"/>
  <c r="Q67" s="1"/>
  <c r="K68"/>
  <c r="P68" s="1"/>
  <c r="P67" s="1"/>
  <c r="J68"/>
  <c r="M66"/>
  <c r="R66" s="1"/>
  <c r="R65" s="1"/>
  <c r="L66"/>
  <c r="Q66" s="1"/>
  <c r="Q65" s="1"/>
  <c r="K66"/>
  <c r="P66" s="1"/>
  <c r="P65" s="1"/>
  <c r="J66"/>
  <c r="M64"/>
  <c r="R64" s="1"/>
  <c r="L64"/>
  <c r="Q64" s="1"/>
  <c r="K64"/>
  <c r="P64" s="1"/>
  <c r="J64"/>
  <c r="M63"/>
  <c r="R63" s="1"/>
  <c r="L63"/>
  <c r="Q63" s="1"/>
  <c r="K63"/>
  <c r="P63" s="1"/>
  <c r="J63"/>
  <c r="M62"/>
  <c r="R62" s="1"/>
  <c r="L62"/>
  <c r="Q62" s="1"/>
  <c r="K62"/>
  <c r="P62" s="1"/>
  <c r="J62"/>
  <c r="M60"/>
  <c r="R60" s="1"/>
  <c r="R59" s="1"/>
  <c r="L60"/>
  <c r="Q60" s="1"/>
  <c r="Q59" s="1"/>
  <c r="K60"/>
  <c r="P60" s="1"/>
  <c r="P59" s="1"/>
  <c r="J60"/>
  <c r="M58"/>
  <c r="R58" s="1"/>
  <c r="R57" s="1"/>
  <c r="L58"/>
  <c r="Q58" s="1"/>
  <c r="Q57" s="1"/>
  <c r="K58"/>
  <c r="P58" s="1"/>
  <c r="P57" s="1"/>
  <c r="J58"/>
  <c r="M56"/>
  <c r="R56" s="1"/>
  <c r="R55" s="1"/>
  <c r="L56"/>
  <c r="Q56" s="1"/>
  <c r="Q55" s="1"/>
  <c r="K56"/>
  <c r="P56" s="1"/>
  <c r="P55" s="1"/>
  <c r="J56"/>
  <c r="M54"/>
  <c r="R54" s="1"/>
  <c r="L54"/>
  <c r="Q54" s="1"/>
  <c r="K54"/>
  <c r="P54" s="1"/>
  <c r="J54"/>
  <c r="M53"/>
  <c r="R53" s="1"/>
  <c r="L53"/>
  <c r="Q53" s="1"/>
  <c r="K53"/>
  <c r="P53" s="1"/>
  <c r="J53"/>
  <c r="M52"/>
  <c r="R52" s="1"/>
  <c r="L52"/>
  <c r="Q52" s="1"/>
  <c r="K52"/>
  <c r="P52" s="1"/>
  <c r="J52"/>
  <c r="M50"/>
  <c r="L50"/>
  <c r="K50"/>
  <c r="J50"/>
  <c r="M49"/>
  <c r="R49" s="1"/>
  <c r="L49"/>
  <c r="Q49" s="1"/>
  <c r="K49"/>
  <c r="P49" s="1"/>
  <c r="J49"/>
  <c r="M48"/>
  <c r="R48" s="1"/>
  <c r="L48"/>
  <c r="Q48" s="1"/>
  <c r="K48"/>
  <c r="P48" s="1"/>
  <c r="J48"/>
  <c r="M46"/>
  <c r="L46"/>
  <c r="K46"/>
  <c r="J46"/>
  <c r="M45"/>
  <c r="R45" s="1"/>
  <c r="L45"/>
  <c r="Q45" s="1"/>
  <c r="K45"/>
  <c r="P45" s="1"/>
  <c r="J45"/>
  <c r="M44"/>
  <c r="R44" s="1"/>
  <c r="L44"/>
  <c r="Q44" s="1"/>
  <c r="K44"/>
  <c r="P44" s="1"/>
  <c r="J44"/>
  <c r="M43"/>
  <c r="R43" s="1"/>
  <c r="L43"/>
  <c r="Q43" s="1"/>
  <c r="K43"/>
  <c r="P43" s="1"/>
  <c r="J43"/>
  <c r="M41"/>
  <c r="L41"/>
  <c r="K41"/>
  <c r="J41"/>
  <c r="M40"/>
  <c r="L40"/>
  <c r="K40"/>
  <c r="J40"/>
  <c r="M39"/>
  <c r="L39"/>
  <c r="K39"/>
  <c r="J39"/>
  <c r="M37"/>
  <c r="R37" s="1"/>
  <c r="R36" s="1"/>
  <c r="L37"/>
  <c r="Q37" s="1"/>
  <c r="Q36" s="1"/>
  <c r="K37"/>
  <c r="P37" s="1"/>
  <c r="P36" s="1"/>
  <c r="J37"/>
  <c r="M35"/>
  <c r="R35" s="1"/>
  <c r="L35"/>
  <c r="Q35" s="1"/>
  <c r="K35"/>
  <c r="P35" s="1"/>
  <c r="J35"/>
  <c r="M34"/>
  <c r="R34" s="1"/>
  <c r="L34"/>
  <c r="Q34" s="1"/>
  <c r="Q33" s="1"/>
  <c r="K34"/>
  <c r="P34" s="1"/>
  <c r="J34"/>
  <c r="M32"/>
  <c r="R32" s="1"/>
  <c r="R31" s="1"/>
  <c r="L32"/>
  <c r="Q32" s="1"/>
  <c r="Q31" s="1"/>
  <c r="K32"/>
  <c r="P32" s="1"/>
  <c r="P31" s="1"/>
  <c r="J32"/>
  <c r="M25"/>
  <c r="R25" s="1"/>
  <c r="R24" s="1"/>
  <c r="L25"/>
  <c r="Q25" s="1"/>
  <c r="Q24" s="1"/>
  <c r="K25"/>
  <c r="P25" s="1"/>
  <c r="P24" s="1"/>
  <c r="J25"/>
  <c r="M23"/>
  <c r="R23" s="1"/>
  <c r="R22" s="1"/>
  <c r="L23"/>
  <c r="Q23" s="1"/>
  <c r="Q22" s="1"/>
  <c r="K23"/>
  <c r="P23" s="1"/>
  <c r="P22" s="1"/>
  <c r="J23"/>
  <c r="M21"/>
  <c r="L21"/>
  <c r="K21"/>
  <c r="P21" s="1"/>
  <c r="J21"/>
  <c r="M20"/>
  <c r="R20" s="1"/>
  <c r="L20"/>
  <c r="Q20" s="1"/>
  <c r="K20"/>
  <c r="P20" s="1"/>
  <c r="J20"/>
  <c r="M19"/>
  <c r="R19" s="1"/>
  <c r="L19"/>
  <c r="Q19" s="1"/>
  <c r="K19"/>
  <c r="P19" s="1"/>
  <c r="J19"/>
  <c r="M17"/>
  <c r="R17" s="1"/>
  <c r="L17"/>
  <c r="Q17" s="1"/>
  <c r="K17"/>
  <c r="P17" s="1"/>
  <c r="J17"/>
  <c r="M16"/>
  <c r="R16" s="1"/>
  <c r="L16"/>
  <c r="Q16" s="1"/>
  <c r="K16"/>
  <c r="P16" s="1"/>
  <c r="J16"/>
  <c r="M14"/>
  <c r="R14" s="1"/>
  <c r="L14"/>
  <c r="Q14" s="1"/>
  <c r="K14"/>
  <c r="P14" s="1"/>
  <c r="J14"/>
  <c r="M13"/>
  <c r="R13" s="1"/>
  <c r="L13"/>
  <c r="Q13" s="1"/>
  <c r="K13"/>
  <c r="P13" s="1"/>
  <c r="J13"/>
  <c r="O13" s="1"/>
  <c r="M12"/>
  <c r="R12" s="1"/>
  <c r="L12"/>
  <c r="Q12" s="1"/>
  <c r="K12"/>
  <c r="P12" s="1"/>
  <c r="J12"/>
  <c r="M10"/>
  <c r="R10" s="1"/>
  <c r="R9" s="1"/>
  <c r="L10"/>
  <c r="Q10" s="1"/>
  <c r="Q9" s="1"/>
  <c r="K10"/>
  <c r="P10" s="1"/>
  <c r="P9" s="1"/>
  <c r="J10"/>
  <c r="M8"/>
  <c r="R8" s="1"/>
  <c r="R7" s="1"/>
  <c r="L8"/>
  <c r="Q8" s="1"/>
  <c r="Q7" s="1"/>
  <c r="K8"/>
  <c r="P8" s="1"/>
  <c r="P7" s="1"/>
  <c r="J8"/>
  <c r="J333" i="2"/>
  <c r="O333" s="1"/>
  <c r="O332" s="1"/>
  <c r="K333"/>
  <c r="P333" s="1"/>
  <c r="P332" s="1"/>
  <c r="L333"/>
  <c r="Q333" s="1"/>
  <c r="Q332" s="1"/>
  <c r="M333"/>
  <c r="R333" s="1"/>
  <c r="R332" s="1"/>
  <c r="J335"/>
  <c r="O335" s="1"/>
  <c r="O334" s="1"/>
  <c r="K335"/>
  <c r="P335" s="1"/>
  <c r="P334" s="1"/>
  <c r="L335"/>
  <c r="Q335" s="1"/>
  <c r="Q334" s="1"/>
  <c r="M335"/>
  <c r="R335" s="1"/>
  <c r="R334" s="1"/>
  <c r="J337"/>
  <c r="O337" s="1"/>
  <c r="K337"/>
  <c r="L337"/>
  <c r="Q337" s="1"/>
  <c r="M337"/>
  <c r="J338"/>
  <c r="O338" s="1"/>
  <c r="K338"/>
  <c r="P338" s="1"/>
  <c r="L338"/>
  <c r="Q338" s="1"/>
  <c r="M338"/>
  <c r="R338" s="1"/>
  <c r="J339"/>
  <c r="O339" s="1"/>
  <c r="K339"/>
  <c r="P339" s="1"/>
  <c r="L339"/>
  <c r="Q339" s="1"/>
  <c r="M339"/>
  <c r="R339" s="1"/>
  <c r="J340"/>
  <c r="O340" s="1"/>
  <c r="K340"/>
  <c r="L340"/>
  <c r="Q340" s="1"/>
  <c r="M340"/>
  <c r="R340" s="1"/>
  <c r="J341"/>
  <c r="O341" s="1"/>
  <c r="K341"/>
  <c r="P341" s="1"/>
  <c r="L341"/>
  <c r="Q341" s="1"/>
  <c r="M341"/>
  <c r="R341" s="1"/>
  <c r="O342"/>
  <c r="K342"/>
  <c r="L342"/>
  <c r="Q342" s="1"/>
  <c r="M342"/>
  <c r="R342" s="1"/>
  <c r="J343"/>
  <c r="O343" s="1"/>
  <c r="K343"/>
  <c r="P343" s="1"/>
  <c r="L343"/>
  <c r="Q343" s="1"/>
  <c r="M343"/>
  <c r="R343" s="1"/>
  <c r="J344"/>
  <c r="O344" s="1"/>
  <c r="K344"/>
  <c r="L344"/>
  <c r="Q344" s="1"/>
  <c r="M344"/>
  <c r="R344" s="1"/>
  <c r="J345"/>
  <c r="O345" s="1"/>
  <c r="K345"/>
  <c r="P345" s="1"/>
  <c r="L345"/>
  <c r="Q345" s="1"/>
  <c r="M345"/>
  <c r="R345" s="1"/>
  <c r="J346"/>
  <c r="O346" s="1"/>
  <c r="K346"/>
  <c r="P346" s="1"/>
  <c r="L346"/>
  <c r="Q346" s="1"/>
  <c r="M346"/>
  <c r="R346" s="1"/>
  <c r="J347"/>
  <c r="O347" s="1"/>
  <c r="K347"/>
  <c r="L347"/>
  <c r="Q347" s="1"/>
  <c r="M347"/>
  <c r="R347" s="1"/>
  <c r="J348"/>
  <c r="O348" s="1"/>
  <c r="K348"/>
  <c r="L348"/>
  <c r="Q348" s="1"/>
  <c r="M348"/>
  <c r="R348" s="1"/>
  <c r="J349"/>
  <c r="O349" s="1"/>
  <c r="K349"/>
  <c r="P349" s="1"/>
  <c r="L349"/>
  <c r="Q349" s="1"/>
  <c r="M349"/>
  <c r="R349" s="1"/>
  <c r="J350"/>
  <c r="O350" s="1"/>
  <c r="K350"/>
  <c r="P350" s="1"/>
  <c r="L350"/>
  <c r="Q350" s="1"/>
  <c r="M350"/>
  <c r="R350" s="1"/>
  <c r="J351"/>
  <c r="O351" s="1"/>
  <c r="K351"/>
  <c r="L351"/>
  <c r="Q351" s="1"/>
  <c r="M351"/>
  <c r="R351" s="1"/>
  <c r="J352"/>
  <c r="O352" s="1"/>
  <c r="K352"/>
  <c r="L352"/>
  <c r="Q352" s="1"/>
  <c r="M352"/>
  <c r="R352" s="1"/>
  <c r="J353"/>
  <c r="O353" s="1"/>
  <c r="K353"/>
  <c r="P353" s="1"/>
  <c r="L353"/>
  <c r="Q353" s="1"/>
  <c r="M353"/>
  <c r="R353" s="1"/>
  <c r="J355"/>
  <c r="O355" s="1"/>
  <c r="O354" s="1"/>
  <c r="K355"/>
  <c r="P355" s="1"/>
  <c r="P354" s="1"/>
  <c r="L355"/>
  <c r="Q355" s="1"/>
  <c r="Q354" s="1"/>
  <c r="M355"/>
  <c r="R355" s="1"/>
  <c r="R354" s="1"/>
  <c r="J8"/>
  <c r="O8" s="1"/>
  <c r="O7" s="1"/>
  <c r="K8"/>
  <c r="P8" s="1"/>
  <c r="P7" s="1"/>
  <c r="L8"/>
  <c r="Q8" s="1"/>
  <c r="Q7" s="1"/>
  <c r="M8"/>
  <c r="R8" s="1"/>
  <c r="R7" s="1"/>
  <c r="J10"/>
  <c r="O10" s="1"/>
  <c r="O9" s="1"/>
  <c r="K10"/>
  <c r="P10" s="1"/>
  <c r="P9" s="1"/>
  <c r="L10"/>
  <c r="Q10" s="1"/>
  <c r="Q9" s="1"/>
  <c r="M10"/>
  <c r="R10" s="1"/>
  <c r="R9" s="1"/>
  <c r="J12"/>
  <c r="O12" s="1"/>
  <c r="K12"/>
  <c r="P12" s="1"/>
  <c r="L12"/>
  <c r="Q12" s="1"/>
  <c r="M12"/>
  <c r="R12" s="1"/>
  <c r="J13"/>
  <c r="O13" s="1"/>
  <c r="K13"/>
  <c r="P13" s="1"/>
  <c r="L13"/>
  <c r="Q13" s="1"/>
  <c r="M13"/>
  <c r="R13" s="1"/>
  <c r="J14"/>
  <c r="O14" s="1"/>
  <c r="K14"/>
  <c r="P14" s="1"/>
  <c r="L14"/>
  <c r="Q14" s="1"/>
  <c r="M14"/>
  <c r="R14" s="1"/>
  <c r="J16"/>
  <c r="O16" s="1"/>
  <c r="K16"/>
  <c r="P16" s="1"/>
  <c r="L16"/>
  <c r="Q16" s="1"/>
  <c r="M16"/>
  <c r="R16" s="1"/>
  <c r="J17"/>
  <c r="O17" s="1"/>
  <c r="K17"/>
  <c r="P17" s="1"/>
  <c r="L17"/>
  <c r="Q17" s="1"/>
  <c r="M17"/>
  <c r="R17" s="1"/>
  <c r="J19"/>
  <c r="O19" s="1"/>
  <c r="K19"/>
  <c r="P19" s="1"/>
  <c r="L19"/>
  <c r="Q19" s="1"/>
  <c r="M19"/>
  <c r="J20"/>
  <c r="O20" s="1"/>
  <c r="K20"/>
  <c r="P20" s="1"/>
  <c r="L20"/>
  <c r="Q20" s="1"/>
  <c r="M20"/>
  <c r="R20" s="1"/>
  <c r="J21"/>
  <c r="O21" s="1"/>
  <c r="K21"/>
  <c r="P21" s="1"/>
  <c r="L21"/>
  <c r="Q21" s="1"/>
  <c r="M21"/>
  <c r="R21" s="1"/>
  <c r="J23"/>
  <c r="O23" s="1"/>
  <c r="O22" s="1"/>
  <c r="K23"/>
  <c r="P23" s="1"/>
  <c r="P22" s="1"/>
  <c r="L23"/>
  <c r="Q23" s="1"/>
  <c r="Q22" s="1"/>
  <c r="M23"/>
  <c r="R23" s="1"/>
  <c r="R22" s="1"/>
  <c r="J25"/>
  <c r="K25"/>
  <c r="P25" s="1"/>
  <c r="P24" s="1"/>
  <c r="L25"/>
  <c r="Q25" s="1"/>
  <c r="Q24" s="1"/>
  <c r="M25"/>
  <c r="R25" s="1"/>
  <c r="R24" s="1"/>
  <c r="J32"/>
  <c r="O32" s="1"/>
  <c r="O31" s="1"/>
  <c r="K32"/>
  <c r="P32" s="1"/>
  <c r="P31" s="1"/>
  <c r="L32"/>
  <c r="Q32" s="1"/>
  <c r="Q31" s="1"/>
  <c r="M32"/>
  <c r="R32" s="1"/>
  <c r="R31" s="1"/>
  <c r="J34"/>
  <c r="O34" s="1"/>
  <c r="K34"/>
  <c r="L34"/>
  <c r="Q34" s="1"/>
  <c r="M34"/>
  <c r="R34" s="1"/>
  <c r="J35"/>
  <c r="O35" s="1"/>
  <c r="K35"/>
  <c r="L35"/>
  <c r="Q35" s="1"/>
  <c r="M35"/>
  <c r="R35" s="1"/>
  <c r="J37"/>
  <c r="O37" s="1"/>
  <c r="K37"/>
  <c r="P37" s="1"/>
  <c r="P36" s="1"/>
  <c r="L37"/>
  <c r="Q37" s="1"/>
  <c r="Q36" s="1"/>
  <c r="M37"/>
  <c r="J39"/>
  <c r="O39" s="1"/>
  <c r="K39"/>
  <c r="P39" s="1"/>
  <c r="L39"/>
  <c r="M39"/>
  <c r="R39" s="1"/>
  <c r="J40"/>
  <c r="O40" s="1"/>
  <c r="K40"/>
  <c r="P40" s="1"/>
  <c r="L40"/>
  <c r="M40"/>
  <c r="J41"/>
  <c r="O41" s="1"/>
  <c r="K41"/>
  <c r="L41"/>
  <c r="Q41" s="1"/>
  <c r="M41"/>
  <c r="J43"/>
  <c r="O43" s="1"/>
  <c r="K43"/>
  <c r="P43" s="1"/>
  <c r="L43"/>
  <c r="Q43" s="1"/>
  <c r="M43"/>
  <c r="R43" s="1"/>
  <c r="J44"/>
  <c r="O44" s="1"/>
  <c r="K44"/>
  <c r="P44" s="1"/>
  <c r="L44"/>
  <c r="Q44" s="1"/>
  <c r="M44"/>
  <c r="R44" s="1"/>
  <c r="J45"/>
  <c r="O45" s="1"/>
  <c r="K45"/>
  <c r="P45" s="1"/>
  <c r="L45"/>
  <c r="Q45" s="1"/>
  <c r="M45"/>
  <c r="R45" s="1"/>
  <c r="J46"/>
  <c r="O46" s="1"/>
  <c r="K46"/>
  <c r="P46" s="1"/>
  <c r="L46"/>
  <c r="M46"/>
  <c r="J48"/>
  <c r="O48" s="1"/>
  <c r="K48"/>
  <c r="P48" s="1"/>
  <c r="L48"/>
  <c r="Q48" s="1"/>
  <c r="M48"/>
  <c r="R48" s="1"/>
  <c r="J49"/>
  <c r="O49" s="1"/>
  <c r="K49"/>
  <c r="P49" s="1"/>
  <c r="L49"/>
  <c r="Q49" s="1"/>
  <c r="M49"/>
  <c r="R49" s="1"/>
  <c r="J50"/>
  <c r="O50" s="1"/>
  <c r="K50"/>
  <c r="P50" s="1"/>
  <c r="L50"/>
  <c r="M50"/>
  <c r="R50" s="1"/>
  <c r="J52"/>
  <c r="O52" s="1"/>
  <c r="K52"/>
  <c r="P52" s="1"/>
  <c r="L52"/>
  <c r="Q52" s="1"/>
  <c r="M52"/>
  <c r="R52" s="1"/>
  <c r="J53"/>
  <c r="O53" s="1"/>
  <c r="K53"/>
  <c r="P53" s="1"/>
  <c r="L53"/>
  <c r="Q53" s="1"/>
  <c r="M53"/>
  <c r="J54"/>
  <c r="O54" s="1"/>
  <c r="K54"/>
  <c r="P54" s="1"/>
  <c r="L54"/>
  <c r="Q54" s="1"/>
  <c r="M54"/>
  <c r="R54" s="1"/>
  <c r="J56"/>
  <c r="O56" s="1"/>
  <c r="O55" s="1"/>
  <c r="K56"/>
  <c r="P56" s="1"/>
  <c r="P55" s="1"/>
  <c r="L56"/>
  <c r="Q56" s="1"/>
  <c r="Q55" s="1"/>
  <c r="M56"/>
  <c r="R56" s="1"/>
  <c r="R55" s="1"/>
  <c r="J58"/>
  <c r="O58" s="1"/>
  <c r="O57" s="1"/>
  <c r="K58"/>
  <c r="P58" s="1"/>
  <c r="P57" s="1"/>
  <c r="L58"/>
  <c r="Q58" s="1"/>
  <c r="Q57" s="1"/>
  <c r="M58"/>
  <c r="J60"/>
  <c r="K60"/>
  <c r="P60" s="1"/>
  <c r="P59" s="1"/>
  <c r="L60"/>
  <c r="Q60" s="1"/>
  <c r="Q59" s="1"/>
  <c r="M60"/>
  <c r="R60" s="1"/>
  <c r="R59" s="1"/>
  <c r="J62"/>
  <c r="O62" s="1"/>
  <c r="K62"/>
  <c r="P62" s="1"/>
  <c r="L62"/>
  <c r="Q62" s="1"/>
  <c r="M62"/>
  <c r="R62" s="1"/>
  <c r="J63"/>
  <c r="O63" s="1"/>
  <c r="K63"/>
  <c r="P63" s="1"/>
  <c r="L63"/>
  <c r="Q63" s="1"/>
  <c r="M63"/>
  <c r="R63" s="1"/>
  <c r="J64"/>
  <c r="O64" s="1"/>
  <c r="K64"/>
  <c r="P64" s="1"/>
  <c r="L64"/>
  <c r="Q64" s="1"/>
  <c r="M64"/>
  <c r="R64" s="1"/>
  <c r="J66"/>
  <c r="O66" s="1"/>
  <c r="O65" s="1"/>
  <c r="K66"/>
  <c r="P66" s="1"/>
  <c r="P65" s="1"/>
  <c r="L66"/>
  <c r="Q66" s="1"/>
  <c r="Q65" s="1"/>
  <c r="M66"/>
  <c r="R66" s="1"/>
  <c r="R65" s="1"/>
  <c r="J68"/>
  <c r="O68" s="1"/>
  <c r="O67" s="1"/>
  <c r="K68"/>
  <c r="P68" s="1"/>
  <c r="P67" s="1"/>
  <c r="L68"/>
  <c r="Q68" s="1"/>
  <c r="Q67" s="1"/>
  <c r="M68"/>
  <c r="J70"/>
  <c r="O70" s="1"/>
  <c r="O69" s="1"/>
  <c r="K70"/>
  <c r="P70" s="1"/>
  <c r="P69" s="1"/>
  <c r="L70"/>
  <c r="Q70" s="1"/>
  <c r="Q69" s="1"/>
  <c r="M70"/>
  <c r="R70" s="1"/>
  <c r="R69" s="1"/>
  <c r="J72"/>
  <c r="O72" s="1"/>
  <c r="O71" s="1"/>
  <c r="K72"/>
  <c r="P72" s="1"/>
  <c r="P71" s="1"/>
  <c r="L72"/>
  <c r="Q72" s="1"/>
  <c r="Q71" s="1"/>
  <c r="M72"/>
  <c r="J74"/>
  <c r="O74" s="1"/>
  <c r="K74"/>
  <c r="P74" s="1"/>
  <c r="L74"/>
  <c r="Q74" s="1"/>
  <c r="M74"/>
  <c r="R74" s="1"/>
  <c r="J75"/>
  <c r="O75" s="1"/>
  <c r="K75"/>
  <c r="P75" s="1"/>
  <c r="L75"/>
  <c r="Q75" s="1"/>
  <c r="M75"/>
  <c r="R75" s="1"/>
  <c r="J76"/>
  <c r="O76" s="1"/>
  <c r="K76"/>
  <c r="P76" s="1"/>
  <c r="L76"/>
  <c r="Q76" s="1"/>
  <c r="M76"/>
  <c r="R76" s="1"/>
  <c r="J77"/>
  <c r="O77" s="1"/>
  <c r="K77"/>
  <c r="P77" s="1"/>
  <c r="L77"/>
  <c r="Q77" s="1"/>
  <c r="M77"/>
  <c r="R77" s="1"/>
  <c r="J78"/>
  <c r="O78" s="1"/>
  <c r="K78"/>
  <c r="P78" s="1"/>
  <c r="L78"/>
  <c r="Q78" s="1"/>
  <c r="M78"/>
  <c r="R78" s="1"/>
  <c r="J79"/>
  <c r="O79" s="1"/>
  <c r="K79"/>
  <c r="P79" s="1"/>
  <c r="L79"/>
  <c r="Q79" s="1"/>
  <c r="M79"/>
  <c r="R79" s="1"/>
  <c r="J80"/>
  <c r="O80" s="1"/>
  <c r="K80"/>
  <c r="P80" s="1"/>
  <c r="L80"/>
  <c r="Q80" s="1"/>
  <c r="M80"/>
  <c r="J81"/>
  <c r="O81" s="1"/>
  <c r="K81"/>
  <c r="P81" s="1"/>
  <c r="L81"/>
  <c r="Q81" s="1"/>
  <c r="M81"/>
  <c r="R81" s="1"/>
  <c r="J83"/>
  <c r="O83" s="1"/>
  <c r="K83"/>
  <c r="P83" s="1"/>
  <c r="L83"/>
  <c r="Q83" s="1"/>
  <c r="M83"/>
  <c r="J84"/>
  <c r="O84" s="1"/>
  <c r="K84"/>
  <c r="P84" s="1"/>
  <c r="L84"/>
  <c r="Q84" s="1"/>
  <c r="M84"/>
  <c r="R84" s="1"/>
  <c r="J86"/>
  <c r="O86" s="1"/>
  <c r="K86"/>
  <c r="P86" s="1"/>
  <c r="L86"/>
  <c r="Q86" s="1"/>
  <c r="M86"/>
  <c r="J87"/>
  <c r="K87"/>
  <c r="P87" s="1"/>
  <c r="L87"/>
  <c r="Q87" s="1"/>
  <c r="M87"/>
  <c r="R87" s="1"/>
  <c r="J88"/>
  <c r="O88" s="1"/>
  <c r="K88"/>
  <c r="P88" s="1"/>
  <c r="L88"/>
  <c r="Q88" s="1"/>
  <c r="M88"/>
  <c r="R88" s="1"/>
  <c r="J89"/>
  <c r="O89" s="1"/>
  <c r="K89"/>
  <c r="P89" s="1"/>
  <c r="L89"/>
  <c r="Q89" s="1"/>
  <c r="M89"/>
  <c r="R89" s="1"/>
  <c r="J90"/>
  <c r="O90" s="1"/>
  <c r="K90"/>
  <c r="P90" s="1"/>
  <c r="L90"/>
  <c r="Q90" s="1"/>
  <c r="M90"/>
  <c r="J91"/>
  <c r="K91"/>
  <c r="P91" s="1"/>
  <c r="L91"/>
  <c r="Q91" s="1"/>
  <c r="M91"/>
  <c r="R91" s="1"/>
  <c r="J93"/>
  <c r="O93" s="1"/>
  <c r="K93"/>
  <c r="P93" s="1"/>
  <c r="L93"/>
  <c r="Q93" s="1"/>
  <c r="M93"/>
  <c r="J94"/>
  <c r="O94" s="1"/>
  <c r="K94"/>
  <c r="P94" s="1"/>
  <c r="L94"/>
  <c r="Q94" s="1"/>
  <c r="M94"/>
  <c r="J95"/>
  <c r="O95" s="1"/>
  <c r="K95"/>
  <c r="L95"/>
  <c r="Q95" s="1"/>
  <c r="M95"/>
  <c r="R95" s="1"/>
  <c r="J97"/>
  <c r="O97" s="1"/>
  <c r="K97"/>
  <c r="P97" s="1"/>
  <c r="L97"/>
  <c r="Q97" s="1"/>
  <c r="M97"/>
  <c r="J98"/>
  <c r="O98" s="1"/>
  <c r="K98"/>
  <c r="P98" s="1"/>
  <c r="L98"/>
  <c r="Q98" s="1"/>
  <c r="M98"/>
  <c r="R98" s="1"/>
  <c r="J99"/>
  <c r="O99" s="1"/>
  <c r="K99"/>
  <c r="P99" s="1"/>
  <c r="L99"/>
  <c r="Q99" s="1"/>
  <c r="M99"/>
  <c r="R99" s="1"/>
  <c r="J100"/>
  <c r="O100" s="1"/>
  <c r="K100"/>
  <c r="P100" s="1"/>
  <c r="L100"/>
  <c r="Q100" s="1"/>
  <c r="M100"/>
  <c r="R100" s="1"/>
  <c r="J102"/>
  <c r="O102" s="1"/>
  <c r="K102"/>
  <c r="P102" s="1"/>
  <c r="L102"/>
  <c r="Q102" s="1"/>
  <c r="M102"/>
  <c r="R102" s="1"/>
  <c r="J103"/>
  <c r="O103" s="1"/>
  <c r="K103"/>
  <c r="P103" s="1"/>
  <c r="L103"/>
  <c r="Q103" s="1"/>
  <c r="M103"/>
  <c r="J105"/>
  <c r="K105"/>
  <c r="P105" s="1"/>
  <c r="L105"/>
  <c r="Q105" s="1"/>
  <c r="M105"/>
  <c r="R105" s="1"/>
  <c r="J106"/>
  <c r="O106" s="1"/>
  <c r="K106"/>
  <c r="P106" s="1"/>
  <c r="L106"/>
  <c r="Q106" s="1"/>
  <c r="M106"/>
  <c r="R106" s="1"/>
  <c r="J107"/>
  <c r="O107" s="1"/>
  <c r="K107"/>
  <c r="P107" s="1"/>
  <c r="L107"/>
  <c r="Q107" s="1"/>
  <c r="M107"/>
  <c r="R107" s="1"/>
  <c r="J108"/>
  <c r="K108"/>
  <c r="P108" s="1"/>
  <c r="L108"/>
  <c r="Q108" s="1"/>
  <c r="M108"/>
  <c r="R108" s="1"/>
  <c r="J109"/>
  <c r="K109"/>
  <c r="P109" s="1"/>
  <c r="L109"/>
  <c r="Q109" s="1"/>
  <c r="M109"/>
  <c r="R109" s="1"/>
  <c r="J110"/>
  <c r="O110" s="1"/>
  <c r="K110"/>
  <c r="P110" s="1"/>
  <c r="L110"/>
  <c r="Q110" s="1"/>
  <c r="M110"/>
  <c r="R110" s="1"/>
  <c r="J111"/>
  <c r="O111" s="1"/>
  <c r="K111"/>
  <c r="P111" s="1"/>
  <c r="L111"/>
  <c r="Q111" s="1"/>
  <c r="M111"/>
  <c r="R111" s="1"/>
  <c r="J113"/>
  <c r="O113" s="1"/>
  <c r="O112" s="1"/>
  <c r="K113"/>
  <c r="P113" s="1"/>
  <c r="P112" s="1"/>
  <c r="L113"/>
  <c r="Q113" s="1"/>
  <c r="Q112" s="1"/>
  <c r="M113"/>
  <c r="R113" s="1"/>
  <c r="R112" s="1"/>
  <c r="J115"/>
  <c r="O115" s="1"/>
  <c r="O114" s="1"/>
  <c r="K115"/>
  <c r="P115" s="1"/>
  <c r="P114" s="1"/>
  <c r="L115"/>
  <c r="Q115" s="1"/>
  <c r="Q114" s="1"/>
  <c r="M115"/>
  <c r="R115" s="1"/>
  <c r="R114" s="1"/>
  <c r="J117"/>
  <c r="O117" s="1"/>
  <c r="O116" s="1"/>
  <c r="K117"/>
  <c r="P117" s="1"/>
  <c r="P116" s="1"/>
  <c r="L117"/>
  <c r="Q117" s="1"/>
  <c r="Q116" s="1"/>
  <c r="M117"/>
  <c r="R117" s="1"/>
  <c r="R116" s="1"/>
  <c r="J119"/>
  <c r="K119"/>
  <c r="P119" s="1"/>
  <c r="L119"/>
  <c r="Q119" s="1"/>
  <c r="M119"/>
  <c r="R119" s="1"/>
  <c r="J120"/>
  <c r="K120"/>
  <c r="P120" s="1"/>
  <c r="L120"/>
  <c r="Q120" s="1"/>
  <c r="M120"/>
  <c r="R120" s="1"/>
  <c r="J122"/>
  <c r="O122" s="1"/>
  <c r="O121" s="1"/>
  <c r="K122"/>
  <c r="P122" s="1"/>
  <c r="P121" s="1"/>
  <c r="L122"/>
  <c r="M122"/>
  <c r="R122" s="1"/>
  <c r="R121" s="1"/>
  <c r="J124"/>
  <c r="O124" s="1"/>
  <c r="K124"/>
  <c r="P124" s="1"/>
  <c r="L124"/>
  <c r="M124"/>
  <c r="R124" s="1"/>
  <c r="J125"/>
  <c r="O125" s="1"/>
  <c r="K125"/>
  <c r="P125" s="1"/>
  <c r="L125"/>
  <c r="Q125" s="1"/>
  <c r="M125"/>
  <c r="J126"/>
  <c r="O126" s="1"/>
  <c r="K126"/>
  <c r="P126" s="1"/>
  <c r="L126"/>
  <c r="Q126" s="1"/>
  <c r="M126"/>
  <c r="R126" s="1"/>
  <c r="J127"/>
  <c r="O127" s="1"/>
  <c r="K127"/>
  <c r="P127" s="1"/>
  <c r="L127"/>
  <c r="Q127" s="1"/>
  <c r="M127"/>
  <c r="R127" s="1"/>
  <c r="J129"/>
  <c r="O129" s="1"/>
  <c r="K129"/>
  <c r="P129" s="1"/>
  <c r="L129"/>
  <c r="Q129" s="1"/>
  <c r="M129"/>
  <c r="J130"/>
  <c r="O130" s="1"/>
  <c r="K130"/>
  <c r="P130" s="1"/>
  <c r="L130"/>
  <c r="Q130" s="1"/>
  <c r="M130"/>
  <c r="K132"/>
  <c r="P132" s="1"/>
  <c r="P131" s="1"/>
  <c r="L132"/>
  <c r="Q132" s="1"/>
  <c r="Q131" s="1"/>
  <c r="M132"/>
  <c r="R132" s="1"/>
  <c r="R131" s="1"/>
  <c r="J134"/>
  <c r="O134" s="1"/>
  <c r="K134"/>
  <c r="L134"/>
  <c r="Q134" s="1"/>
  <c r="M134"/>
  <c r="R134" s="1"/>
  <c r="J135"/>
  <c r="O135" s="1"/>
  <c r="K135"/>
  <c r="P135" s="1"/>
  <c r="L135"/>
  <c r="Q135" s="1"/>
  <c r="M135"/>
  <c r="R135" s="1"/>
  <c r="J136"/>
  <c r="O136" s="1"/>
  <c r="K136"/>
  <c r="L136"/>
  <c r="Q136" s="1"/>
  <c r="M136"/>
  <c r="R136" s="1"/>
  <c r="J137"/>
  <c r="O137" s="1"/>
  <c r="K137"/>
  <c r="P137" s="1"/>
  <c r="L137"/>
  <c r="Q137" s="1"/>
  <c r="M137"/>
  <c r="R137" s="1"/>
  <c r="J139"/>
  <c r="O139" s="1"/>
  <c r="K139"/>
  <c r="P139" s="1"/>
  <c r="L139"/>
  <c r="Q139" s="1"/>
  <c r="M139"/>
  <c r="R139" s="1"/>
  <c r="J140"/>
  <c r="K140"/>
  <c r="P140" s="1"/>
  <c r="L140"/>
  <c r="Q140" s="1"/>
  <c r="M140"/>
  <c r="R140" s="1"/>
  <c r="J142"/>
  <c r="O142" s="1"/>
  <c r="K142"/>
  <c r="P142" s="1"/>
  <c r="L142"/>
  <c r="Q142" s="1"/>
  <c r="M142"/>
  <c r="J143"/>
  <c r="K143"/>
  <c r="P143" s="1"/>
  <c r="L143"/>
  <c r="Q143" s="1"/>
  <c r="M143"/>
  <c r="R143" s="1"/>
  <c r="J145"/>
  <c r="O145" s="1"/>
  <c r="K145"/>
  <c r="P145" s="1"/>
  <c r="P144" s="1"/>
  <c r="L145"/>
  <c r="Q145" s="1"/>
  <c r="Q144" s="1"/>
  <c r="M145"/>
  <c r="R145" s="1"/>
  <c r="R144" s="1"/>
  <c r="J147"/>
  <c r="O147" s="1"/>
  <c r="K147"/>
  <c r="L147"/>
  <c r="Q147" s="1"/>
  <c r="M147"/>
  <c r="R147" s="1"/>
  <c r="J148"/>
  <c r="O148" s="1"/>
  <c r="K148"/>
  <c r="P148" s="1"/>
  <c r="L148"/>
  <c r="Q148" s="1"/>
  <c r="M148"/>
  <c r="R148" s="1"/>
  <c r="J149"/>
  <c r="O149" s="1"/>
  <c r="K149"/>
  <c r="L149"/>
  <c r="Q149" s="1"/>
  <c r="M149"/>
  <c r="R149" s="1"/>
  <c r="J150"/>
  <c r="O150" s="1"/>
  <c r="K150"/>
  <c r="P150" s="1"/>
  <c r="L150"/>
  <c r="Q150" s="1"/>
  <c r="M150"/>
  <c r="R150" s="1"/>
  <c r="J152"/>
  <c r="O152" s="1"/>
  <c r="O151" s="1"/>
  <c r="K152"/>
  <c r="P152" s="1"/>
  <c r="P151" s="1"/>
  <c r="L152"/>
  <c r="Q152" s="1"/>
  <c r="Q151" s="1"/>
  <c r="M152"/>
  <c r="R152" s="1"/>
  <c r="R151" s="1"/>
  <c r="J154"/>
  <c r="O154" s="1"/>
  <c r="K154"/>
  <c r="P154" s="1"/>
  <c r="L154"/>
  <c r="Q154" s="1"/>
  <c r="M154"/>
  <c r="J155"/>
  <c r="O155" s="1"/>
  <c r="K155"/>
  <c r="P155" s="1"/>
  <c r="L155"/>
  <c r="Q155" s="1"/>
  <c r="M155"/>
  <c r="J156"/>
  <c r="O156" s="1"/>
  <c r="K156"/>
  <c r="P156" s="1"/>
  <c r="L156"/>
  <c r="M156"/>
  <c r="J158"/>
  <c r="O158" s="1"/>
  <c r="O157" s="1"/>
  <c r="K158"/>
  <c r="P158" s="1"/>
  <c r="P157" s="1"/>
  <c r="L158"/>
  <c r="Q158" s="1"/>
  <c r="Q157" s="1"/>
  <c r="M158"/>
  <c r="R158" s="1"/>
  <c r="R157" s="1"/>
  <c r="J160"/>
  <c r="O160" s="1"/>
  <c r="O159" s="1"/>
  <c r="K160"/>
  <c r="P160" s="1"/>
  <c r="P159" s="1"/>
  <c r="L160"/>
  <c r="Q160" s="1"/>
  <c r="Q159" s="1"/>
  <c r="M160"/>
  <c r="R160" s="1"/>
  <c r="R159" s="1"/>
  <c r="J162"/>
  <c r="O162" s="1"/>
  <c r="K162"/>
  <c r="P162" s="1"/>
  <c r="L162"/>
  <c r="Q162" s="1"/>
  <c r="M162"/>
  <c r="R162" s="1"/>
  <c r="J163"/>
  <c r="O163" s="1"/>
  <c r="K163"/>
  <c r="P163" s="1"/>
  <c r="L163"/>
  <c r="Q163" s="1"/>
  <c r="M163"/>
  <c r="R163" s="1"/>
  <c r="J164"/>
  <c r="O164" s="1"/>
  <c r="K164"/>
  <c r="P164" s="1"/>
  <c r="L164"/>
  <c r="Q164" s="1"/>
  <c r="M164"/>
  <c r="R164" s="1"/>
  <c r="J165"/>
  <c r="O165" s="1"/>
  <c r="K165"/>
  <c r="P165" s="1"/>
  <c r="L165"/>
  <c r="Q165" s="1"/>
  <c r="M165"/>
  <c r="R165" s="1"/>
  <c r="J166"/>
  <c r="O166" s="1"/>
  <c r="K166"/>
  <c r="P166" s="1"/>
  <c r="L166"/>
  <c r="Q166" s="1"/>
  <c r="M166"/>
  <c r="R166" s="1"/>
  <c r="J167"/>
  <c r="K167"/>
  <c r="P167" s="1"/>
  <c r="L167"/>
  <c r="Q167" s="1"/>
  <c r="M167"/>
  <c r="R167" s="1"/>
  <c r="J168"/>
  <c r="O168" s="1"/>
  <c r="K168"/>
  <c r="P168" s="1"/>
  <c r="L168"/>
  <c r="Q168" s="1"/>
  <c r="M168"/>
  <c r="R168" s="1"/>
  <c r="J169"/>
  <c r="K169"/>
  <c r="P169" s="1"/>
  <c r="L169"/>
  <c r="Q169" s="1"/>
  <c r="M169"/>
  <c r="R169" s="1"/>
  <c r="J170"/>
  <c r="O170" s="1"/>
  <c r="K170"/>
  <c r="P170" s="1"/>
  <c r="L170"/>
  <c r="Q170" s="1"/>
  <c r="M170"/>
  <c r="R170" s="1"/>
  <c r="J171"/>
  <c r="O171" s="1"/>
  <c r="K171"/>
  <c r="P171" s="1"/>
  <c r="L171"/>
  <c r="Q171" s="1"/>
  <c r="M171"/>
  <c r="R171" s="1"/>
  <c r="J172"/>
  <c r="O172" s="1"/>
  <c r="K172"/>
  <c r="P172" s="1"/>
  <c r="L172"/>
  <c r="Q172" s="1"/>
  <c r="M172"/>
  <c r="R172" s="1"/>
  <c r="J173"/>
  <c r="O173" s="1"/>
  <c r="K173"/>
  <c r="P173" s="1"/>
  <c r="L173"/>
  <c r="M173"/>
  <c r="R173" s="1"/>
  <c r="J174"/>
  <c r="O174" s="1"/>
  <c r="K174"/>
  <c r="P174" s="1"/>
  <c r="L174"/>
  <c r="Q174" s="1"/>
  <c r="M174"/>
  <c r="R174" s="1"/>
  <c r="J176"/>
  <c r="O176" s="1"/>
  <c r="O175" s="1"/>
  <c r="K176"/>
  <c r="L176"/>
  <c r="Q176" s="1"/>
  <c r="Q175" s="1"/>
  <c r="M176"/>
  <c r="J178"/>
  <c r="O178" s="1"/>
  <c r="K178"/>
  <c r="P178" s="1"/>
  <c r="L178"/>
  <c r="Q178" s="1"/>
  <c r="M178"/>
  <c r="R178" s="1"/>
  <c r="J179"/>
  <c r="K179"/>
  <c r="P179" s="1"/>
  <c r="L179"/>
  <c r="Q179" s="1"/>
  <c r="M179"/>
  <c r="R179" s="1"/>
  <c r="J180"/>
  <c r="K180"/>
  <c r="P180" s="1"/>
  <c r="L180"/>
  <c r="Q180" s="1"/>
  <c r="M180"/>
  <c r="R180" s="1"/>
  <c r="J182"/>
  <c r="K182"/>
  <c r="P182" s="1"/>
  <c r="P181" s="1"/>
  <c r="L182"/>
  <c r="Q182" s="1"/>
  <c r="Q181" s="1"/>
  <c r="M182"/>
  <c r="R182" s="1"/>
  <c r="R181" s="1"/>
  <c r="J184"/>
  <c r="O184" s="1"/>
  <c r="K184"/>
  <c r="P184" s="1"/>
  <c r="L184"/>
  <c r="Q184" s="1"/>
  <c r="M184"/>
  <c r="R184" s="1"/>
  <c r="J185"/>
  <c r="O185" s="1"/>
  <c r="K185"/>
  <c r="P185" s="1"/>
  <c r="L185"/>
  <c r="Q185" s="1"/>
  <c r="M185"/>
  <c r="R185" s="1"/>
  <c r="J186"/>
  <c r="O186" s="1"/>
  <c r="K186"/>
  <c r="P186" s="1"/>
  <c r="L186"/>
  <c r="M186"/>
  <c r="R186" s="1"/>
  <c r="J187"/>
  <c r="O187" s="1"/>
  <c r="K187"/>
  <c r="P187" s="1"/>
  <c r="L187"/>
  <c r="Q187" s="1"/>
  <c r="M187"/>
  <c r="R187" s="1"/>
  <c r="J189"/>
  <c r="O189" s="1"/>
  <c r="O188" s="1"/>
  <c r="K189"/>
  <c r="P189" s="1"/>
  <c r="P188" s="1"/>
  <c r="L189"/>
  <c r="Q189" s="1"/>
  <c r="Q188" s="1"/>
  <c r="M189"/>
  <c r="R189" s="1"/>
  <c r="R188" s="1"/>
  <c r="J191"/>
  <c r="O191" s="1"/>
  <c r="O190" s="1"/>
  <c r="K191"/>
  <c r="P191" s="1"/>
  <c r="P190" s="1"/>
  <c r="L191"/>
  <c r="Q191" s="1"/>
  <c r="Q190" s="1"/>
  <c r="M191"/>
  <c r="R191" s="1"/>
  <c r="R190" s="1"/>
  <c r="J193"/>
  <c r="O193" s="1"/>
  <c r="K193"/>
  <c r="L193"/>
  <c r="Q193" s="1"/>
  <c r="M193"/>
  <c r="R193" s="1"/>
  <c r="J194"/>
  <c r="O194" s="1"/>
  <c r="K194"/>
  <c r="P194" s="1"/>
  <c r="L194"/>
  <c r="Q194" s="1"/>
  <c r="M194"/>
  <c r="R194" s="1"/>
  <c r="J195"/>
  <c r="O195" s="1"/>
  <c r="K195"/>
  <c r="L195"/>
  <c r="Q195" s="1"/>
  <c r="M195"/>
  <c r="R195" s="1"/>
  <c r="J197"/>
  <c r="O197" s="1"/>
  <c r="K197"/>
  <c r="P197" s="1"/>
  <c r="L197"/>
  <c r="Q197" s="1"/>
  <c r="M197"/>
  <c r="R197" s="1"/>
  <c r="J198"/>
  <c r="O198" s="1"/>
  <c r="K198"/>
  <c r="P198" s="1"/>
  <c r="L198"/>
  <c r="Q198" s="1"/>
  <c r="M198"/>
  <c r="R198" s="1"/>
  <c r="J199"/>
  <c r="O199" s="1"/>
  <c r="K199"/>
  <c r="P199" s="1"/>
  <c r="L199"/>
  <c r="Q199" s="1"/>
  <c r="M199"/>
  <c r="R199" s="1"/>
  <c r="J200"/>
  <c r="O200" s="1"/>
  <c r="K200"/>
  <c r="P200" s="1"/>
  <c r="L200"/>
  <c r="Q200" s="1"/>
  <c r="M200"/>
  <c r="R200" s="1"/>
  <c r="J202"/>
  <c r="O202" s="1"/>
  <c r="K202"/>
  <c r="P202" s="1"/>
  <c r="L202"/>
  <c r="Q202" s="1"/>
  <c r="M202"/>
  <c r="J203"/>
  <c r="O203" s="1"/>
  <c r="K203"/>
  <c r="P203" s="1"/>
  <c r="L203"/>
  <c r="Q203" s="1"/>
  <c r="M203"/>
  <c r="J204"/>
  <c r="O204" s="1"/>
  <c r="K204"/>
  <c r="P204" s="1"/>
  <c r="L204"/>
  <c r="M204"/>
  <c r="J206"/>
  <c r="K206"/>
  <c r="P206" s="1"/>
  <c r="L206"/>
  <c r="Q206" s="1"/>
  <c r="M206"/>
  <c r="R206" s="1"/>
  <c r="J207"/>
  <c r="O207" s="1"/>
  <c r="K207"/>
  <c r="P207" s="1"/>
  <c r="L207"/>
  <c r="Q207" s="1"/>
  <c r="M207"/>
  <c r="R207" s="1"/>
  <c r="J209"/>
  <c r="O209" s="1"/>
  <c r="O208" s="1"/>
  <c r="K209"/>
  <c r="L209"/>
  <c r="Q209" s="1"/>
  <c r="Q208" s="1"/>
  <c r="M209"/>
  <c r="R209" s="1"/>
  <c r="R208" s="1"/>
  <c r="J211"/>
  <c r="O211" s="1"/>
  <c r="O210" s="1"/>
  <c r="K211"/>
  <c r="P211" s="1"/>
  <c r="P210" s="1"/>
  <c r="L211"/>
  <c r="Q211" s="1"/>
  <c r="Q210" s="1"/>
  <c r="M211"/>
  <c r="R211" s="1"/>
  <c r="R210" s="1"/>
  <c r="J213"/>
  <c r="O213" s="1"/>
  <c r="O212" s="1"/>
  <c r="K213"/>
  <c r="P213" s="1"/>
  <c r="P212" s="1"/>
  <c r="L213"/>
  <c r="Q213" s="1"/>
  <c r="Q212" s="1"/>
  <c r="M213"/>
  <c r="J215"/>
  <c r="O215" s="1"/>
  <c r="K215"/>
  <c r="P215" s="1"/>
  <c r="L215"/>
  <c r="Q215" s="1"/>
  <c r="M215"/>
  <c r="R215" s="1"/>
  <c r="J216"/>
  <c r="O216" s="1"/>
  <c r="K216"/>
  <c r="P216" s="1"/>
  <c r="L216"/>
  <c r="M216"/>
  <c r="R216" s="1"/>
  <c r="J217"/>
  <c r="K217"/>
  <c r="P217" s="1"/>
  <c r="L217"/>
  <c r="Q217" s="1"/>
  <c r="M217"/>
  <c r="R217" s="1"/>
  <c r="J219"/>
  <c r="O219" s="1"/>
  <c r="O218" s="1"/>
  <c r="K219"/>
  <c r="P219" s="1"/>
  <c r="P218" s="1"/>
  <c r="L219"/>
  <c r="Q219" s="1"/>
  <c r="Q218" s="1"/>
  <c r="M219"/>
  <c r="R219" s="1"/>
  <c r="R218" s="1"/>
  <c r="J221"/>
  <c r="O221" s="1"/>
  <c r="K221"/>
  <c r="P221" s="1"/>
  <c r="L221"/>
  <c r="Q221" s="1"/>
  <c r="M221"/>
  <c r="R221" s="1"/>
  <c r="J222"/>
  <c r="O222" s="1"/>
  <c r="K222"/>
  <c r="P222" s="1"/>
  <c r="L222"/>
  <c r="M222"/>
  <c r="R222" s="1"/>
  <c r="J223"/>
  <c r="O223" s="1"/>
  <c r="K223"/>
  <c r="P223" s="1"/>
  <c r="L223"/>
  <c r="Q223" s="1"/>
  <c r="M223"/>
  <c r="R223" s="1"/>
  <c r="J225"/>
  <c r="O225" s="1"/>
  <c r="K225"/>
  <c r="P225" s="1"/>
  <c r="L225"/>
  <c r="Q225" s="1"/>
  <c r="M225"/>
  <c r="J226"/>
  <c r="O226" s="1"/>
  <c r="K226"/>
  <c r="P226" s="1"/>
  <c r="L226"/>
  <c r="Q226" s="1"/>
  <c r="M226"/>
  <c r="J227"/>
  <c r="O227" s="1"/>
  <c r="K227"/>
  <c r="P227" s="1"/>
  <c r="L227"/>
  <c r="Q227" s="1"/>
  <c r="M227"/>
  <c r="J228"/>
  <c r="O228" s="1"/>
  <c r="K228"/>
  <c r="P228" s="1"/>
  <c r="L228"/>
  <c r="Q228" s="1"/>
  <c r="M228"/>
  <c r="R228" s="1"/>
  <c r="J229"/>
  <c r="O229" s="1"/>
  <c r="K229"/>
  <c r="P229" s="1"/>
  <c r="L229"/>
  <c r="Q229" s="1"/>
  <c r="M229"/>
  <c r="J230"/>
  <c r="O230" s="1"/>
  <c r="K230"/>
  <c r="P230" s="1"/>
  <c r="L230"/>
  <c r="Q230" s="1"/>
  <c r="M230"/>
  <c r="J231"/>
  <c r="O231" s="1"/>
  <c r="K231"/>
  <c r="P231" s="1"/>
  <c r="L231"/>
  <c r="Q231" s="1"/>
  <c r="M231"/>
  <c r="J232"/>
  <c r="O232" s="1"/>
  <c r="K232"/>
  <c r="P232" s="1"/>
  <c r="L232"/>
  <c r="Q232" s="1"/>
  <c r="M232"/>
  <c r="R232" s="1"/>
  <c r="J234"/>
  <c r="K234"/>
  <c r="P234" s="1"/>
  <c r="P233" s="1"/>
  <c r="L234"/>
  <c r="Q234" s="1"/>
  <c r="Q233" s="1"/>
  <c r="M234"/>
  <c r="R234" s="1"/>
  <c r="R233" s="1"/>
  <c r="J236"/>
  <c r="O236" s="1"/>
  <c r="K236"/>
  <c r="P236" s="1"/>
  <c r="L236"/>
  <c r="M236"/>
  <c r="R236" s="1"/>
  <c r="J237"/>
  <c r="O237" s="1"/>
  <c r="K237"/>
  <c r="L237"/>
  <c r="Q237" s="1"/>
  <c r="M237"/>
  <c r="R237" s="1"/>
  <c r="J238"/>
  <c r="O238" s="1"/>
  <c r="K238"/>
  <c r="P238" s="1"/>
  <c r="L238"/>
  <c r="Q238" s="1"/>
  <c r="M238"/>
  <c r="R238" s="1"/>
  <c r="L239"/>
  <c r="Q239" s="1"/>
  <c r="M239"/>
  <c r="R239" s="1"/>
  <c r="L240"/>
  <c r="Q240" s="1"/>
  <c r="M240"/>
  <c r="R240" s="1"/>
  <c r="L241"/>
  <c r="Q241" s="1"/>
  <c r="M241"/>
  <c r="R241" s="1"/>
  <c r="L242"/>
  <c r="Q242" s="1"/>
  <c r="M242"/>
  <c r="R242" s="1"/>
  <c r="L243"/>
  <c r="Q243" s="1"/>
  <c r="M243"/>
  <c r="R243" s="1"/>
  <c r="L244"/>
  <c r="Q244" s="1"/>
  <c r="M244"/>
  <c r="R244" s="1"/>
  <c r="L245"/>
  <c r="Q245" s="1"/>
  <c r="M245"/>
  <c r="R245" s="1"/>
  <c r="L246"/>
  <c r="Q246" s="1"/>
  <c r="M246"/>
  <c r="R246" s="1"/>
  <c r="L248"/>
  <c r="Q248" s="1"/>
  <c r="M248"/>
  <c r="R248" s="1"/>
  <c r="J250"/>
  <c r="O250" s="1"/>
  <c r="K250"/>
  <c r="P250" s="1"/>
  <c r="L250"/>
  <c r="Q250" s="1"/>
  <c r="M250"/>
  <c r="J251"/>
  <c r="O251" s="1"/>
  <c r="K251"/>
  <c r="P251" s="1"/>
  <c r="L251"/>
  <c r="Q251" s="1"/>
  <c r="M251"/>
  <c r="J253"/>
  <c r="K253"/>
  <c r="P253" s="1"/>
  <c r="L253"/>
  <c r="Q253" s="1"/>
  <c r="M253"/>
  <c r="R253" s="1"/>
  <c r="J254"/>
  <c r="K254"/>
  <c r="P254" s="1"/>
  <c r="L254"/>
  <c r="Q254" s="1"/>
  <c r="M254"/>
  <c r="R254" s="1"/>
  <c r="J256"/>
  <c r="O256" s="1"/>
  <c r="K256"/>
  <c r="P256" s="1"/>
  <c r="L256"/>
  <c r="Q256" s="1"/>
  <c r="M256"/>
  <c r="R256" s="1"/>
  <c r="J257"/>
  <c r="O257" s="1"/>
  <c r="K257"/>
  <c r="L257"/>
  <c r="Q257" s="1"/>
  <c r="M257"/>
  <c r="R257" s="1"/>
  <c r="J259"/>
  <c r="K259"/>
  <c r="P259" s="1"/>
  <c r="P258" s="1"/>
  <c r="L259"/>
  <c r="Q259" s="1"/>
  <c r="Q258" s="1"/>
  <c r="M259"/>
  <c r="R259" s="1"/>
  <c r="R258" s="1"/>
  <c r="J261"/>
  <c r="O261" s="1"/>
  <c r="K261"/>
  <c r="P261" s="1"/>
  <c r="L261"/>
  <c r="Q261" s="1"/>
  <c r="M261"/>
  <c r="R261" s="1"/>
  <c r="J262"/>
  <c r="O262" s="1"/>
  <c r="K262"/>
  <c r="P262" s="1"/>
  <c r="L262"/>
  <c r="Q262" s="1"/>
  <c r="M262"/>
  <c r="R262" s="1"/>
  <c r="J263"/>
  <c r="K263"/>
  <c r="P263" s="1"/>
  <c r="L263"/>
  <c r="Q263" s="1"/>
  <c r="M263"/>
  <c r="R263" s="1"/>
  <c r="J265"/>
  <c r="O265" s="1"/>
  <c r="O264" s="1"/>
  <c r="K265"/>
  <c r="P265" s="1"/>
  <c r="P264" s="1"/>
  <c r="L265"/>
  <c r="Q265" s="1"/>
  <c r="Q264" s="1"/>
  <c r="M265"/>
  <c r="R265" s="1"/>
  <c r="R264" s="1"/>
  <c r="J267"/>
  <c r="O267" s="1"/>
  <c r="K267"/>
  <c r="P267" s="1"/>
  <c r="L267"/>
  <c r="Q267" s="1"/>
  <c r="M267"/>
  <c r="R267" s="1"/>
  <c r="J268"/>
  <c r="O268" s="1"/>
  <c r="K268"/>
  <c r="P268" s="1"/>
  <c r="L268"/>
  <c r="Q268" s="1"/>
  <c r="M268"/>
  <c r="R268" s="1"/>
  <c r="J270"/>
  <c r="K270"/>
  <c r="P270" s="1"/>
  <c r="P269" s="1"/>
  <c r="L270"/>
  <c r="Q270" s="1"/>
  <c r="Q269" s="1"/>
  <c r="M270"/>
  <c r="R270" s="1"/>
  <c r="R269" s="1"/>
  <c r="J272"/>
  <c r="O272" s="1"/>
  <c r="O271" s="1"/>
  <c r="K272"/>
  <c r="P272" s="1"/>
  <c r="P271" s="1"/>
  <c r="L272"/>
  <c r="Q272" s="1"/>
  <c r="Q271" s="1"/>
  <c r="M272"/>
  <c r="J274"/>
  <c r="K274"/>
  <c r="P274" s="1"/>
  <c r="L274"/>
  <c r="Q274" s="1"/>
  <c r="M274"/>
  <c r="R274" s="1"/>
  <c r="J275"/>
  <c r="K275"/>
  <c r="P275" s="1"/>
  <c r="L275"/>
  <c r="Q275" s="1"/>
  <c r="M275"/>
  <c r="R275" s="1"/>
  <c r="J276"/>
  <c r="O276" s="1"/>
  <c r="K276"/>
  <c r="P276" s="1"/>
  <c r="L276"/>
  <c r="Q276" s="1"/>
  <c r="M276"/>
  <c r="R276" s="1"/>
  <c r="J277"/>
  <c r="O277" s="1"/>
  <c r="K277"/>
  <c r="P277" s="1"/>
  <c r="L277"/>
  <c r="Q277" s="1"/>
  <c r="M277"/>
  <c r="R277" s="1"/>
  <c r="J278"/>
  <c r="K278"/>
  <c r="P278" s="1"/>
  <c r="L278"/>
  <c r="Q278" s="1"/>
  <c r="M278"/>
  <c r="R278" s="1"/>
  <c r="J279"/>
  <c r="K279"/>
  <c r="P279" s="1"/>
  <c r="L279"/>
  <c r="Q279" s="1"/>
  <c r="M279"/>
  <c r="R279" s="1"/>
  <c r="J280"/>
  <c r="O280" s="1"/>
  <c r="K280"/>
  <c r="P280" s="1"/>
  <c r="L280"/>
  <c r="Q280" s="1"/>
  <c r="M280"/>
  <c r="R280" s="1"/>
  <c r="J281"/>
  <c r="O281" s="1"/>
  <c r="K281"/>
  <c r="P281" s="1"/>
  <c r="L281"/>
  <c r="Q281" s="1"/>
  <c r="M281"/>
  <c r="R281" s="1"/>
  <c r="J282"/>
  <c r="O282" s="1"/>
  <c r="K282"/>
  <c r="P282" s="1"/>
  <c r="L282"/>
  <c r="Q282" s="1"/>
  <c r="M282"/>
  <c r="R282" s="1"/>
  <c r="J283"/>
  <c r="K283"/>
  <c r="P283" s="1"/>
  <c r="L283"/>
  <c r="Q283" s="1"/>
  <c r="M283"/>
  <c r="R283" s="1"/>
  <c r="J284"/>
  <c r="O284" s="1"/>
  <c r="K284"/>
  <c r="P284" s="1"/>
  <c r="L284"/>
  <c r="Q284" s="1"/>
  <c r="M284"/>
  <c r="R284" s="1"/>
  <c r="J285"/>
  <c r="O285" s="1"/>
  <c r="K285"/>
  <c r="P285" s="1"/>
  <c r="L285"/>
  <c r="Q285" s="1"/>
  <c r="M285"/>
  <c r="R285" s="1"/>
  <c r="J286"/>
  <c r="O286" s="1"/>
  <c r="K286"/>
  <c r="P286" s="1"/>
  <c r="L286"/>
  <c r="Q286" s="1"/>
  <c r="M286"/>
  <c r="R286" s="1"/>
  <c r="J287"/>
  <c r="K287"/>
  <c r="P287" s="1"/>
  <c r="L287"/>
  <c r="Q287" s="1"/>
  <c r="M287"/>
  <c r="R287" s="1"/>
  <c r="J288"/>
  <c r="O288" s="1"/>
  <c r="K288"/>
  <c r="P288" s="1"/>
  <c r="L288"/>
  <c r="Q288" s="1"/>
  <c r="M288"/>
  <c r="R288" s="1"/>
  <c r="J289"/>
  <c r="O289" s="1"/>
  <c r="K289"/>
  <c r="P289" s="1"/>
  <c r="L289"/>
  <c r="Q289" s="1"/>
  <c r="M289"/>
  <c r="R289" s="1"/>
  <c r="J290"/>
  <c r="O290" s="1"/>
  <c r="K290"/>
  <c r="P290" s="1"/>
  <c r="L290"/>
  <c r="Q290" s="1"/>
  <c r="M290"/>
  <c r="R290" s="1"/>
  <c r="J291"/>
  <c r="K291"/>
  <c r="P291" s="1"/>
  <c r="L291"/>
  <c r="Q291" s="1"/>
  <c r="M291"/>
  <c r="R291" s="1"/>
  <c r="K293"/>
  <c r="P293" s="1"/>
  <c r="L293"/>
  <c r="M293"/>
  <c r="K294"/>
  <c r="P294" s="1"/>
  <c r="L294"/>
  <c r="M294"/>
  <c r="K295"/>
  <c r="P295" s="1"/>
  <c r="L295"/>
  <c r="Q295" s="1"/>
  <c r="M295"/>
  <c r="J297"/>
  <c r="O297" s="1"/>
  <c r="O296" s="1"/>
  <c r="K297"/>
  <c r="L297"/>
  <c r="Q297" s="1"/>
  <c r="Q296" s="1"/>
  <c r="M297"/>
  <c r="R297" s="1"/>
  <c r="R296" s="1"/>
  <c r="J299"/>
  <c r="O299" s="1"/>
  <c r="O298" s="1"/>
  <c r="K299"/>
  <c r="P299" s="1"/>
  <c r="P298" s="1"/>
  <c r="L299"/>
  <c r="Q299" s="1"/>
  <c r="Q298" s="1"/>
  <c r="M299"/>
  <c r="J301"/>
  <c r="O301" s="1"/>
  <c r="O300" s="1"/>
  <c r="K301"/>
  <c r="P301" s="1"/>
  <c r="P300" s="1"/>
  <c r="L301"/>
  <c r="Q301" s="1"/>
  <c r="Q300" s="1"/>
  <c r="M301"/>
  <c r="R301" s="1"/>
  <c r="R300" s="1"/>
  <c r="J303"/>
  <c r="O303" s="1"/>
  <c r="K303"/>
  <c r="P303" s="1"/>
  <c r="L303"/>
  <c r="Q303" s="1"/>
  <c r="M303"/>
  <c r="R303" s="1"/>
  <c r="J304"/>
  <c r="O304" s="1"/>
  <c r="K304"/>
  <c r="P304" s="1"/>
  <c r="L304"/>
  <c r="Q304" s="1"/>
  <c r="M304"/>
  <c r="R304" s="1"/>
  <c r="J305"/>
  <c r="O305" s="1"/>
  <c r="K305"/>
  <c r="P305" s="1"/>
  <c r="L305"/>
  <c r="Q305" s="1"/>
  <c r="M305"/>
  <c r="R305" s="1"/>
  <c r="J306"/>
  <c r="K306"/>
  <c r="P306" s="1"/>
  <c r="L306"/>
  <c r="Q306" s="1"/>
  <c r="M306"/>
  <c r="R306" s="1"/>
  <c r="J307"/>
  <c r="O307" s="1"/>
  <c r="K307"/>
  <c r="P307" s="1"/>
  <c r="L307"/>
  <c r="Q307" s="1"/>
  <c r="M307"/>
  <c r="R307" s="1"/>
  <c r="J309"/>
  <c r="K309"/>
  <c r="P309" s="1"/>
  <c r="L309"/>
  <c r="Q309" s="1"/>
  <c r="M309"/>
  <c r="R309" s="1"/>
  <c r="J310"/>
  <c r="O310" s="1"/>
  <c r="K310"/>
  <c r="P310" s="1"/>
  <c r="L310"/>
  <c r="Q310" s="1"/>
  <c r="M310"/>
  <c r="R310" s="1"/>
  <c r="J311"/>
  <c r="O311" s="1"/>
  <c r="K311"/>
  <c r="P311" s="1"/>
  <c r="L311"/>
  <c r="Q311" s="1"/>
  <c r="M311"/>
  <c r="R311" s="1"/>
  <c r="J313"/>
  <c r="O313" s="1"/>
  <c r="O312" s="1"/>
  <c r="K313"/>
  <c r="P313" s="1"/>
  <c r="P312" s="1"/>
  <c r="L313"/>
  <c r="Q313" s="1"/>
  <c r="Q312" s="1"/>
  <c r="M313"/>
  <c r="R313" s="1"/>
  <c r="R312" s="1"/>
  <c r="J315"/>
  <c r="K315"/>
  <c r="P315" s="1"/>
  <c r="L315"/>
  <c r="Q315" s="1"/>
  <c r="M315"/>
  <c r="R315" s="1"/>
  <c r="J316"/>
  <c r="O316" s="1"/>
  <c r="K316"/>
  <c r="P316" s="1"/>
  <c r="L316"/>
  <c r="Q316" s="1"/>
  <c r="M316"/>
  <c r="R316" s="1"/>
  <c r="J317"/>
  <c r="K317"/>
  <c r="P317" s="1"/>
  <c r="L317"/>
  <c r="Q317" s="1"/>
  <c r="M317"/>
  <c r="R317" s="1"/>
  <c r="J318"/>
  <c r="O318" s="1"/>
  <c r="K318"/>
  <c r="P318" s="1"/>
  <c r="L318"/>
  <c r="Q318" s="1"/>
  <c r="M318"/>
  <c r="R318" s="1"/>
  <c r="J319"/>
  <c r="K319"/>
  <c r="P319" s="1"/>
  <c r="L319"/>
  <c r="Q319" s="1"/>
  <c r="M319"/>
  <c r="R319" s="1"/>
  <c r="J320"/>
  <c r="K320"/>
  <c r="P320" s="1"/>
  <c r="L320"/>
  <c r="Q320" s="1"/>
  <c r="M320"/>
  <c r="R320" s="1"/>
  <c r="J322"/>
  <c r="O322" s="1"/>
  <c r="K322"/>
  <c r="P322" s="1"/>
  <c r="L322"/>
  <c r="Q322" s="1"/>
  <c r="M322"/>
  <c r="R322" s="1"/>
  <c r="J323"/>
  <c r="O323" s="1"/>
  <c r="K323"/>
  <c r="P323" s="1"/>
  <c r="L323"/>
  <c r="Q323" s="1"/>
  <c r="M323"/>
  <c r="R323" s="1"/>
  <c r="J324"/>
  <c r="O324" s="1"/>
  <c r="K324"/>
  <c r="P324" s="1"/>
  <c r="L324"/>
  <c r="Q324" s="1"/>
  <c r="M324"/>
  <c r="R324" s="1"/>
  <c r="J326"/>
  <c r="K326"/>
  <c r="L326"/>
  <c r="M326"/>
  <c r="P297"/>
  <c r="P296" s="1"/>
  <c r="P176"/>
  <c r="P175" s="1"/>
  <c r="R106" i="3" l="1"/>
  <c r="R104" s="1"/>
  <c r="Q252"/>
  <c r="R107"/>
  <c r="Q107"/>
  <c r="Q205"/>
  <c r="L358" i="2"/>
  <c r="Q177"/>
  <c r="Q101" i="3"/>
  <c r="Q118"/>
  <c r="R141"/>
  <c r="Q326"/>
  <c r="Q325" s="1"/>
  <c r="O326"/>
  <c r="O25" i="2"/>
  <c r="O24" s="1"/>
  <c r="S24" s="1"/>
  <c r="N25"/>
  <c r="Q326"/>
  <c r="P326"/>
  <c r="O326"/>
  <c r="O325" s="1"/>
  <c r="R21" i="3"/>
  <c r="R18" s="1"/>
  <c r="Q21"/>
  <c r="Q18" s="1"/>
  <c r="R294" i="2"/>
  <c r="Q293"/>
  <c r="R293"/>
  <c r="Q294"/>
  <c r="P321" i="3"/>
  <c r="Q106"/>
  <c r="Q104" s="1"/>
  <c r="I294"/>
  <c r="Q294" s="1"/>
  <c r="I41"/>
  <c r="R41" s="1"/>
  <c r="I293"/>
  <c r="R293" s="1"/>
  <c r="I39"/>
  <c r="Q39" s="1"/>
  <c r="I156"/>
  <c r="R156" s="1"/>
  <c r="R153" s="1"/>
  <c r="I40"/>
  <c r="R40" s="1"/>
  <c r="I46"/>
  <c r="Q46" s="1"/>
  <c r="Q42" s="1"/>
  <c r="I295"/>
  <c r="Q295" s="1"/>
  <c r="R295" i="2"/>
  <c r="Q156"/>
  <c r="Q153" s="1"/>
  <c r="I50" i="3"/>
  <c r="R50" s="1"/>
  <c r="R47" s="1"/>
  <c r="I204"/>
  <c r="Q204" s="1"/>
  <c r="Q201" s="1"/>
  <c r="R46" i="2"/>
  <c r="R42" s="1"/>
  <c r="P204" i="3"/>
  <c r="P201" s="1"/>
  <c r="R46"/>
  <c r="R42" s="1"/>
  <c r="Q50" i="2"/>
  <c r="Q47" s="1"/>
  <c r="Q46"/>
  <c r="Q42" s="1"/>
  <c r="Q40"/>
  <c r="Q39"/>
  <c r="S39" s="1"/>
  <c r="P46" i="3"/>
  <c r="P42" s="1"/>
  <c r="P50"/>
  <c r="P47" s="1"/>
  <c r="R40" i="2"/>
  <c r="Q204"/>
  <c r="P40" i="3"/>
  <c r="P156"/>
  <c r="P153" s="1"/>
  <c r="P39"/>
  <c r="P41"/>
  <c r="P205"/>
  <c r="Q15"/>
  <c r="L357" i="2"/>
  <c r="J357"/>
  <c r="N100"/>
  <c r="N13"/>
  <c r="P15"/>
  <c r="N127"/>
  <c r="N75"/>
  <c r="N45"/>
  <c r="N117"/>
  <c r="N169"/>
  <c r="N140"/>
  <c r="N94"/>
  <c r="N90"/>
  <c r="N80"/>
  <c r="N19"/>
  <c r="S186" i="3"/>
  <c r="N8" i="2"/>
  <c r="N50"/>
  <c r="N79"/>
  <c r="N167"/>
  <c r="N143"/>
  <c r="N135"/>
  <c r="N97"/>
  <c r="N53"/>
  <c r="N37"/>
  <c r="Q15"/>
  <c r="Q61"/>
  <c r="Q82"/>
  <c r="O167"/>
  <c r="P252"/>
  <c r="N182"/>
  <c r="N125"/>
  <c r="N93"/>
  <c r="N86"/>
  <c r="N72"/>
  <c r="N52"/>
  <c r="N41"/>
  <c r="N17"/>
  <c r="Q33"/>
  <c r="R53"/>
  <c r="R51" s="1"/>
  <c r="P118"/>
  <c r="O182"/>
  <c r="O181" s="1"/>
  <c r="S181" s="1"/>
  <c r="R19"/>
  <c r="S19" s="1"/>
  <c r="N46"/>
  <c r="N76"/>
  <c r="R80"/>
  <c r="S80" s="1"/>
  <c r="R93"/>
  <c r="N102"/>
  <c r="P141"/>
  <c r="N124"/>
  <c r="N122"/>
  <c r="N115"/>
  <c r="N111"/>
  <c r="N139" i="3"/>
  <c r="N140"/>
  <c r="R37" i="2"/>
  <c r="R36" s="1"/>
  <c r="R41"/>
  <c r="R94"/>
  <c r="S94" s="1"/>
  <c r="R97"/>
  <c r="S97" s="1"/>
  <c r="O140"/>
  <c r="O138" s="1"/>
  <c r="O169"/>
  <c r="S169" s="1"/>
  <c r="N10"/>
  <c r="N20"/>
  <c r="N40"/>
  <c r="N43"/>
  <c r="N48"/>
  <c r="N56"/>
  <c r="N62"/>
  <c r="N66"/>
  <c r="R72"/>
  <c r="R71" s="1"/>
  <c r="S71" s="1"/>
  <c r="N77"/>
  <c r="N81"/>
  <c r="N84"/>
  <c r="R86"/>
  <c r="S86" s="1"/>
  <c r="N89"/>
  <c r="R90"/>
  <c r="N98"/>
  <c r="N107"/>
  <c r="Q122"/>
  <c r="Q121" s="1"/>
  <c r="S121" s="1"/>
  <c r="Q124"/>
  <c r="Q123" s="1"/>
  <c r="R125"/>
  <c r="S125" s="1"/>
  <c r="N163"/>
  <c r="N165"/>
  <c r="N184"/>
  <c r="N223"/>
  <c r="P308"/>
  <c r="O179"/>
  <c r="S179" s="1"/>
  <c r="N179"/>
  <c r="N14"/>
  <c r="N139"/>
  <c r="N152"/>
  <c r="N12"/>
  <c r="N21"/>
  <c r="N44"/>
  <c r="N49"/>
  <c r="N74"/>
  <c r="N78"/>
  <c r="N99"/>
  <c r="N126"/>
  <c r="O143"/>
  <c r="S143" s="1"/>
  <c r="N171"/>
  <c r="N221"/>
  <c r="N189"/>
  <c r="N219"/>
  <c r="S190" i="3"/>
  <c r="S217"/>
  <c r="S322"/>
  <c r="L330" i="2"/>
  <c r="L362" s="1"/>
  <c r="N313"/>
  <c r="N259"/>
  <c r="N222"/>
  <c r="N200"/>
  <c r="N198"/>
  <c r="N186"/>
  <c r="N185"/>
  <c r="N173"/>
  <c r="N172"/>
  <c r="N170"/>
  <c r="N168"/>
  <c r="N166"/>
  <c r="N164"/>
  <c r="N162"/>
  <c r="N113"/>
  <c r="N95"/>
  <c r="N64"/>
  <c r="N63"/>
  <c r="N54"/>
  <c r="N39"/>
  <c r="N35"/>
  <c r="N34"/>
  <c r="N16"/>
  <c r="N351"/>
  <c r="N335"/>
  <c r="N58" i="3"/>
  <c r="S225"/>
  <c r="J358" i="2"/>
  <c r="N86" i="3"/>
  <c r="N88"/>
  <c r="N89"/>
  <c r="N149"/>
  <c r="N317"/>
  <c r="R33" i="2"/>
  <c r="Q118"/>
  <c r="N174"/>
  <c r="N187"/>
  <c r="N228"/>
  <c r="N311"/>
  <c r="L329"/>
  <c r="Q61" i="3"/>
  <c r="N291" i="2"/>
  <c r="O291"/>
  <c r="S291" s="1"/>
  <c r="O270"/>
  <c r="O269" s="1"/>
  <c r="S269" s="1"/>
  <c r="N270"/>
  <c r="O266"/>
  <c r="J330"/>
  <c r="J362" s="1"/>
  <c r="O263"/>
  <c r="O260" s="1"/>
  <c r="O255"/>
  <c r="N254"/>
  <c r="O254"/>
  <c r="S254" s="1"/>
  <c r="Q236"/>
  <c r="S236" s="1"/>
  <c r="N236"/>
  <c r="N216"/>
  <c r="Q216"/>
  <c r="Q214" s="1"/>
  <c r="Q205"/>
  <c r="P352"/>
  <c r="S352" s="1"/>
  <c r="N352"/>
  <c r="P344"/>
  <c r="S344" s="1"/>
  <c r="N344"/>
  <c r="P128"/>
  <c r="Q173"/>
  <c r="S173" s="1"/>
  <c r="P177"/>
  <c r="Q186"/>
  <c r="Q183" s="1"/>
  <c r="N211"/>
  <c r="P214"/>
  <c r="N256"/>
  <c r="Q85" i="3"/>
  <c r="N197" i="2"/>
  <c r="N199"/>
  <c r="Q222"/>
  <c r="S222" s="1"/>
  <c r="N232"/>
  <c r="O259"/>
  <c r="O258" s="1"/>
  <c r="S258" s="1"/>
  <c r="N261"/>
  <c r="N267"/>
  <c r="Q255"/>
  <c r="Q252"/>
  <c r="N10" i="3"/>
  <c r="R15"/>
  <c r="N52"/>
  <c r="N53"/>
  <c r="N76"/>
  <c r="N106"/>
  <c r="N107"/>
  <c r="N127"/>
  <c r="N136"/>
  <c r="Q141"/>
  <c r="N160"/>
  <c r="S166"/>
  <c r="Q177"/>
  <c r="O192"/>
  <c r="P220"/>
  <c r="S195"/>
  <c r="S198"/>
  <c r="N257"/>
  <c r="S276"/>
  <c r="S301"/>
  <c r="N324"/>
  <c r="N238" i="2"/>
  <c r="N194"/>
  <c r="N160"/>
  <c r="N148"/>
  <c r="N137"/>
  <c r="N120"/>
  <c r="N110"/>
  <c r="N106"/>
  <c r="N88"/>
  <c r="N70"/>
  <c r="N32"/>
  <c r="N23"/>
  <c r="N45" i="3"/>
  <c r="Q51"/>
  <c r="N63"/>
  <c r="R73"/>
  <c r="Q73"/>
  <c r="N99"/>
  <c r="S170"/>
  <c r="N200"/>
  <c r="S285"/>
  <c r="O308"/>
  <c r="N234" i="2"/>
  <c r="N215"/>
  <c r="N207"/>
  <c r="N191"/>
  <c r="N178"/>
  <c r="N158"/>
  <c r="N145"/>
  <c r="N8" i="3"/>
  <c r="N19"/>
  <c r="N21"/>
  <c r="N23"/>
  <c r="N49"/>
  <c r="N74"/>
  <c r="N81"/>
  <c r="N103"/>
  <c r="Q138"/>
  <c r="N172"/>
  <c r="K357"/>
  <c r="R250" i="2"/>
  <c r="S250" s="1"/>
  <c r="N250"/>
  <c r="N209"/>
  <c r="P209"/>
  <c r="P208" s="1"/>
  <c r="S208" s="1"/>
  <c r="O180"/>
  <c r="S180" s="1"/>
  <c r="N180"/>
  <c r="R156"/>
  <c r="N156"/>
  <c r="N149"/>
  <c r="P149"/>
  <c r="S149" s="1"/>
  <c r="P147"/>
  <c r="S147" s="1"/>
  <c r="N147"/>
  <c r="O60"/>
  <c r="O59" s="1"/>
  <c r="S59" s="1"/>
  <c r="N60"/>
  <c r="P34"/>
  <c r="S34" s="1"/>
  <c r="N287"/>
  <c r="O287"/>
  <c r="S287" s="1"/>
  <c r="O283"/>
  <c r="S283" s="1"/>
  <c r="N283"/>
  <c r="N279"/>
  <c r="O279"/>
  <c r="S279" s="1"/>
  <c r="O278"/>
  <c r="S278" s="1"/>
  <c r="N278"/>
  <c r="N275"/>
  <c r="O275"/>
  <c r="S275" s="1"/>
  <c r="O274"/>
  <c r="S274" s="1"/>
  <c r="N274"/>
  <c r="R260"/>
  <c r="P257"/>
  <c r="P255" s="1"/>
  <c r="N257"/>
  <c r="R231"/>
  <c r="S231" s="1"/>
  <c r="N231"/>
  <c r="R230"/>
  <c r="S230" s="1"/>
  <c r="N230"/>
  <c r="R229"/>
  <c r="S229" s="1"/>
  <c r="N229"/>
  <c r="R227"/>
  <c r="S227" s="1"/>
  <c r="N227"/>
  <c r="R226"/>
  <c r="S226" s="1"/>
  <c r="N226"/>
  <c r="R225"/>
  <c r="S225" s="1"/>
  <c r="N225"/>
  <c r="R176"/>
  <c r="R175" s="1"/>
  <c r="S175" s="1"/>
  <c r="N176"/>
  <c r="R58"/>
  <c r="R57" s="1"/>
  <c r="S57" s="1"/>
  <c r="N58"/>
  <c r="P348"/>
  <c r="S348" s="1"/>
  <c r="N348"/>
  <c r="K358"/>
  <c r="P342"/>
  <c r="N342"/>
  <c r="P340"/>
  <c r="S340" s="1"/>
  <c r="N340"/>
  <c r="K357"/>
  <c r="P337"/>
  <c r="Q11" i="3"/>
  <c r="O257"/>
  <c r="S257" s="1"/>
  <c r="P321" i="2"/>
  <c r="R251"/>
  <c r="S251" s="1"/>
  <c r="N251"/>
  <c r="R213"/>
  <c r="R212" s="1"/>
  <c r="S212" s="1"/>
  <c r="N213"/>
  <c r="R154"/>
  <c r="S154" s="1"/>
  <c r="N154"/>
  <c r="O119"/>
  <c r="S119" s="1"/>
  <c r="N119"/>
  <c r="R103"/>
  <c r="R101" s="1"/>
  <c r="N103"/>
  <c r="O8" i="3"/>
  <c r="O7" s="1"/>
  <c r="S7" s="1"/>
  <c r="O23"/>
  <c r="O22" s="1"/>
  <c r="S22" s="1"/>
  <c r="O136"/>
  <c r="S136" s="1"/>
  <c r="P11" i="2"/>
  <c r="P35"/>
  <c r="S35" s="1"/>
  <c r="P95"/>
  <c r="P92" s="1"/>
  <c r="P42"/>
  <c r="N150"/>
  <c r="O320"/>
  <c r="S320" s="1"/>
  <c r="J329"/>
  <c r="N319"/>
  <c r="O319"/>
  <c r="S319" s="1"/>
  <c r="O317"/>
  <c r="S317" s="1"/>
  <c r="N317"/>
  <c r="N315"/>
  <c r="O315"/>
  <c r="S315" s="1"/>
  <c r="R299"/>
  <c r="R298" s="1"/>
  <c r="S298" s="1"/>
  <c r="N299"/>
  <c r="N272"/>
  <c r="R272"/>
  <c r="R271" s="1"/>
  <c r="S271" s="1"/>
  <c r="P237"/>
  <c r="S237" s="1"/>
  <c r="N237"/>
  <c r="O206"/>
  <c r="S206" s="1"/>
  <c r="N206"/>
  <c r="R130"/>
  <c r="S130" s="1"/>
  <c r="N130"/>
  <c r="R129"/>
  <c r="S129" s="1"/>
  <c r="N129"/>
  <c r="O91"/>
  <c r="S91" s="1"/>
  <c r="N91"/>
  <c r="O87"/>
  <c r="S87" s="1"/>
  <c r="N87"/>
  <c r="R68"/>
  <c r="R67" s="1"/>
  <c r="S67" s="1"/>
  <c r="N68"/>
  <c r="P61"/>
  <c r="R155"/>
  <c r="S155" s="1"/>
  <c r="N155"/>
  <c r="O120"/>
  <c r="S120" s="1"/>
  <c r="S218"/>
  <c r="O234"/>
  <c r="O233" s="1"/>
  <c r="S233" s="1"/>
  <c r="N301"/>
  <c r="O253"/>
  <c r="S253" s="1"/>
  <c r="N253"/>
  <c r="O217"/>
  <c r="O214" s="1"/>
  <c r="N217"/>
  <c r="R204"/>
  <c r="N204"/>
  <c r="R203"/>
  <c r="S203" s="1"/>
  <c r="N203"/>
  <c r="R202"/>
  <c r="S202" s="1"/>
  <c r="N202"/>
  <c r="N195"/>
  <c r="P195"/>
  <c r="P193"/>
  <c r="S193" s="1"/>
  <c r="N193"/>
  <c r="R142"/>
  <c r="R141" s="1"/>
  <c r="N142"/>
  <c r="P136"/>
  <c r="S136" s="1"/>
  <c r="N136"/>
  <c r="N134"/>
  <c r="P134"/>
  <c r="S134" s="1"/>
  <c r="O109"/>
  <c r="S109" s="1"/>
  <c r="N109"/>
  <c r="O108"/>
  <c r="N108"/>
  <c r="O105"/>
  <c r="S105" s="1"/>
  <c r="N105"/>
  <c r="R83"/>
  <c r="S83" s="1"/>
  <c r="N83"/>
  <c r="P41"/>
  <c r="P38" s="1"/>
  <c r="K330"/>
  <c r="K362" s="1"/>
  <c r="O53" i="3"/>
  <c r="S53" s="1"/>
  <c r="O149"/>
  <c r="O146" s="1"/>
  <c r="R138" i="2"/>
  <c r="Q358"/>
  <c r="N306"/>
  <c r="N353"/>
  <c r="N349"/>
  <c r="N346"/>
  <c r="N345"/>
  <c r="N341"/>
  <c r="N338"/>
  <c r="N337"/>
  <c r="O49" i="3"/>
  <c r="S49" s="1"/>
  <c r="O63"/>
  <c r="S63" s="1"/>
  <c r="O74"/>
  <c r="S74" s="1"/>
  <c r="O88"/>
  <c r="S88" s="1"/>
  <c r="O103"/>
  <c r="S103" s="1"/>
  <c r="O192" i="2"/>
  <c r="N304"/>
  <c r="N323"/>
  <c r="K329"/>
  <c r="N309"/>
  <c r="O309"/>
  <c r="S309" s="1"/>
  <c r="N297"/>
  <c r="O19" i="3"/>
  <c r="S19" s="1"/>
  <c r="O45"/>
  <c r="S45" s="1"/>
  <c r="O81"/>
  <c r="S81" s="1"/>
  <c r="O127"/>
  <c r="S127" s="1"/>
  <c r="O139"/>
  <c r="O172"/>
  <c r="S172" s="1"/>
  <c r="O42" i="2"/>
  <c r="Q51"/>
  <c r="S63"/>
  <c r="R61"/>
  <c r="P123"/>
  <c r="Q138"/>
  <c r="Q141"/>
  <c r="O306"/>
  <c r="S306" s="1"/>
  <c r="O308"/>
  <c r="M330"/>
  <c r="M362" s="1"/>
  <c r="O10" i="3"/>
  <c r="O9" s="1"/>
  <c r="S9" s="1"/>
  <c r="N14"/>
  <c r="O14"/>
  <c r="S14" s="1"/>
  <c r="O58"/>
  <c r="O57" s="1"/>
  <c r="S57" s="1"/>
  <c r="O99"/>
  <c r="S99" s="1"/>
  <c r="O106"/>
  <c r="Q133"/>
  <c r="M357" i="2"/>
  <c r="N12" i="3"/>
  <c r="O12"/>
  <c r="N16"/>
  <c r="O16"/>
  <c r="S16" s="1"/>
  <c r="N20"/>
  <c r="O20"/>
  <c r="S20" s="1"/>
  <c r="N25"/>
  <c r="O25"/>
  <c r="O24" s="1"/>
  <c r="S24" s="1"/>
  <c r="N43"/>
  <c r="O43"/>
  <c r="S43" s="1"/>
  <c r="N46"/>
  <c r="O46"/>
  <c r="N66"/>
  <c r="O66"/>
  <c r="O65" s="1"/>
  <c r="S65" s="1"/>
  <c r="N68"/>
  <c r="O68"/>
  <c r="O67" s="1"/>
  <c r="S67" s="1"/>
  <c r="N78"/>
  <c r="O78"/>
  <c r="S78" s="1"/>
  <c r="O89"/>
  <c r="S89" s="1"/>
  <c r="Q92"/>
  <c r="Q96"/>
  <c r="O107"/>
  <c r="N124"/>
  <c r="O124"/>
  <c r="S124" s="1"/>
  <c r="O140"/>
  <c r="S140" s="1"/>
  <c r="N143"/>
  <c r="O143"/>
  <c r="S143" s="1"/>
  <c r="O181"/>
  <c r="S181" s="1"/>
  <c r="S182"/>
  <c r="S236"/>
  <c r="P33"/>
  <c r="N35"/>
  <c r="O35"/>
  <c r="S35" s="1"/>
  <c r="N40"/>
  <c r="O40"/>
  <c r="N44"/>
  <c r="O44"/>
  <c r="S44" s="1"/>
  <c r="N54"/>
  <c r="O54"/>
  <c r="S54" s="1"/>
  <c r="R92"/>
  <c r="Q123"/>
  <c r="Q146"/>
  <c r="N165"/>
  <c r="O165"/>
  <c r="S165" s="1"/>
  <c r="S174"/>
  <c r="S178"/>
  <c r="S188"/>
  <c r="S202"/>
  <c r="S230"/>
  <c r="Q321"/>
  <c r="O21"/>
  <c r="N37"/>
  <c r="O37"/>
  <c r="O36" s="1"/>
  <c r="S36" s="1"/>
  <c r="O52"/>
  <c r="S52" s="1"/>
  <c r="N56"/>
  <c r="O56"/>
  <c r="O55" s="1"/>
  <c r="S55" s="1"/>
  <c r="O76"/>
  <c r="S76" s="1"/>
  <c r="O86"/>
  <c r="S86" s="1"/>
  <c r="N91"/>
  <c r="O91"/>
  <c r="S91" s="1"/>
  <c r="N109"/>
  <c r="O109"/>
  <c r="S109" s="1"/>
  <c r="N119"/>
  <c r="O119"/>
  <c r="S119" s="1"/>
  <c r="O160"/>
  <c r="S160" s="1"/>
  <c r="S162"/>
  <c r="Q161"/>
  <c r="O200"/>
  <c r="S200" s="1"/>
  <c r="O208"/>
  <c r="S208" s="1"/>
  <c r="S209"/>
  <c r="O212"/>
  <c r="S212" s="1"/>
  <c r="S213"/>
  <c r="N184"/>
  <c r="O184"/>
  <c r="S184" s="1"/>
  <c r="S187"/>
  <c r="S194"/>
  <c r="Q224"/>
  <c r="N228"/>
  <c r="O228"/>
  <c r="S228" s="1"/>
  <c r="R302"/>
  <c r="O317"/>
  <c r="S317" s="1"/>
  <c r="S323"/>
  <c r="N62"/>
  <c r="O62"/>
  <c r="S62" s="1"/>
  <c r="N64"/>
  <c r="O64"/>
  <c r="S64" s="1"/>
  <c r="N72"/>
  <c r="O72"/>
  <c r="O71" s="1"/>
  <c r="S71" s="1"/>
  <c r="N79"/>
  <c r="O79"/>
  <c r="S79" s="1"/>
  <c r="N83"/>
  <c r="O83"/>
  <c r="S83" s="1"/>
  <c r="N87"/>
  <c r="O87"/>
  <c r="S87" s="1"/>
  <c r="N97"/>
  <c r="O97"/>
  <c r="N100"/>
  <c r="O100"/>
  <c r="S100" s="1"/>
  <c r="N105"/>
  <c r="O105"/>
  <c r="S105" s="1"/>
  <c r="N110"/>
  <c r="O110"/>
  <c r="S110" s="1"/>
  <c r="N115"/>
  <c r="O115"/>
  <c r="N120"/>
  <c r="O120"/>
  <c r="S120" s="1"/>
  <c r="N125"/>
  <c r="O125"/>
  <c r="S125" s="1"/>
  <c r="N129"/>
  <c r="O129"/>
  <c r="S129" s="1"/>
  <c r="N134"/>
  <c r="O134"/>
  <c r="S134" s="1"/>
  <c r="N145"/>
  <c r="O145"/>
  <c r="S145" s="1"/>
  <c r="S150"/>
  <c r="N154"/>
  <c r="O154"/>
  <c r="S154" s="1"/>
  <c r="S171"/>
  <c r="N173"/>
  <c r="O173"/>
  <c r="S173" s="1"/>
  <c r="N185"/>
  <c r="O185"/>
  <c r="S185" s="1"/>
  <c r="S199"/>
  <c r="N204"/>
  <c r="O204"/>
  <c r="S221"/>
  <c r="S238"/>
  <c r="Q260"/>
  <c r="Q266"/>
  <c r="O324"/>
  <c r="S324" s="1"/>
  <c r="S342"/>
  <c r="M358"/>
  <c r="S350"/>
  <c r="M357"/>
  <c r="N17"/>
  <c r="O17"/>
  <c r="S17" s="1"/>
  <c r="P18"/>
  <c r="N32"/>
  <c r="O32"/>
  <c r="N34"/>
  <c r="O34"/>
  <c r="N39"/>
  <c r="O39"/>
  <c r="N41"/>
  <c r="O41"/>
  <c r="N48"/>
  <c r="O48"/>
  <c r="S48" s="1"/>
  <c r="N50"/>
  <c r="O50"/>
  <c r="P51"/>
  <c r="N60"/>
  <c r="O60"/>
  <c r="O59" s="1"/>
  <c r="S59" s="1"/>
  <c r="P61"/>
  <c r="N70"/>
  <c r="O70"/>
  <c r="O69" s="1"/>
  <c r="S69" s="1"/>
  <c r="N75"/>
  <c r="O75"/>
  <c r="S75" s="1"/>
  <c r="N77"/>
  <c r="O77"/>
  <c r="S77" s="1"/>
  <c r="N80"/>
  <c r="O80"/>
  <c r="S80" s="1"/>
  <c r="P82"/>
  <c r="Q82"/>
  <c r="N90"/>
  <c r="O90"/>
  <c r="S90" s="1"/>
  <c r="N94"/>
  <c r="O94"/>
  <c r="S94" s="1"/>
  <c r="N98"/>
  <c r="O98"/>
  <c r="S98" s="1"/>
  <c r="R101"/>
  <c r="N108"/>
  <c r="O108"/>
  <c r="S108" s="1"/>
  <c r="N111"/>
  <c r="O111"/>
  <c r="S111" s="1"/>
  <c r="N117"/>
  <c r="O117"/>
  <c r="O116" s="1"/>
  <c r="S116" s="1"/>
  <c r="N122"/>
  <c r="O122"/>
  <c r="O121" s="1"/>
  <c r="S121" s="1"/>
  <c r="N126"/>
  <c r="O126"/>
  <c r="S126" s="1"/>
  <c r="P128"/>
  <c r="Q128"/>
  <c r="P133"/>
  <c r="N164"/>
  <c r="O164"/>
  <c r="S164" s="1"/>
  <c r="S167"/>
  <c r="N169"/>
  <c r="O169"/>
  <c r="S169" s="1"/>
  <c r="S179"/>
  <c r="N197"/>
  <c r="O197"/>
  <c r="S197" s="1"/>
  <c r="N227"/>
  <c r="O227"/>
  <c r="S250"/>
  <c r="N259"/>
  <c r="O259"/>
  <c r="O258" s="1"/>
  <c r="S258" s="1"/>
  <c r="S268"/>
  <c r="P300"/>
  <c r="S300" s="1"/>
  <c r="N84"/>
  <c r="O84"/>
  <c r="S84" s="1"/>
  <c r="P85"/>
  <c r="N93"/>
  <c r="O93"/>
  <c r="S93" s="1"/>
  <c r="N95"/>
  <c r="O95"/>
  <c r="S95" s="1"/>
  <c r="P96"/>
  <c r="N102"/>
  <c r="O102"/>
  <c r="S102" s="1"/>
  <c r="N113"/>
  <c r="O113"/>
  <c r="O112" s="1"/>
  <c r="S112" s="1"/>
  <c r="R118"/>
  <c r="R123"/>
  <c r="N130"/>
  <c r="O130"/>
  <c r="S130" s="1"/>
  <c r="N135"/>
  <c r="O135"/>
  <c r="S135" s="1"/>
  <c r="N137"/>
  <c r="O137"/>
  <c r="S137" s="1"/>
  <c r="P138"/>
  <c r="N142"/>
  <c r="O142"/>
  <c r="S163"/>
  <c r="N168"/>
  <c r="O168"/>
  <c r="S168" s="1"/>
  <c r="N176"/>
  <c r="O176"/>
  <c r="O175" s="1"/>
  <c r="S175" s="1"/>
  <c r="P177"/>
  <c r="N180"/>
  <c r="O180"/>
  <c r="S180" s="1"/>
  <c r="S203"/>
  <c r="P214"/>
  <c r="Q214"/>
  <c r="S229"/>
  <c r="Q255"/>
  <c r="N263"/>
  <c r="O263"/>
  <c r="S263" s="1"/>
  <c r="S270"/>
  <c r="O269"/>
  <c r="S269" s="1"/>
  <c r="S289"/>
  <c r="P347"/>
  <c r="P358" s="1"/>
  <c r="K358"/>
  <c r="S348"/>
  <c r="R252"/>
  <c r="N267"/>
  <c r="O267"/>
  <c r="S267" s="1"/>
  <c r="N275"/>
  <c r="O275"/>
  <c r="S275" s="1"/>
  <c r="N277"/>
  <c r="O277"/>
  <c r="S277" s="1"/>
  <c r="S280"/>
  <c r="N288"/>
  <c r="O288"/>
  <c r="S288" s="1"/>
  <c r="S290"/>
  <c r="S296"/>
  <c r="N299"/>
  <c r="O299"/>
  <c r="S299" s="1"/>
  <c r="N307"/>
  <c r="O307"/>
  <c r="S307" s="1"/>
  <c r="N319"/>
  <c r="O319"/>
  <c r="S319" s="1"/>
  <c r="N261"/>
  <c r="O261"/>
  <c r="S261" s="1"/>
  <c r="N265"/>
  <c r="O265"/>
  <c r="R273"/>
  <c r="N279"/>
  <c r="O279"/>
  <c r="S279" s="1"/>
  <c r="N281"/>
  <c r="O281"/>
  <c r="S281" s="1"/>
  <c r="S286"/>
  <c r="N287"/>
  <c r="O287"/>
  <c r="S287" s="1"/>
  <c r="S297"/>
  <c r="N316"/>
  <c r="O316"/>
  <c r="S316" s="1"/>
  <c r="S343"/>
  <c r="P11"/>
  <c r="S147"/>
  <c r="S155"/>
  <c r="P15"/>
  <c r="R51"/>
  <c r="R61"/>
  <c r="R82"/>
  <c r="P92"/>
  <c r="P101"/>
  <c r="R128"/>
  <c r="R133"/>
  <c r="R11"/>
  <c r="N13"/>
  <c r="S13"/>
  <c r="R33"/>
  <c r="P73"/>
  <c r="R85"/>
  <c r="R96"/>
  <c r="P104"/>
  <c r="P118"/>
  <c r="P123"/>
  <c r="R138"/>
  <c r="P146"/>
  <c r="S148"/>
  <c r="R146"/>
  <c r="P151"/>
  <c r="S151" s="1"/>
  <c r="S152"/>
  <c r="N147"/>
  <c r="N155"/>
  <c r="S157"/>
  <c r="N217"/>
  <c r="P224"/>
  <c r="S226"/>
  <c r="S309"/>
  <c r="N148"/>
  <c r="R183"/>
  <c r="N189"/>
  <c r="S189"/>
  <c r="N193"/>
  <c r="S193"/>
  <c r="N207"/>
  <c r="S207"/>
  <c r="S222"/>
  <c r="P252"/>
  <c r="S254"/>
  <c r="O305"/>
  <c r="S305" s="1"/>
  <c r="N305"/>
  <c r="N211"/>
  <c r="S211"/>
  <c r="O210"/>
  <c r="S210" s="1"/>
  <c r="P233"/>
  <c r="S233" s="1"/>
  <c r="S234"/>
  <c r="N150"/>
  <c r="P192"/>
  <c r="Q192"/>
  <c r="N152"/>
  <c r="L330"/>
  <c r="L362" s="1"/>
  <c r="N158"/>
  <c r="S158"/>
  <c r="P161"/>
  <c r="Q183"/>
  <c r="S191"/>
  <c r="P196"/>
  <c r="Q196"/>
  <c r="Q220"/>
  <c r="K329"/>
  <c r="P320"/>
  <c r="R161"/>
  <c r="N163"/>
  <c r="N167"/>
  <c r="N171"/>
  <c r="R177"/>
  <c r="N179"/>
  <c r="P183"/>
  <c r="N187"/>
  <c r="N191"/>
  <c r="N195"/>
  <c r="N199"/>
  <c r="J329"/>
  <c r="R205"/>
  <c r="R214"/>
  <c r="O220"/>
  <c r="N223"/>
  <c r="S223"/>
  <c r="R224"/>
  <c r="N229"/>
  <c r="N251"/>
  <c r="S251"/>
  <c r="S253"/>
  <c r="O252"/>
  <c r="S262"/>
  <c r="S274"/>
  <c r="P292"/>
  <c r="N156"/>
  <c r="O156"/>
  <c r="N162"/>
  <c r="N166"/>
  <c r="N170"/>
  <c r="N174"/>
  <c r="N178"/>
  <c r="N182"/>
  <c r="N186"/>
  <c r="R192"/>
  <c r="N194"/>
  <c r="R196"/>
  <c r="N198"/>
  <c r="N202"/>
  <c r="N209"/>
  <c r="N213"/>
  <c r="N216"/>
  <c r="S216"/>
  <c r="N219"/>
  <c r="S219"/>
  <c r="O218"/>
  <c r="S218" s="1"/>
  <c r="R220"/>
  <c r="N225"/>
  <c r="N232"/>
  <c r="S232"/>
  <c r="S237"/>
  <c r="P255"/>
  <c r="S256"/>
  <c r="Q273"/>
  <c r="S278"/>
  <c r="N285"/>
  <c r="P302"/>
  <c r="M330"/>
  <c r="M362" s="1"/>
  <c r="R311"/>
  <c r="P357"/>
  <c r="N215"/>
  <c r="S215"/>
  <c r="O214"/>
  <c r="N221"/>
  <c r="N231"/>
  <c r="S231"/>
  <c r="P271"/>
  <c r="S271" s="1"/>
  <c r="S272"/>
  <c r="Q312"/>
  <c r="S312" s="1"/>
  <c r="S313"/>
  <c r="P326"/>
  <c r="S335"/>
  <c r="O334"/>
  <c r="S334" s="1"/>
  <c r="N335"/>
  <c r="N203"/>
  <c r="N226"/>
  <c r="N234"/>
  <c r="N250"/>
  <c r="R260"/>
  <c r="N262"/>
  <c r="P266"/>
  <c r="N270"/>
  <c r="N274"/>
  <c r="N278"/>
  <c r="N291"/>
  <c r="S291"/>
  <c r="R336"/>
  <c r="R356" s="1"/>
  <c r="N236"/>
  <c r="N237"/>
  <c r="N253"/>
  <c r="P273"/>
  <c r="N284"/>
  <c r="S284"/>
  <c r="N297"/>
  <c r="N301"/>
  <c r="N304"/>
  <c r="S304"/>
  <c r="K330"/>
  <c r="K362" s="1"/>
  <c r="P311"/>
  <c r="Q314"/>
  <c r="M329"/>
  <c r="R320"/>
  <c r="R326"/>
  <c r="L357"/>
  <c r="Q337"/>
  <c r="S338"/>
  <c r="N338"/>
  <c r="N206"/>
  <c r="O206"/>
  <c r="N222"/>
  <c r="N230"/>
  <c r="N238"/>
  <c r="N254"/>
  <c r="N256"/>
  <c r="P260"/>
  <c r="R266"/>
  <c r="N268"/>
  <c r="N272"/>
  <c r="N276"/>
  <c r="N280"/>
  <c r="N283"/>
  <c r="S283"/>
  <c r="N289"/>
  <c r="N303"/>
  <c r="S303"/>
  <c r="N309"/>
  <c r="N313"/>
  <c r="S315"/>
  <c r="S318"/>
  <c r="N350"/>
  <c r="N282"/>
  <c r="O282"/>
  <c r="S282" s="1"/>
  <c r="N290"/>
  <c r="N306"/>
  <c r="L329"/>
  <c r="Q310"/>
  <c r="Q308" s="1"/>
  <c r="N320"/>
  <c r="R321"/>
  <c r="N323"/>
  <c r="S344"/>
  <c r="N344"/>
  <c r="J358"/>
  <c r="O347"/>
  <c r="N347"/>
  <c r="S352"/>
  <c r="N352"/>
  <c r="S340"/>
  <c r="N340"/>
  <c r="N343"/>
  <c r="S346"/>
  <c r="N346"/>
  <c r="N286"/>
  <c r="Q306"/>
  <c r="S306" s="1"/>
  <c r="N310"/>
  <c r="J330"/>
  <c r="J362" s="1"/>
  <c r="N311"/>
  <c r="N315"/>
  <c r="R357"/>
  <c r="S339"/>
  <c r="N339"/>
  <c r="N342"/>
  <c r="N348"/>
  <c r="N318"/>
  <c r="N322"/>
  <c r="N326"/>
  <c r="S333"/>
  <c r="O332"/>
  <c r="N333"/>
  <c r="O337"/>
  <c r="J357"/>
  <c r="N337"/>
  <c r="S341"/>
  <c r="N341"/>
  <c r="S345"/>
  <c r="N345"/>
  <c r="L358"/>
  <c r="Q347"/>
  <c r="Q358" s="1"/>
  <c r="R358"/>
  <c r="S349"/>
  <c r="N349"/>
  <c r="S353"/>
  <c r="N353"/>
  <c r="S351"/>
  <c r="N351"/>
  <c r="S355"/>
  <c r="O354"/>
  <c r="S354" s="1"/>
  <c r="N355"/>
  <c r="R358" i="2"/>
  <c r="O15"/>
  <c r="Q18"/>
  <c r="S78"/>
  <c r="P85"/>
  <c r="R104"/>
  <c r="P104"/>
  <c r="S114"/>
  <c r="R146"/>
  <c r="R192"/>
  <c r="R196"/>
  <c r="Q273"/>
  <c r="P314"/>
  <c r="Q321"/>
  <c r="O11"/>
  <c r="O18"/>
  <c r="O51"/>
  <c r="P96"/>
  <c r="S100"/>
  <c r="S116"/>
  <c r="O133"/>
  <c r="Q133"/>
  <c r="S194"/>
  <c r="Q336"/>
  <c r="Q356" s="1"/>
  <c r="R11"/>
  <c r="R15"/>
  <c r="P47"/>
  <c r="R47"/>
  <c r="P82"/>
  <c r="R118"/>
  <c r="Q128"/>
  <c r="O183"/>
  <c r="Q260"/>
  <c r="P266"/>
  <c r="P273"/>
  <c r="S312"/>
  <c r="S323"/>
  <c r="S333"/>
  <c r="S339"/>
  <c r="S343"/>
  <c r="O357"/>
  <c r="R337"/>
  <c r="R336" s="1"/>
  <c r="R356" s="1"/>
  <c r="U356" s="1"/>
  <c r="P347"/>
  <c r="S347" s="1"/>
  <c r="P351"/>
  <c r="S351" s="1"/>
  <c r="Q357"/>
  <c r="M358"/>
  <c r="O336"/>
  <c r="O356" s="1"/>
  <c r="N350"/>
  <c r="N355"/>
  <c r="O358"/>
  <c r="N333"/>
  <c r="S338"/>
  <c r="N339"/>
  <c r="N343"/>
  <c r="S346"/>
  <c r="N347"/>
  <c r="S350"/>
  <c r="O224"/>
  <c r="R321"/>
  <c r="R314"/>
  <c r="R308"/>
  <c r="R302"/>
  <c r="O36"/>
  <c r="O38"/>
  <c r="S40"/>
  <c r="S64"/>
  <c r="O146"/>
  <c r="S8"/>
  <c r="S10"/>
  <c r="S12"/>
  <c r="P18"/>
  <c r="S43"/>
  <c r="P51"/>
  <c r="Q73"/>
  <c r="S81"/>
  <c r="S84"/>
  <c r="S88"/>
  <c r="O92"/>
  <c r="O123"/>
  <c r="S197"/>
  <c r="O196"/>
  <c r="S7"/>
  <c r="S9"/>
  <c r="S13"/>
  <c r="S21"/>
  <c r="O33"/>
  <c r="S44"/>
  <c r="O47"/>
  <c r="S54"/>
  <c r="S69"/>
  <c r="O82"/>
  <c r="O96"/>
  <c r="P101"/>
  <c r="Q104"/>
  <c r="S107"/>
  <c r="S112"/>
  <c r="S145"/>
  <c r="O144"/>
  <c r="S144" s="1"/>
  <c r="P183"/>
  <c r="S296"/>
  <c r="S324"/>
  <c r="S318"/>
  <c r="S305"/>
  <c r="R266"/>
  <c r="S282"/>
  <c r="S286"/>
  <c r="S290"/>
  <c r="S303"/>
  <c r="S316"/>
  <c r="S65"/>
  <c r="P73"/>
  <c r="S79"/>
  <c r="Q85"/>
  <c r="Q92"/>
  <c r="Q101"/>
  <c r="S126"/>
  <c r="O153"/>
  <c r="S185"/>
  <c r="Q192"/>
  <c r="P196"/>
  <c r="O201"/>
  <c r="P220"/>
  <c r="P224"/>
  <c r="N262"/>
  <c r="N265"/>
  <c r="N268"/>
  <c r="N276"/>
  <c r="N280"/>
  <c r="N284"/>
  <c r="N288"/>
  <c r="S300"/>
  <c r="S301"/>
  <c r="P302"/>
  <c r="S304"/>
  <c r="N305"/>
  <c r="Q308"/>
  <c r="Q314"/>
  <c r="N318"/>
  <c r="N324"/>
  <c r="N326"/>
  <c r="R326"/>
  <c r="S76"/>
  <c r="S98"/>
  <c r="O101"/>
  <c r="S106"/>
  <c r="S110"/>
  <c r="S127"/>
  <c r="S139"/>
  <c r="Q146"/>
  <c r="P161"/>
  <c r="S164"/>
  <c r="S168"/>
  <c r="S172"/>
  <c r="Q196"/>
  <c r="R205"/>
  <c r="S228"/>
  <c r="R252"/>
  <c r="N263"/>
  <c r="N277"/>
  <c r="N281"/>
  <c r="N285"/>
  <c r="N289"/>
  <c r="P292"/>
  <c r="M329"/>
  <c r="O128"/>
  <c r="R133"/>
  <c r="S137"/>
  <c r="P138"/>
  <c r="S150"/>
  <c r="P153"/>
  <c r="R161"/>
  <c r="S165"/>
  <c r="S200"/>
  <c r="P201"/>
  <c r="P205"/>
  <c r="Q266"/>
  <c r="N282"/>
  <c r="N286"/>
  <c r="N290"/>
  <c r="N303"/>
  <c r="N307"/>
  <c r="N310"/>
  <c r="N316"/>
  <c r="N320"/>
  <c r="N322"/>
  <c r="S66"/>
  <c r="S70"/>
  <c r="O73"/>
  <c r="S74"/>
  <c r="S166"/>
  <c r="S170"/>
  <c r="S174"/>
  <c r="S198"/>
  <c r="S17"/>
  <c r="S48"/>
  <c r="Q11"/>
  <c r="S20"/>
  <c r="S49"/>
  <c r="S55"/>
  <c r="S56"/>
  <c r="O61"/>
  <c r="S62"/>
  <c r="S77"/>
  <c r="S89"/>
  <c r="Q96"/>
  <c r="S135"/>
  <c r="S148"/>
  <c r="S159"/>
  <c r="S163"/>
  <c r="S171"/>
  <c r="R177"/>
  <c r="R183"/>
  <c r="S187"/>
  <c r="S189"/>
  <c r="S191"/>
  <c r="S199"/>
  <c r="S210"/>
  <c r="S232"/>
  <c r="S238"/>
  <c r="S102"/>
  <c r="S14"/>
  <c r="S16"/>
  <c r="S22"/>
  <c r="S23"/>
  <c r="S31"/>
  <c r="S32"/>
  <c r="S45"/>
  <c r="S52"/>
  <c r="S75"/>
  <c r="S99"/>
  <c r="S111"/>
  <c r="S113"/>
  <c r="S115"/>
  <c r="S117"/>
  <c r="S151"/>
  <c r="S157"/>
  <c r="S188"/>
  <c r="S190"/>
  <c r="P260"/>
  <c r="S152"/>
  <c r="S158"/>
  <c r="S160"/>
  <c r="S162"/>
  <c r="S178"/>
  <c r="S184"/>
  <c r="S207"/>
  <c r="S211"/>
  <c r="R220"/>
  <c r="S223"/>
  <c r="S261"/>
  <c r="S267"/>
  <c r="R214"/>
  <c r="S219"/>
  <c r="O220"/>
  <c r="S221"/>
  <c r="R255"/>
  <c r="S265"/>
  <c r="S215"/>
  <c r="Q224"/>
  <c r="S256"/>
  <c r="S264"/>
  <c r="S310"/>
  <c r="S354"/>
  <c r="S355"/>
  <c r="S262"/>
  <c r="S268"/>
  <c r="S276"/>
  <c r="S280"/>
  <c r="S284"/>
  <c r="S288"/>
  <c r="S313"/>
  <c r="O321"/>
  <c r="S322"/>
  <c r="S334"/>
  <c r="S335"/>
  <c r="R273"/>
  <c r="S277"/>
  <c r="S281"/>
  <c r="S285"/>
  <c r="S289"/>
  <c r="S297"/>
  <c r="Q302"/>
  <c r="S307"/>
  <c r="S341"/>
  <c r="S345"/>
  <c r="S349"/>
  <c r="S353"/>
  <c r="S332"/>
  <c r="S311"/>
  <c r="S107" i="3" l="1"/>
  <c r="S204" i="2"/>
  <c r="L361"/>
  <c r="Q156" i="3"/>
  <c r="Q153" s="1"/>
  <c r="Q38" i="2"/>
  <c r="S25"/>
  <c r="R38"/>
  <c r="S21" i="3"/>
  <c r="O325"/>
  <c r="R325" i="2"/>
  <c r="Q325"/>
  <c r="P325"/>
  <c r="Q292"/>
  <c r="S106" i="3"/>
  <c r="R204"/>
  <c r="R201" s="1"/>
  <c r="Q293"/>
  <c r="Q292" s="1"/>
  <c r="S156" i="2"/>
  <c r="R292"/>
  <c r="S46"/>
  <c r="Q330"/>
  <c r="Q362" s="1"/>
  <c r="R18"/>
  <c r="S18" s="1"/>
  <c r="Q41" i="3"/>
  <c r="S41" s="1"/>
  <c r="Q50"/>
  <c r="Q47" s="1"/>
  <c r="R39"/>
  <c r="R38" s="1"/>
  <c r="R329"/>
  <c r="R361" s="1"/>
  <c r="P329"/>
  <c r="P361" s="1"/>
  <c r="R295"/>
  <c r="Q40"/>
  <c r="Q329" s="1"/>
  <c r="Q361" s="1"/>
  <c r="R294"/>
  <c r="S50" i="2"/>
  <c r="S46" i="3"/>
  <c r="Q201" i="2"/>
  <c r="P38" i="3"/>
  <c r="P330"/>
  <c r="P362" s="1"/>
  <c r="S259"/>
  <c r="S68" i="2"/>
  <c r="S186"/>
  <c r="S149" i="3"/>
  <c r="S176" i="2"/>
  <c r="R73"/>
  <c r="S73" s="1"/>
  <c r="S41"/>
  <c r="O329"/>
  <c r="O361" s="1"/>
  <c r="P330"/>
  <c r="P362" s="1"/>
  <c r="O205"/>
  <c r="S205" s="1"/>
  <c r="S103"/>
  <c r="R330"/>
  <c r="R362" s="1"/>
  <c r="S234"/>
  <c r="P146"/>
  <c r="S146" s="1"/>
  <c r="S72"/>
  <c r="S176" i="3"/>
  <c r="O302" i="2"/>
  <c r="S302" s="1"/>
  <c r="Q220"/>
  <c r="S220" s="1"/>
  <c r="O273"/>
  <c r="S273" s="1"/>
  <c r="R123"/>
  <c r="S123" s="1"/>
  <c r="S25" i="3"/>
  <c r="R85" i="2"/>
  <c r="S95"/>
  <c r="S72" i="3"/>
  <c r="S68"/>
  <c r="S263" i="2"/>
  <c r="S182"/>
  <c r="R224"/>
  <c r="S224" s="1"/>
  <c r="O321" i="3"/>
  <c r="S321" s="1"/>
  <c r="S58"/>
  <c r="S23"/>
  <c r="R92" i="2"/>
  <c r="S92" s="1"/>
  <c r="P133"/>
  <c r="S133" s="1"/>
  <c r="P192"/>
  <c r="S192" s="1"/>
  <c r="O161"/>
  <c r="S270"/>
  <c r="S90"/>
  <c r="S299"/>
  <c r="S195"/>
  <c r="R128"/>
  <c r="S128" s="1"/>
  <c r="S56" i="3"/>
  <c r="O141"/>
  <c r="S141" s="1"/>
  <c r="S167" i="2"/>
  <c r="S58"/>
  <c r="S140"/>
  <c r="S36"/>
  <c r="O144" i="3"/>
  <c r="S144" s="1"/>
  <c r="S117"/>
  <c r="K361" i="2"/>
  <c r="Q329"/>
  <c r="Q361" s="1"/>
  <c r="S216"/>
  <c r="O141"/>
  <c r="S141" s="1"/>
  <c r="R357"/>
  <c r="P329"/>
  <c r="S61"/>
  <c r="S124"/>
  <c r="K361" i="3"/>
  <c r="S8"/>
  <c r="S60" i="2"/>
  <c r="O85"/>
  <c r="O118"/>
  <c r="S118" s="1"/>
  <c r="S37"/>
  <c r="O266" i="3"/>
  <c r="S266" s="1"/>
  <c r="O252" i="2"/>
  <c r="S252" s="1"/>
  <c r="J361"/>
  <c r="S272"/>
  <c r="S93"/>
  <c r="S142"/>
  <c r="O177"/>
  <c r="S177" s="1"/>
  <c r="Q161"/>
  <c r="S53"/>
  <c r="R96"/>
  <c r="S96" s="1"/>
  <c r="S259"/>
  <c r="S122"/>
  <c r="S51"/>
  <c r="S37" i="3"/>
  <c r="O11"/>
  <c r="S11" s="1"/>
  <c r="S138" i="2"/>
  <c r="S42"/>
  <c r="S122" i="3"/>
  <c r="O42"/>
  <c r="S42" s="1"/>
  <c r="S257" i="2"/>
  <c r="S266"/>
  <c r="P336" i="3"/>
  <c r="P356" s="1"/>
  <c r="O128"/>
  <c r="S128" s="1"/>
  <c r="M361"/>
  <c r="O159"/>
  <c r="S159" s="1"/>
  <c r="P358" i="2"/>
  <c r="S260"/>
  <c r="O273" i="3"/>
  <c r="S273" s="1"/>
  <c r="O196"/>
  <c r="S196" s="1"/>
  <c r="S142"/>
  <c r="S70"/>
  <c r="S10"/>
  <c r="S113"/>
  <c r="S47" i="2"/>
  <c r="S310" i="3"/>
  <c r="P357" i="2"/>
  <c r="N330"/>
  <c r="N362" s="1"/>
  <c r="S15"/>
  <c r="S326"/>
  <c r="R308" i="3"/>
  <c r="O104" i="2"/>
  <c r="S104" s="1"/>
  <c r="O314"/>
  <c r="S314" s="1"/>
  <c r="O161" i="3"/>
  <c r="S161" s="1"/>
  <c r="S308" i="2"/>
  <c r="S196"/>
  <c r="N330" i="3"/>
  <c r="N362" s="1"/>
  <c r="S60"/>
  <c r="S12"/>
  <c r="O47"/>
  <c r="O85"/>
  <c r="S85" s="1"/>
  <c r="O51"/>
  <c r="S51" s="1"/>
  <c r="O255"/>
  <c r="S255" s="1"/>
  <c r="P33" i="2"/>
  <c r="S192" i="3"/>
  <c r="O264"/>
  <c r="S264" s="1"/>
  <c r="S265"/>
  <c r="O201"/>
  <c r="O330" i="2"/>
  <c r="O362" s="1"/>
  <c r="R329"/>
  <c r="R361" s="1"/>
  <c r="S321"/>
  <c r="S213"/>
  <c r="S255"/>
  <c r="S217"/>
  <c r="S342"/>
  <c r="S108"/>
  <c r="O298" i="3"/>
  <c r="S298" s="1"/>
  <c r="O183"/>
  <c r="S183" s="1"/>
  <c r="O101"/>
  <c r="S101" s="1"/>
  <c r="S227"/>
  <c r="O224"/>
  <c r="S224" s="1"/>
  <c r="O38"/>
  <c r="S32"/>
  <c r="O31"/>
  <c r="S31" s="1"/>
  <c r="O133"/>
  <c r="S133" s="1"/>
  <c r="S115"/>
  <c r="O114"/>
  <c r="S114" s="1"/>
  <c r="O104"/>
  <c r="S104" s="1"/>
  <c r="S97"/>
  <c r="O96"/>
  <c r="S96" s="1"/>
  <c r="O82"/>
  <c r="S82" s="1"/>
  <c r="O61"/>
  <c r="S61" s="1"/>
  <c r="O123"/>
  <c r="S123" s="1"/>
  <c r="O15"/>
  <c r="S139"/>
  <c r="O138"/>
  <c r="S138" s="1"/>
  <c r="O18"/>
  <c r="S18" s="1"/>
  <c r="O73"/>
  <c r="S73" s="1"/>
  <c r="R201" i="2"/>
  <c r="R153"/>
  <c r="S153" s="1"/>
  <c r="S34" i="3"/>
  <c r="O33"/>
  <c r="S33" s="1"/>
  <c r="S209" i="2"/>
  <c r="S101"/>
  <c r="R82"/>
  <c r="S82" s="1"/>
  <c r="N357"/>
  <c r="T356" i="3"/>
  <c r="O314"/>
  <c r="O329"/>
  <c r="O260"/>
  <c r="S260" s="1"/>
  <c r="J361"/>
  <c r="S66"/>
  <c r="O92"/>
  <c r="S92" s="1"/>
  <c r="O118"/>
  <c r="S118" s="1"/>
  <c r="O177"/>
  <c r="S177" s="1"/>
  <c r="N329"/>
  <c r="O205"/>
  <c r="S205" s="1"/>
  <c r="S206"/>
  <c r="Q336"/>
  <c r="Q356" s="1"/>
  <c r="Q357"/>
  <c r="S311"/>
  <c r="S337"/>
  <c r="S357" s="1"/>
  <c r="O336"/>
  <c r="O356" s="1"/>
  <c r="O357"/>
  <c r="P314"/>
  <c r="O302"/>
  <c r="O330"/>
  <c r="O362" s="1"/>
  <c r="S214"/>
  <c r="P308"/>
  <c r="Q302"/>
  <c r="S252"/>
  <c r="S146"/>
  <c r="S347"/>
  <c r="S358" s="1"/>
  <c r="O358"/>
  <c r="S320"/>
  <c r="S220"/>
  <c r="P325"/>
  <c r="S326"/>
  <c r="N357"/>
  <c r="S332"/>
  <c r="N358"/>
  <c r="L361"/>
  <c r="R325"/>
  <c r="R314"/>
  <c r="U356"/>
  <c r="O153"/>
  <c r="P336" i="2"/>
  <c r="P356" s="1"/>
  <c r="S11"/>
  <c r="S183"/>
  <c r="N329"/>
  <c r="N358"/>
  <c r="S337"/>
  <c r="S358"/>
  <c r="M361"/>
  <c r="S214"/>
  <c r="S153" i="3" l="1"/>
  <c r="S38" i="2"/>
  <c r="S156" i="3"/>
  <c r="S325" i="2"/>
  <c r="S201" i="3"/>
  <c r="S47"/>
  <c r="R330"/>
  <c r="R362" s="1"/>
  <c r="S50"/>
  <c r="S204"/>
  <c r="Q330"/>
  <c r="Q362" s="1"/>
  <c r="S40"/>
  <c r="S329" s="1"/>
  <c r="S361" s="1"/>
  <c r="R292"/>
  <c r="S39"/>
  <c r="Q38"/>
  <c r="S38" s="1"/>
  <c r="S201" i="2"/>
  <c r="S330"/>
  <c r="S362" s="1"/>
  <c r="S308" i="3"/>
  <c r="S85" i="2"/>
  <c r="S329"/>
  <c r="S361" s="1"/>
  <c r="S161"/>
  <c r="N361"/>
  <c r="P361"/>
  <c r="O361" i="3"/>
  <c r="S357" i="2"/>
  <c r="S15" i="3"/>
  <c r="S314"/>
  <c r="S33" i="2"/>
  <c r="S325" i="3"/>
  <c r="N361"/>
  <c r="S302"/>
  <c r="S336"/>
  <c r="S356" s="1"/>
  <c r="S336" i="2"/>
  <c r="S356" s="1"/>
  <c r="S330" i="3" l="1"/>
  <c r="S362" s="1"/>
  <c r="V356"/>
  <c r="T356" i="1" l="1"/>
  <c r="T327"/>
  <c r="K212"/>
  <c r="L212"/>
  <c r="M212"/>
  <c r="K218"/>
  <c r="K214"/>
  <c r="K220"/>
  <c r="K224"/>
  <c r="K233"/>
  <c r="K252"/>
  <c r="K255"/>
  <c r="K258"/>
  <c r="K260"/>
  <c r="K264"/>
  <c r="K266"/>
  <c r="K269"/>
  <c r="K271"/>
  <c r="K273"/>
  <c r="K292"/>
  <c r="K298"/>
  <c r="K296"/>
  <c r="K300"/>
  <c r="K302"/>
  <c r="K308"/>
  <c r="K312"/>
  <c r="K314"/>
  <c r="K321"/>
  <c r="K325"/>
  <c r="K357"/>
  <c r="L357"/>
  <c r="M357"/>
  <c r="K358"/>
  <c r="K361" s="1"/>
  <c r="L358"/>
  <c r="M358"/>
  <c r="J357"/>
  <c r="J358"/>
  <c r="K362"/>
  <c r="L330"/>
  <c r="L362" s="1"/>
  <c r="J362"/>
  <c r="L329"/>
  <c r="L361" s="1"/>
  <c r="M329"/>
  <c r="M330"/>
  <c r="M362" s="1"/>
  <c r="J329"/>
  <c r="J361" s="1"/>
  <c r="M7"/>
  <c r="O10"/>
  <c r="O9" s="1"/>
  <c r="P10"/>
  <c r="P9" s="1"/>
  <c r="Q10"/>
  <c r="Q9" s="1"/>
  <c r="R10"/>
  <c r="R9" s="1"/>
  <c r="O12"/>
  <c r="P12"/>
  <c r="Q12"/>
  <c r="R12"/>
  <c r="O13"/>
  <c r="P13"/>
  <c r="Q13"/>
  <c r="R13"/>
  <c r="O14"/>
  <c r="P14"/>
  <c r="Q14"/>
  <c r="R14"/>
  <c r="O16"/>
  <c r="P16"/>
  <c r="Q16"/>
  <c r="R16"/>
  <c r="O17"/>
  <c r="P17"/>
  <c r="Q17"/>
  <c r="R17"/>
  <c r="O19"/>
  <c r="P19"/>
  <c r="Q19"/>
  <c r="R19"/>
  <c r="O20"/>
  <c r="P20"/>
  <c r="Q20"/>
  <c r="R20"/>
  <c r="O21"/>
  <c r="P21"/>
  <c r="Q21"/>
  <c r="R21"/>
  <c r="O23"/>
  <c r="O22" s="1"/>
  <c r="P23"/>
  <c r="P22" s="1"/>
  <c r="Q23"/>
  <c r="Q22" s="1"/>
  <c r="R23"/>
  <c r="R22" s="1"/>
  <c r="O25"/>
  <c r="P25"/>
  <c r="P24" s="1"/>
  <c r="Q25"/>
  <c r="Q24" s="1"/>
  <c r="R25"/>
  <c r="R24" s="1"/>
  <c r="O32"/>
  <c r="O31" s="1"/>
  <c r="P32"/>
  <c r="P31" s="1"/>
  <c r="Q32"/>
  <c r="Q31" s="1"/>
  <c r="R32"/>
  <c r="R31" s="1"/>
  <c r="O34"/>
  <c r="P34"/>
  <c r="Q34"/>
  <c r="R34"/>
  <c r="O35"/>
  <c r="P35"/>
  <c r="Q35"/>
  <c r="R35"/>
  <c r="O37"/>
  <c r="P37"/>
  <c r="P36" s="1"/>
  <c r="Q37"/>
  <c r="Q36" s="1"/>
  <c r="R37"/>
  <c r="R36" s="1"/>
  <c r="O39"/>
  <c r="P39"/>
  <c r="Q39"/>
  <c r="R39"/>
  <c r="O40"/>
  <c r="P40"/>
  <c r="Q40"/>
  <c r="R40"/>
  <c r="O41"/>
  <c r="P41"/>
  <c r="Q41"/>
  <c r="R41"/>
  <c r="O43"/>
  <c r="P43"/>
  <c r="Q43"/>
  <c r="R43"/>
  <c r="O44"/>
  <c r="P44"/>
  <c r="Q44"/>
  <c r="R44"/>
  <c r="O45"/>
  <c r="P45"/>
  <c r="Q45"/>
  <c r="R45"/>
  <c r="O46"/>
  <c r="P46"/>
  <c r="Q46"/>
  <c r="R46"/>
  <c r="O48"/>
  <c r="P48"/>
  <c r="Q48"/>
  <c r="R48"/>
  <c r="O49"/>
  <c r="P49"/>
  <c r="Q49"/>
  <c r="R49"/>
  <c r="O50"/>
  <c r="P50"/>
  <c r="Q50"/>
  <c r="R50"/>
  <c r="O52"/>
  <c r="P52"/>
  <c r="Q52"/>
  <c r="R52"/>
  <c r="O53"/>
  <c r="P53"/>
  <c r="Q53"/>
  <c r="R53"/>
  <c r="O54"/>
  <c r="P54"/>
  <c r="Q54"/>
  <c r="R54"/>
  <c r="O56"/>
  <c r="P56"/>
  <c r="P55" s="1"/>
  <c r="Q56"/>
  <c r="Q55" s="1"/>
  <c r="R56"/>
  <c r="R55" s="1"/>
  <c r="O58"/>
  <c r="P58"/>
  <c r="P57" s="1"/>
  <c r="Q58"/>
  <c r="Q57" s="1"/>
  <c r="R58"/>
  <c r="R57" s="1"/>
  <c r="O60"/>
  <c r="P60"/>
  <c r="P59" s="1"/>
  <c r="Q60"/>
  <c r="Q59" s="1"/>
  <c r="R60"/>
  <c r="R59" s="1"/>
  <c r="O62"/>
  <c r="P62"/>
  <c r="Q62"/>
  <c r="R62"/>
  <c r="O63"/>
  <c r="P63"/>
  <c r="Q63"/>
  <c r="R63"/>
  <c r="O64"/>
  <c r="P64"/>
  <c r="Q64"/>
  <c r="R64"/>
  <c r="O66"/>
  <c r="O65" s="1"/>
  <c r="P66"/>
  <c r="P65" s="1"/>
  <c r="Q66"/>
  <c r="Q65" s="1"/>
  <c r="R66"/>
  <c r="R65" s="1"/>
  <c r="O68"/>
  <c r="P68"/>
  <c r="P67" s="1"/>
  <c r="Q68"/>
  <c r="Q67" s="1"/>
  <c r="R68"/>
  <c r="R67" s="1"/>
  <c r="O70"/>
  <c r="P70"/>
  <c r="P69" s="1"/>
  <c r="Q70"/>
  <c r="Q69" s="1"/>
  <c r="R70"/>
  <c r="R69" s="1"/>
  <c r="O72"/>
  <c r="O71" s="1"/>
  <c r="P72"/>
  <c r="P71" s="1"/>
  <c r="Q72"/>
  <c r="Q71" s="1"/>
  <c r="R72"/>
  <c r="R71" s="1"/>
  <c r="O74"/>
  <c r="P74"/>
  <c r="Q74"/>
  <c r="R74"/>
  <c r="O75"/>
  <c r="P75"/>
  <c r="Q75"/>
  <c r="R75"/>
  <c r="O76"/>
  <c r="P76"/>
  <c r="Q76"/>
  <c r="R76"/>
  <c r="O77"/>
  <c r="P77"/>
  <c r="Q77"/>
  <c r="R77"/>
  <c r="O78"/>
  <c r="P78"/>
  <c r="Q78"/>
  <c r="R78"/>
  <c r="O79"/>
  <c r="P79"/>
  <c r="Q79"/>
  <c r="R79"/>
  <c r="O80"/>
  <c r="P80"/>
  <c r="Q80"/>
  <c r="R80"/>
  <c r="O81"/>
  <c r="P81"/>
  <c r="Q81"/>
  <c r="R81"/>
  <c r="O83"/>
  <c r="P83"/>
  <c r="Q83"/>
  <c r="R83"/>
  <c r="O84"/>
  <c r="O82" s="1"/>
  <c r="P84"/>
  <c r="Q84"/>
  <c r="R84"/>
  <c r="O86"/>
  <c r="P86"/>
  <c r="Q86"/>
  <c r="R86"/>
  <c r="O87"/>
  <c r="P87"/>
  <c r="Q87"/>
  <c r="R87"/>
  <c r="O88"/>
  <c r="P88"/>
  <c r="Q88"/>
  <c r="R88"/>
  <c r="O89"/>
  <c r="P89"/>
  <c r="Q89"/>
  <c r="R89"/>
  <c r="O90"/>
  <c r="P90"/>
  <c r="Q90"/>
  <c r="R90"/>
  <c r="O91"/>
  <c r="P91"/>
  <c r="Q91"/>
  <c r="R91"/>
  <c r="O93"/>
  <c r="P93"/>
  <c r="Q93"/>
  <c r="R93"/>
  <c r="O94"/>
  <c r="P94"/>
  <c r="Q94"/>
  <c r="R94"/>
  <c r="O95"/>
  <c r="P95"/>
  <c r="Q95"/>
  <c r="R95"/>
  <c r="O97"/>
  <c r="P97"/>
  <c r="Q97"/>
  <c r="R97"/>
  <c r="O98"/>
  <c r="P98"/>
  <c r="Q98"/>
  <c r="R98"/>
  <c r="O99"/>
  <c r="P99"/>
  <c r="Q99"/>
  <c r="R99"/>
  <c r="O100"/>
  <c r="P100"/>
  <c r="Q100"/>
  <c r="R100"/>
  <c r="O102"/>
  <c r="P102"/>
  <c r="Q102"/>
  <c r="R102"/>
  <c r="O103"/>
  <c r="P103"/>
  <c r="Q103"/>
  <c r="R103"/>
  <c r="O105"/>
  <c r="P105"/>
  <c r="Q105"/>
  <c r="R105"/>
  <c r="O106"/>
  <c r="P106"/>
  <c r="Q106"/>
  <c r="R106"/>
  <c r="O107"/>
  <c r="P107"/>
  <c r="Q107"/>
  <c r="R107"/>
  <c r="O108"/>
  <c r="P108"/>
  <c r="Q108"/>
  <c r="R108"/>
  <c r="O109"/>
  <c r="P109"/>
  <c r="Q109"/>
  <c r="R109"/>
  <c r="O110"/>
  <c r="P110"/>
  <c r="Q110"/>
  <c r="R110"/>
  <c r="O111"/>
  <c r="P111"/>
  <c r="Q111"/>
  <c r="R111"/>
  <c r="O113"/>
  <c r="P113"/>
  <c r="P112" s="1"/>
  <c r="Q113"/>
  <c r="Q112" s="1"/>
  <c r="R113"/>
  <c r="R112" s="1"/>
  <c r="O115"/>
  <c r="P115"/>
  <c r="P114" s="1"/>
  <c r="Q115"/>
  <c r="Q114" s="1"/>
  <c r="R115"/>
  <c r="R114" s="1"/>
  <c r="O117"/>
  <c r="P117"/>
  <c r="P116" s="1"/>
  <c r="Q117"/>
  <c r="Q116" s="1"/>
  <c r="R117"/>
  <c r="R116" s="1"/>
  <c r="O119"/>
  <c r="P119"/>
  <c r="Q119"/>
  <c r="R119"/>
  <c r="O120"/>
  <c r="P120"/>
  <c r="Q120"/>
  <c r="R120"/>
  <c r="O122"/>
  <c r="P122"/>
  <c r="P121" s="1"/>
  <c r="Q122"/>
  <c r="Q121" s="1"/>
  <c r="R122"/>
  <c r="R121" s="1"/>
  <c r="O124"/>
  <c r="P124"/>
  <c r="Q124"/>
  <c r="R124"/>
  <c r="O125"/>
  <c r="P125"/>
  <c r="Q125"/>
  <c r="R125"/>
  <c r="O126"/>
  <c r="P126"/>
  <c r="Q126"/>
  <c r="R126"/>
  <c r="O127"/>
  <c r="P127"/>
  <c r="Q127"/>
  <c r="R127"/>
  <c r="O129"/>
  <c r="P129"/>
  <c r="Q129"/>
  <c r="R129"/>
  <c r="O130"/>
  <c r="P130"/>
  <c r="Q130"/>
  <c r="R130"/>
  <c r="P132"/>
  <c r="P131" s="1"/>
  <c r="Q132"/>
  <c r="Q131" s="1"/>
  <c r="R132"/>
  <c r="R131" s="1"/>
  <c r="O134"/>
  <c r="P134"/>
  <c r="Q134"/>
  <c r="R134"/>
  <c r="O135"/>
  <c r="P135"/>
  <c r="Q135"/>
  <c r="R135"/>
  <c r="O136"/>
  <c r="P136"/>
  <c r="Q136"/>
  <c r="R136"/>
  <c r="O137"/>
  <c r="P137"/>
  <c r="Q137"/>
  <c r="R137"/>
  <c r="O139"/>
  <c r="P139"/>
  <c r="Q139"/>
  <c r="R139"/>
  <c r="O140"/>
  <c r="P140"/>
  <c r="Q140"/>
  <c r="R140"/>
  <c r="O142"/>
  <c r="P142"/>
  <c r="Q142"/>
  <c r="R142"/>
  <c r="O143"/>
  <c r="P143"/>
  <c r="Q143"/>
  <c r="R143"/>
  <c r="O145"/>
  <c r="P145"/>
  <c r="P144" s="1"/>
  <c r="Q145"/>
  <c r="Q144" s="1"/>
  <c r="R145"/>
  <c r="R144" s="1"/>
  <c r="O147"/>
  <c r="P147"/>
  <c r="Q147"/>
  <c r="R147"/>
  <c r="O148"/>
  <c r="P148"/>
  <c r="Q148"/>
  <c r="R148"/>
  <c r="O149"/>
  <c r="P149"/>
  <c r="Q149"/>
  <c r="R149"/>
  <c r="O150"/>
  <c r="P150"/>
  <c r="Q150"/>
  <c r="R150"/>
  <c r="O152"/>
  <c r="P152"/>
  <c r="P151" s="1"/>
  <c r="Q152"/>
  <c r="Q151" s="1"/>
  <c r="R152"/>
  <c r="R151" s="1"/>
  <c r="O154"/>
  <c r="P154"/>
  <c r="Q154"/>
  <c r="R154"/>
  <c r="O155"/>
  <c r="P155"/>
  <c r="Q155"/>
  <c r="R155"/>
  <c r="O156"/>
  <c r="P156"/>
  <c r="Q156"/>
  <c r="R156"/>
  <c r="O158"/>
  <c r="P158"/>
  <c r="P157" s="1"/>
  <c r="Q158"/>
  <c r="Q157" s="1"/>
  <c r="R158"/>
  <c r="R157" s="1"/>
  <c r="O160"/>
  <c r="O159" s="1"/>
  <c r="P160"/>
  <c r="P159" s="1"/>
  <c r="Q160"/>
  <c r="Q159" s="1"/>
  <c r="R160"/>
  <c r="R159" s="1"/>
  <c r="O162"/>
  <c r="P162"/>
  <c r="Q162"/>
  <c r="R162"/>
  <c r="O163"/>
  <c r="P163"/>
  <c r="Q163"/>
  <c r="R163"/>
  <c r="O164"/>
  <c r="P164"/>
  <c r="Q164"/>
  <c r="R164"/>
  <c r="O165"/>
  <c r="P165"/>
  <c r="Q165"/>
  <c r="R165"/>
  <c r="O166"/>
  <c r="P166"/>
  <c r="Q166"/>
  <c r="R166"/>
  <c r="O167"/>
  <c r="P167"/>
  <c r="Q167"/>
  <c r="R167"/>
  <c r="O168"/>
  <c r="P168"/>
  <c r="Q168"/>
  <c r="R168"/>
  <c r="O169"/>
  <c r="P169"/>
  <c r="Q169"/>
  <c r="R169"/>
  <c r="O170"/>
  <c r="P170"/>
  <c r="Q170"/>
  <c r="R170"/>
  <c r="O171"/>
  <c r="P171"/>
  <c r="Q171"/>
  <c r="R171"/>
  <c r="O172"/>
  <c r="P172"/>
  <c r="Q172"/>
  <c r="R172"/>
  <c r="O173"/>
  <c r="P173"/>
  <c r="Q173"/>
  <c r="R173"/>
  <c r="O174"/>
  <c r="P174"/>
  <c r="Q174"/>
  <c r="R174"/>
  <c r="O176"/>
  <c r="O175" s="1"/>
  <c r="P176"/>
  <c r="P175" s="1"/>
  <c r="Q176"/>
  <c r="Q175" s="1"/>
  <c r="R176"/>
  <c r="R175" s="1"/>
  <c r="O178"/>
  <c r="P178"/>
  <c r="Q178"/>
  <c r="R178"/>
  <c r="O179"/>
  <c r="P179"/>
  <c r="Q179"/>
  <c r="R179"/>
  <c r="O180"/>
  <c r="P180"/>
  <c r="Q180"/>
  <c r="R180"/>
  <c r="O182"/>
  <c r="O181" s="1"/>
  <c r="P182"/>
  <c r="P181" s="1"/>
  <c r="Q182"/>
  <c r="Q181" s="1"/>
  <c r="R182"/>
  <c r="R181" s="1"/>
  <c r="O184"/>
  <c r="P184"/>
  <c r="Q184"/>
  <c r="R184"/>
  <c r="O185"/>
  <c r="P185"/>
  <c r="Q185"/>
  <c r="R185"/>
  <c r="O186"/>
  <c r="P186"/>
  <c r="Q186"/>
  <c r="R186"/>
  <c r="O187"/>
  <c r="P187"/>
  <c r="Q187"/>
  <c r="R187"/>
  <c r="O189"/>
  <c r="P189"/>
  <c r="P188" s="1"/>
  <c r="Q189"/>
  <c r="Q188" s="1"/>
  <c r="R189"/>
  <c r="R188" s="1"/>
  <c r="O191"/>
  <c r="P191"/>
  <c r="P190" s="1"/>
  <c r="Q191"/>
  <c r="Q190" s="1"/>
  <c r="R191"/>
  <c r="R190" s="1"/>
  <c r="O193"/>
  <c r="P193"/>
  <c r="Q193"/>
  <c r="R193"/>
  <c r="O194"/>
  <c r="P194"/>
  <c r="Q194"/>
  <c r="R194"/>
  <c r="O195"/>
  <c r="P195"/>
  <c r="Q195"/>
  <c r="R195"/>
  <c r="O197"/>
  <c r="P197"/>
  <c r="Q197"/>
  <c r="R197"/>
  <c r="O198"/>
  <c r="P198"/>
  <c r="Q198"/>
  <c r="R198"/>
  <c r="O199"/>
  <c r="P199"/>
  <c r="Q199"/>
  <c r="R199"/>
  <c r="O200"/>
  <c r="P200"/>
  <c r="Q200"/>
  <c r="R200"/>
  <c r="O202"/>
  <c r="P202"/>
  <c r="Q202"/>
  <c r="R202"/>
  <c r="O203"/>
  <c r="P203"/>
  <c r="Q203"/>
  <c r="R203"/>
  <c r="O204"/>
  <c r="P204"/>
  <c r="Q204"/>
  <c r="R204"/>
  <c r="O206"/>
  <c r="P206"/>
  <c r="Q206"/>
  <c r="R206"/>
  <c r="O207"/>
  <c r="P207"/>
  <c r="Q207"/>
  <c r="R207"/>
  <c r="O209"/>
  <c r="P209"/>
  <c r="P208" s="1"/>
  <c r="Q209"/>
  <c r="Q208" s="1"/>
  <c r="R209"/>
  <c r="R208" s="1"/>
  <c r="O211"/>
  <c r="P211"/>
  <c r="P210" s="1"/>
  <c r="Q211"/>
  <c r="Q210" s="1"/>
  <c r="R211"/>
  <c r="R210" s="1"/>
  <c r="O213"/>
  <c r="O212" s="1"/>
  <c r="P213"/>
  <c r="P212" s="1"/>
  <c r="Q213"/>
  <c r="Q212" s="1"/>
  <c r="R213"/>
  <c r="R212" s="1"/>
  <c r="O215"/>
  <c r="P215"/>
  <c r="Q215"/>
  <c r="R215"/>
  <c r="O216"/>
  <c r="P216"/>
  <c r="Q216"/>
  <c r="R216"/>
  <c r="O217"/>
  <c r="P217"/>
  <c r="Q217"/>
  <c r="R217"/>
  <c r="O219"/>
  <c r="P219"/>
  <c r="P218" s="1"/>
  <c r="Q219"/>
  <c r="Q218" s="1"/>
  <c r="R219"/>
  <c r="R218" s="1"/>
  <c r="O221"/>
  <c r="P221"/>
  <c r="Q221"/>
  <c r="R221"/>
  <c r="O222"/>
  <c r="P222"/>
  <c r="Q222"/>
  <c r="R222"/>
  <c r="O223"/>
  <c r="P223"/>
  <c r="Q223"/>
  <c r="R223"/>
  <c r="O225"/>
  <c r="P225"/>
  <c r="Q225"/>
  <c r="R225"/>
  <c r="O226"/>
  <c r="P226"/>
  <c r="Q226"/>
  <c r="R226"/>
  <c r="O227"/>
  <c r="P227"/>
  <c r="Q227"/>
  <c r="R227"/>
  <c r="O228"/>
  <c r="P228"/>
  <c r="Q228"/>
  <c r="R228"/>
  <c r="O229"/>
  <c r="P229"/>
  <c r="Q229"/>
  <c r="R229"/>
  <c r="O230"/>
  <c r="P230"/>
  <c r="Q230"/>
  <c r="R230"/>
  <c r="O231"/>
  <c r="P231"/>
  <c r="Q231"/>
  <c r="R231"/>
  <c r="O232"/>
  <c r="P232"/>
  <c r="Q232"/>
  <c r="R232"/>
  <c r="O234"/>
  <c r="P234"/>
  <c r="P233" s="1"/>
  <c r="Q234"/>
  <c r="Q233" s="1"/>
  <c r="R234"/>
  <c r="R233" s="1"/>
  <c r="O236"/>
  <c r="P236"/>
  <c r="Q236"/>
  <c r="R236"/>
  <c r="O237"/>
  <c r="P237"/>
  <c r="Q237"/>
  <c r="R237"/>
  <c r="O238"/>
  <c r="P238"/>
  <c r="Q238"/>
  <c r="R238"/>
  <c r="Q239"/>
  <c r="R239"/>
  <c r="Q240"/>
  <c r="R240"/>
  <c r="Q241"/>
  <c r="R241"/>
  <c r="Q242"/>
  <c r="R242"/>
  <c r="Q243"/>
  <c r="R243"/>
  <c r="Q244"/>
  <c r="R244"/>
  <c r="Q245"/>
  <c r="R245"/>
  <c r="Q246"/>
  <c r="R246"/>
  <c r="Q248"/>
  <c r="R248"/>
  <c r="O250"/>
  <c r="P250"/>
  <c r="Q250"/>
  <c r="R250"/>
  <c r="O251"/>
  <c r="P251"/>
  <c r="Q251"/>
  <c r="R251"/>
  <c r="O253"/>
  <c r="P253"/>
  <c r="Q253"/>
  <c r="R253"/>
  <c r="O254"/>
  <c r="P254"/>
  <c r="Q254"/>
  <c r="R254"/>
  <c r="O256"/>
  <c r="P256"/>
  <c r="Q256"/>
  <c r="R256"/>
  <c r="O257"/>
  <c r="P257"/>
  <c r="Q257"/>
  <c r="R257"/>
  <c r="O259"/>
  <c r="P259"/>
  <c r="P258" s="1"/>
  <c r="Q259"/>
  <c r="Q258" s="1"/>
  <c r="R259"/>
  <c r="R258" s="1"/>
  <c r="O261"/>
  <c r="P261"/>
  <c r="Q261"/>
  <c r="R261"/>
  <c r="O262"/>
  <c r="P262"/>
  <c r="Q262"/>
  <c r="R262"/>
  <c r="O263"/>
  <c r="P263"/>
  <c r="Q263"/>
  <c r="R263"/>
  <c r="O265"/>
  <c r="P265"/>
  <c r="P264" s="1"/>
  <c r="Q265"/>
  <c r="Q264" s="1"/>
  <c r="R265"/>
  <c r="R264" s="1"/>
  <c r="O267"/>
  <c r="P267"/>
  <c r="Q267"/>
  <c r="R267"/>
  <c r="O268"/>
  <c r="P268"/>
  <c r="Q268"/>
  <c r="R268"/>
  <c r="O270"/>
  <c r="O269" s="1"/>
  <c r="P270"/>
  <c r="P269" s="1"/>
  <c r="Q270"/>
  <c r="Q269" s="1"/>
  <c r="R270"/>
  <c r="R269" s="1"/>
  <c r="O272"/>
  <c r="P272"/>
  <c r="P271" s="1"/>
  <c r="Q272"/>
  <c r="Q271" s="1"/>
  <c r="R272"/>
  <c r="R271" s="1"/>
  <c r="O274"/>
  <c r="P274"/>
  <c r="Q274"/>
  <c r="R274"/>
  <c r="O275"/>
  <c r="P275"/>
  <c r="Q275"/>
  <c r="R275"/>
  <c r="O276"/>
  <c r="P276"/>
  <c r="Q276"/>
  <c r="R276"/>
  <c r="O277"/>
  <c r="P277"/>
  <c r="Q277"/>
  <c r="R277"/>
  <c r="O278"/>
  <c r="P278"/>
  <c r="Q278"/>
  <c r="R278"/>
  <c r="O279"/>
  <c r="P279"/>
  <c r="Q279"/>
  <c r="R279"/>
  <c r="O280"/>
  <c r="P280"/>
  <c r="Q280"/>
  <c r="R280"/>
  <c r="O281"/>
  <c r="P281"/>
  <c r="Q281"/>
  <c r="R281"/>
  <c r="O282"/>
  <c r="P282"/>
  <c r="Q282"/>
  <c r="R282"/>
  <c r="O283"/>
  <c r="P283"/>
  <c r="Q283"/>
  <c r="R283"/>
  <c r="O284"/>
  <c r="P284"/>
  <c r="Q284"/>
  <c r="R284"/>
  <c r="O285"/>
  <c r="P285"/>
  <c r="Q285"/>
  <c r="R285"/>
  <c r="O286"/>
  <c r="P286"/>
  <c r="Q286"/>
  <c r="R286"/>
  <c r="O287"/>
  <c r="P287"/>
  <c r="Q287"/>
  <c r="R287"/>
  <c r="O288"/>
  <c r="P288"/>
  <c r="Q288"/>
  <c r="R288"/>
  <c r="O289"/>
  <c r="P289"/>
  <c r="Q289"/>
  <c r="R289"/>
  <c r="O290"/>
  <c r="P290"/>
  <c r="Q290"/>
  <c r="R290"/>
  <c r="O291"/>
  <c r="P291"/>
  <c r="Q291"/>
  <c r="R291"/>
  <c r="P293"/>
  <c r="Q293"/>
  <c r="R293"/>
  <c r="P294"/>
  <c r="Q294"/>
  <c r="R294"/>
  <c r="P295"/>
  <c r="Q295"/>
  <c r="R295"/>
  <c r="O297"/>
  <c r="O296" s="1"/>
  <c r="P297"/>
  <c r="P296" s="1"/>
  <c r="Q297"/>
  <c r="Q296" s="1"/>
  <c r="R297"/>
  <c r="R296" s="1"/>
  <c r="O299"/>
  <c r="P299"/>
  <c r="P298" s="1"/>
  <c r="Q299"/>
  <c r="Q298" s="1"/>
  <c r="R299"/>
  <c r="R298" s="1"/>
  <c r="O301"/>
  <c r="O300" s="1"/>
  <c r="P301"/>
  <c r="P300" s="1"/>
  <c r="Q301"/>
  <c r="Q300" s="1"/>
  <c r="R301"/>
  <c r="R300" s="1"/>
  <c r="O303"/>
  <c r="P303"/>
  <c r="Q303"/>
  <c r="R303"/>
  <c r="O304"/>
  <c r="P304"/>
  <c r="Q304"/>
  <c r="R304"/>
  <c r="O305"/>
  <c r="P305"/>
  <c r="Q305"/>
  <c r="R305"/>
  <c r="O306"/>
  <c r="P306"/>
  <c r="Q306"/>
  <c r="R306"/>
  <c r="O307"/>
  <c r="P307"/>
  <c r="Q307"/>
  <c r="R307"/>
  <c r="O309"/>
  <c r="P309"/>
  <c r="Q309"/>
  <c r="R309"/>
  <c r="O310"/>
  <c r="P310"/>
  <c r="Q310"/>
  <c r="R310"/>
  <c r="O311"/>
  <c r="P311"/>
  <c r="Q311"/>
  <c r="R311"/>
  <c r="O313"/>
  <c r="O312" s="1"/>
  <c r="P313"/>
  <c r="P312" s="1"/>
  <c r="Q313"/>
  <c r="Q312" s="1"/>
  <c r="R313"/>
  <c r="R312" s="1"/>
  <c r="O315"/>
  <c r="P315"/>
  <c r="Q315"/>
  <c r="R315"/>
  <c r="O316"/>
  <c r="P316"/>
  <c r="Q316"/>
  <c r="R316"/>
  <c r="O317"/>
  <c r="P317"/>
  <c r="Q317"/>
  <c r="R317"/>
  <c r="O318"/>
  <c r="P318"/>
  <c r="Q318"/>
  <c r="R318"/>
  <c r="O319"/>
  <c r="P319"/>
  <c r="Q319"/>
  <c r="R319"/>
  <c r="O320"/>
  <c r="P320"/>
  <c r="Q320"/>
  <c r="R320"/>
  <c r="O322"/>
  <c r="P322"/>
  <c r="Q322"/>
  <c r="R322"/>
  <c r="O323"/>
  <c r="P323"/>
  <c r="Q323"/>
  <c r="R323"/>
  <c r="O324"/>
  <c r="P324"/>
  <c r="Q324"/>
  <c r="R324"/>
  <c r="O326"/>
  <c r="P326"/>
  <c r="Q326"/>
  <c r="R326"/>
  <c r="O333"/>
  <c r="P333"/>
  <c r="P332" s="1"/>
  <c r="Q333"/>
  <c r="Q332" s="1"/>
  <c r="R333"/>
  <c r="R332" s="1"/>
  <c r="O335"/>
  <c r="P335"/>
  <c r="P334" s="1"/>
  <c r="Q335"/>
  <c r="Q334" s="1"/>
  <c r="R335"/>
  <c r="R334" s="1"/>
  <c r="O337"/>
  <c r="P337"/>
  <c r="Q337"/>
  <c r="R337"/>
  <c r="O338"/>
  <c r="P338"/>
  <c r="Q338"/>
  <c r="R338"/>
  <c r="O339"/>
  <c r="P339"/>
  <c r="Q339"/>
  <c r="R339"/>
  <c r="O340"/>
  <c r="P340"/>
  <c r="Q340"/>
  <c r="R340"/>
  <c r="O341"/>
  <c r="P341"/>
  <c r="Q341"/>
  <c r="R341"/>
  <c r="O342"/>
  <c r="P342"/>
  <c r="Q342"/>
  <c r="R342"/>
  <c r="O343"/>
  <c r="P343"/>
  <c r="Q343"/>
  <c r="R343"/>
  <c r="O344"/>
  <c r="P344"/>
  <c r="Q344"/>
  <c r="R344"/>
  <c r="O345"/>
  <c r="P345"/>
  <c r="Q345"/>
  <c r="R345"/>
  <c r="O346"/>
  <c r="P346"/>
  <c r="Q346"/>
  <c r="R346"/>
  <c r="O347"/>
  <c r="P347"/>
  <c r="Q347"/>
  <c r="R347"/>
  <c r="O348"/>
  <c r="P348"/>
  <c r="Q348"/>
  <c r="R348"/>
  <c r="O349"/>
  <c r="P349"/>
  <c r="Q349"/>
  <c r="R349"/>
  <c r="O350"/>
  <c r="P350"/>
  <c r="Q350"/>
  <c r="R350"/>
  <c r="O351"/>
  <c r="P351"/>
  <c r="Q351"/>
  <c r="R351"/>
  <c r="O352"/>
  <c r="P352"/>
  <c r="Q352"/>
  <c r="R352"/>
  <c r="O353"/>
  <c r="P353"/>
  <c r="Q353"/>
  <c r="R353"/>
  <c r="O355"/>
  <c r="P355"/>
  <c r="P354" s="1"/>
  <c r="Q355"/>
  <c r="Q354" s="1"/>
  <c r="R355"/>
  <c r="R354" s="1"/>
  <c r="R8"/>
  <c r="R7" s="1"/>
  <c r="Q8"/>
  <c r="Q7" s="1"/>
  <c r="P8"/>
  <c r="P7" s="1"/>
  <c r="O8"/>
  <c r="O7" s="1"/>
  <c r="K354"/>
  <c r="L354"/>
  <c r="M354"/>
  <c r="J354"/>
  <c r="J336"/>
  <c r="K249"/>
  <c r="J249"/>
  <c r="K248"/>
  <c r="J248"/>
  <c r="K247"/>
  <c r="J247"/>
  <c r="K246"/>
  <c r="J246"/>
  <c r="K245"/>
  <c r="J245"/>
  <c r="K244"/>
  <c r="J244"/>
  <c r="K243"/>
  <c r="J243"/>
  <c r="K242"/>
  <c r="J242"/>
  <c r="K241"/>
  <c r="J241"/>
  <c r="K240"/>
  <c r="J240"/>
  <c r="K239"/>
  <c r="J239"/>
  <c r="K336"/>
  <c r="L336"/>
  <c r="M336"/>
  <c r="K334"/>
  <c r="L334"/>
  <c r="M334"/>
  <c r="J334"/>
  <c r="K332"/>
  <c r="L332"/>
  <c r="M332"/>
  <c r="J332"/>
  <c r="L325"/>
  <c r="M325"/>
  <c r="J325"/>
  <c r="L321"/>
  <c r="M321"/>
  <c r="J321"/>
  <c r="L314"/>
  <c r="M314"/>
  <c r="J314"/>
  <c r="L312"/>
  <c r="M312"/>
  <c r="J312"/>
  <c r="J302"/>
  <c r="J308"/>
  <c r="L308"/>
  <c r="M308"/>
  <c r="L302"/>
  <c r="M302"/>
  <c r="L300"/>
  <c r="M300"/>
  <c r="J300"/>
  <c r="L298"/>
  <c r="M298"/>
  <c r="J298"/>
  <c r="L296"/>
  <c r="M296"/>
  <c r="J296"/>
  <c r="J295"/>
  <c r="J328" s="1"/>
  <c r="J294"/>
  <c r="J293"/>
  <c r="L292"/>
  <c r="M292"/>
  <c r="L273"/>
  <c r="M273"/>
  <c r="J273"/>
  <c r="J271"/>
  <c r="L271"/>
  <c r="M271"/>
  <c r="L269"/>
  <c r="M269"/>
  <c r="J269"/>
  <c r="L266"/>
  <c r="M266"/>
  <c r="J266"/>
  <c r="L264"/>
  <c r="M264"/>
  <c r="J264"/>
  <c r="L260"/>
  <c r="M260"/>
  <c r="J260"/>
  <c r="L258"/>
  <c r="M258"/>
  <c r="J258"/>
  <c r="L255"/>
  <c r="M255"/>
  <c r="J255"/>
  <c r="L252"/>
  <c r="M252"/>
  <c r="J252"/>
  <c r="L233"/>
  <c r="M233"/>
  <c r="J233"/>
  <c r="L224"/>
  <c r="M224"/>
  <c r="J224"/>
  <c r="L220"/>
  <c r="M220"/>
  <c r="J220"/>
  <c r="L218"/>
  <c r="M218"/>
  <c r="J218"/>
  <c r="L214"/>
  <c r="M214"/>
  <c r="J214"/>
  <c r="J212"/>
  <c r="K210"/>
  <c r="L210"/>
  <c r="M210"/>
  <c r="J210"/>
  <c r="K208"/>
  <c r="L208"/>
  <c r="M208"/>
  <c r="J208"/>
  <c r="K205"/>
  <c r="L205"/>
  <c r="M205"/>
  <c r="J205"/>
  <c r="K201"/>
  <c r="L201"/>
  <c r="M201"/>
  <c r="J201"/>
  <c r="K196"/>
  <c r="L196"/>
  <c r="M196"/>
  <c r="J196"/>
  <c r="K192"/>
  <c r="L192"/>
  <c r="M192"/>
  <c r="J192"/>
  <c r="K190"/>
  <c r="L190"/>
  <c r="M190"/>
  <c r="J190"/>
  <c r="K188"/>
  <c r="L188"/>
  <c r="M188"/>
  <c r="J188"/>
  <c r="K183"/>
  <c r="L183"/>
  <c r="M183"/>
  <c r="J183"/>
  <c r="K181"/>
  <c r="L181"/>
  <c r="M181"/>
  <c r="J181"/>
  <c r="K177"/>
  <c r="L177"/>
  <c r="M177"/>
  <c r="J177"/>
  <c r="K175"/>
  <c r="L175"/>
  <c r="M175"/>
  <c r="J175"/>
  <c r="K161"/>
  <c r="L161"/>
  <c r="M161"/>
  <c r="J161"/>
  <c r="K159"/>
  <c r="L159"/>
  <c r="M159"/>
  <c r="J159"/>
  <c r="K157"/>
  <c r="L157"/>
  <c r="M157"/>
  <c r="J157"/>
  <c r="K153"/>
  <c r="L153"/>
  <c r="M153"/>
  <c r="J153"/>
  <c r="K151"/>
  <c r="L151"/>
  <c r="M151"/>
  <c r="J151"/>
  <c r="K146"/>
  <c r="L146"/>
  <c r="M146"/>
  <c r="J146"/>
  <c r="K144"/>
  <c r="L144"/>
  <c r="M144"/>
  <c r="J144"/>
  <c r="K141"/>
  <c r="L141"/>
  <c r="M141"/>
  <c r="J141"/>
  <c r="J138"/>
  <c r="J133"/>
  <c r="K138"/>
  <c r="L138"/>
  <c r="M138"/>
  <c r="K133"/>
  <c r="L133"/>
  <c r="M133"/>
  <c r="K131"/>
  <c r="L131"/>
  <c r="M131"/>
  <c r="J132"/>
  <c r="K128"/>
  <c r="L128"/>
  <c r="M128"/>
  <c r="J128"/>
  <c r="K123"/>
  <c r="L123"/>
  <c r="M123"/>
  <c r="J123"/>
  <c r="K121"/>
  <c r="L121"/>
  <c r="M121"/>
  <c r="J121"/>
  <c r="K118"/>
  <c r="L118"/>
  <c r="M118"/>
  <c r="J118"/>
  <c r="K116"/>
  <c r="L116"/>
  <c r="M116"/>
  <c r="J116"/>
  <c r="K114"/>
  <c r="L114"/>
  <c r="M114"/>
  <c r="J114"/>
  <c r="K112"/>
  <c r="L112"/>
  <c r="M112"/>
  <c r="J112"/>
  <c r="K104"/>
  <c r="L104"/>
  <c r="M104"/>
  <c r="J104"/>
  <c r="K101"/>
  <c r="L101"/>
  <c r="M101"/>
  <c r="J101"/>
  <c r="K96"/>
  <c r="L96"/>
  <c r="M96"/>
  <c r="J96"/>
  <c r="K328" l="1"/>
  <c r="K360" s="1"/>
  <c r="O24"/>
  <c r="S24" s="1"/>
  <c r="S25"/>
  <c r="P325"/>
  <c r="O325"/>
  <c r="R325"/>
  <c r="Q325"/>
  <c r="T359"/>
  <c r="M361"/>
  <c r="R357"/>
  <c r="Q358"/>
  <c r="L104" i="2"/>
  <c r="L104" i="3"/>
  <c r="L118" i="2"/>
  <c r="L118" i="3"/>
  <c r="L128" i="2"/>
  <c r="L128" i="3"/>
  <c r="J133"/>
  <c r="J133" i="2"/>
  <c r="L144" i="3"/>
  <c r="L144" i="2"/>
  <c r="L151"/>
  <c r="L151" i="3"/>
  <c r="L159"/>
  <c r="L159" i="2"/>
  <c r="L177" i="3"/>
  <c r="L177" i="2"/>
  <c r="L181" i="3"/>
  <c r="L181" i="2"/>
  <c r="L192"/>
  <c r="L192" i="3"/>
  <c r="L201"/>
  <c r="L201" i="2"/>
  <c r="L210" i="3"/>
  <c r="L210" i="2"/>
  <c r="L218"/>
  <c r="L218" i="3"/>
  <c r="L252"/>
  <c r="L252" i="2"/>
  <c r="J258" i="3"/>
  <c r="J258" i="2"/>
  <c r="J269" i="3"/>
  <c r="J269" i="2"/>
  <c r="L271" i="3"/>
  <c r="L271" i="2"/>
  <c r="L296" i="3"/>
  <c r="L296" i="2"/>
  <c r="J300" i="3"/>
  <c r="J300" i="2"/>
  <c r="J314" i="3"/>
  <c r="J314" i="2"/>
  <c r="L325"/>
  <c r="L325" i="3"/>
  <c r="K334"/>
  <c r="K334" i="2"/>
  <c r="O243" i="1"/>
  <c r="J243" i="3"/>
  <c r="J243" i="2"/>
  <c r="O247" i="1"/>
  <c r="J247" i="3"/>
  <c r="J247" i="2"/>
  <c r="K273" i="3"/>
  <c r="K273" i="2"/>
  <c r="K252" i="3"/>
  <c r="K252" i="2"/>
  <c r="K96" i="3"/>
  <c r="K96" i="2"/>
  <c r="K101" i="3"/>
  <c r="K101" i="2"/>
  <c r="K104" i="3"/>
  <c r="K104" i="2"/>
  <c r="K112" i="3"/>
  <c r="K112" i="2"/>
  <c r="K114" i="3"/>
  <c r="K114" i="2"/>
  <c r="K116" i="3"/>
  <c r="K116" i="2"/>
  <c r="K118" i="3"/>
  <c r="K118" i="2"/>
  <c r="K121" i="3"/>
  <c r="K121" i="2"/>
  <c r="K123" i="3"/>
  <c r="K123" i="2"/>
  <c r="K128" i="3"/>
  <c r="K128" i="2"/>
  <c r="K131" i="3"/>
  <c r="K131" i="2"/>
  <c r="M138" i="3"/>
  <c r="M138" i="2"/>
  <c r="J138" i="3"/>
  <c r="J138" i="2"/>
  <c r="K141" i="3"/>
  <c r="K141" i="2"/>
  <c r="K144" i="3"/>
  <c r="K144" i="2"/>
  <c r="K146" i="3"/>
  <c r="K146" i="2"/>
  <c r="K151" i="3"/>
  <c r="K151" i="2"/>
  <c r="K153" i="3"/>
  <c r="K153" i="2"/>
  <c r="K157" i="3"/>
  <c r="K157" i="2"/>
  <c r="K159" i="3"/>
  <c r="K159" i="2"/>
  <c r="K161" i="3"/>
  <c r="K161" i="2"/>
  <c r="K175" i="3"/>
  <c r="K175" i="2"/>
  <c r="K177" i="3"/>
  <c r="K177" i="2"/>
  <c r="K181" i="3"/>
  <c r="K181" i="2"/>
  <c r="K183" i="3"/>
  <c r="K183" i="2"/>
  <c r="K188" i="3"/>
  <c r="K188" i="2"/>
  <c r="K190" i="3"/>
  <c r="K190" i="2"/>
  <c r="K192" i="3"/>
  <c r="K192" i="2"/>
  <c r="K196" i="3"/>
  <c r="K196" i="2"/>
  <c r="K201" i="3"/>
  <c r="K201" i="2"/>
  <c r="K205" i="3"/>
  <c r="K205" i="2"/>
  <c r="K208" i="3"/>
  <c r="K208" i="2"/>
  <c r="K210" i="3"/>
  <c r="K210" i="2"/>
  <c r="L214" i="3"/>
  <c r="L214" i="2"/>
  <c r="J220" i="3"/>
  <c r="J220" i="2"/>
  <c r="M224" i="3"/>
  <c r="M224" i="2"/>
  <c r="L233"/>
  <c r="L233" i="3"/>
  <c r="J255"/>
  <c r="J255" i="2"/>
  <c r="M258" i="3"/>
  <c r="M258" i="2"/>
  <c r="L260" i="3"/>
  <c r="L260" i="2"/>
  <c r="J266" i="3"/>
  <c r="J266" i="2"/>
  <c r="M269" i="3"/>
  <c r="M269" i="2"/>
  <c r="J271" i="3"/>
  <c r="J271" i="2"/>
  <c r="M292" i="3"/>
  <c r="M292" i="2"/>
  <c r="O295" i="1"/>
  <c r="S295" s="1"/>
  <c r="J295" i="3"/>
  <c r="J295" i="2"/>
  <c r="J298" i="3"/>
  <c r="J298" i="2"/>
  <c r="M300" i="3"/>
  <c r="M300" i="2"/>
  <c r="M308" i="3"/>
  <c r="M308" i="2"/>
  <c r="J312" i="3"/>
  <c r="J312" i="2"/>
  <c r="M314" i="3"/>
  <c r="M314" i="2"/>
  <c r="L321" i="3"/>
  <c r="L321" i="2"/>
  <c r="J332" i="3"/>
  <c r="J332" i="2"/>
  <c r="J334" i="3"/>
  <c r="J334" i="2"/>
  <c r="M336" i="3"/>
  <c r="M336" i="2"/>
  <c r="P239" i="1"/>
  <c r="K239" i="3"/>
  <c r="P239" s="1"/>
  <c r="K239" i="2"/>
  <c r="P239" s="1"/>
  <c r="P241" i="1"/>
  <c r="K241" i="3"/>
  <c r="P241" s="1"/>
  <c r="K241" i="2"/>
  <c r="P241" s="1"/>
  <c r="P243" i="1"/>
  <c r="K243" i="3"/>
  <c r="P243" s="1"/>
  <c r="K243" i="2"/>
  <c r="P243" s="1"/>
  <c r="P245" i="1"/>
  <c r="K245" i="3"/>
  <c r="P245" s="1"/>
  <c r="K245" i="2"/>
  <c r="P245" s="1"/>
  <c r="P247" i="1"/>
  <c r="K247" i="3"/>
  <c r="P247" s="1"/>
  <c r="K247" i="2"/>
  <c r="P247" s="1"/>
  <c r="P249" i="1"/>
  <c r="K249" i="3"/>
  <c r="K249" i="2"/>
  <c r="L354" i="3"/>
  <c r="L354" i="2"/>
  <c r="P358" i="1"/>
  <c r="P357"/>
  <c r="M7" i="3"/>
  <c r="M7" i="2"/>
  <c r="K312" i="3"/>
  <c r="K312" i="2"/>
  <c r="K296" i="3"/>
  <c r="K296" i="2"/>
  <c r="K271" i="3"/>
  <c r="K271" i="2"/>
  <c r="K260" i="3"/>
  <c r="K260" i="2"/>
  <c r="K235" i="1"/>
  <c r="K214" i="3"/>
  <c r="K214" i="2"/>
  <c r="K212" i="3"/>
  <c r="K212" i="2"/>
  <c r="L101"/>
  <c r="L101" i="3"/>
  <c r="L114"/>
  <c r="L114" i="2"/>
  <c r="L121"/>
  <c r="L121" i="3"/>
  <c r="K133"/>
  <c r="K133" i="2"/>
  <c r="L146"/>
  <c r="L146" i="3"/>
  <c r="L157"/>
  <c r="L157" i="2"/>
  <c r="L175" i="3"/>
  <c r="L175" i="2"/>
  <c r="L188"/>
  <c r="L188" i="3"/>
  <c r="L205" i="2"/>
  <c r="L205" i="3"/>
  <c r="J224"/>
  <c r="J224" i="2"/>
  <c r="L264"/>
  <c r="L264" i="3"/>
  <c r="O294" i="1"/>
  <c r="S294" s="1"/>
  <c r="J294" i="3"/>
  <c r="J294" i="2"/>
  <c r="J302" i="3"/>
  <c r="J302" i="2"/>
  <c r="O241" i="1"/>
  <c r="J241" i="3"/>
  <c r="J241" i="2"/>
  <c r="K220" i="3"/>
  <c r="K220" i="2"/>
  <c r="J101" i="3"/>
  <c r="J101" i="2"/>
  <c r="J112" i="3"/>
  <c r="J112" i="2"/>
  <c r="J118" i="3"/>
  <c r="J118" i="2"/>
  <c r="J123" i="3"/>
  <c r="J123" i="2"/>
  <c r="M133" i="3"/>
  <c r="M133" i="2"/>
  <c r="J141" i="3"/>
  <c r="J141" i="2"/>
  <c r="J146" i="3"/>
  <c r="J146" i="2"/>
  <c r="J151" i="3"/>
  <c r="J151" i="2"/>
  <c r="J153" i="3"/>
  <c r="J153" i="2"/>
  <c r="J157" i="3"/>
  <c r="J157" i="2"/>
  <c r="J159" i="3"/>
  <c r="J159" i="2"/>
  <c r="J161" i="3"/>
  <c r="J161" i="2"/>
  <c r="J175" i="3"/>
  <c r="J175" i="2"/>
  <c r="J177" i="3"/>
  <c r="J177" i="2"/>
  <c r="J181" i="3"/>
  <c r="J181" i="2"/>
  <c r="J183" i="3"/>
  <c r="J183" i="2"/>
  <c r="J188" i="3"/>
  <c r="J188" i="2"/>
  <c r="J190" i="3"/>
  <c r="J190" i="2"/>
  <c r="J192" i="3"/>
  <c r="J192" i="2"/>
  <c r="J196" i="3"/>
  <c r="J196" i="2"/>
  <c r="J201" i="3"/>
  <c r="J201" i="2"/>
  <c r="J205" i="3"/>
  <c r="J205" i="2"/>
  <c r="J208" i="3"/>
  <c r="J208" i="2"/>
  <c r="J210" i="3"/>
  <c r="J210" i="2"/>
  <c r="J212" i="3"/>
  <c r="J212" i="2"/>
  <c r="J218" i="3"/>
  <c r="J218" i="2"/>
  <c r="M220" i="3"/>
  <c r="M220" i="2"/>
  <c r="L224" i="3"/>
  <c r="L224" i="2"/>
  <c r="J252" i="3"/>
  <c r="J252" i="2"/>
  <c r="M255" i="3"/>
  <c r="M255" i="2"/>
  <c r="L258"/>
  <c r="L258" i="3"/>
  <c r="J264"/>
  <c r="J264" i="2"/>
  <c r="M266" i="3"/>
  <c r="M266" i="2"/>
  <c r="L269" i="3"/>
  <c r="L269" i="2"/>
  <c r="J273" i="3"/>
  <c r="J273" i="2"/>
  <c r="L292" i="3"/>
  <c r="L292" i="2"/>
  <c r="J296" i="3"/>
  <c r="J296" i="2"/>
  <c r="M298" i="3"/>
  <c r="M298" i="2"/>
  <c r="L300" i="3"/>
  <c r="L300" i="2"/>
  <c r="L308" i="3"/>
  <c r="L308" i="2"/>
  <c r="M312"/>
  <c r="M312" i="3"/>
  <c r="L314"/>
  <c r="L314" i="2"/>
  <c r="J325" i="3"/>
  <c r="J325" i="2"/>
  <c r="M332" i="3"/>
  <c r="M332" i="2"/>
  <c r="M334" i="3"/>
  <c r="M334" i="2"/>
  <c r="L336" i="3"/>
  <c r="L336" i="2"/>
  <c r="O240" i="1"/>
  <c r="J240" i="3"/>
  <c r="J240" i="2"/>
  <c r="O242" i="1"/>
  <c r="J242" i="3"/>
  <c r="J242" i="2"/>
  <c r="O244" i="1"/>
  <c r="J244" i="3"/>
  <c r="J244" i="2"/>
  <c r="O246" i="1"/>
  <c r="J246" i="3"/>
  <c r="J246" i="2"/>
  <c r="O248" i="1"/>
  <c r="J248" i="3"/>
  <c r="J248" i="2"/>
  <c r="J336" i="3"/>
  <c r="J336" i="2"/>
  <c r="K354" i="3"/>
  <c r="K354" i="2"/>
  <c r="O358" i="1"/>
  <c r="O357"/>
  <c r="K325" i="3"/>
  <c r="K325" i="2"/>
  <c r="K308" i="3"/>
  <c r="K308" i="2"/>
  <c r="K298" i="3"/>
  <c r="K298" i="2"/>
  <c r="K269" i="3"/>
  <c r="K269" i="2"/>
  <c r="K258" i="3"/>
  <c r="K258" i="2"/>
  <c r="K233" i="3"/>
  <c r="K233" i="2"/>
  <c r="K218" i="3"/>
  <c r="K218" i="2"/>
  <c r="L96" i="3"/>
  <c r="L96" i="2"/>
  <c r="L112"/>
  <c r="L112" i="3"/>
  <c r="L116" i="2"/>
  <c r="L116" i="3"/>
  <c r="L123" i="2"/>
  <c r="L123" i="3"/>
  <c r="L131"/>
  <c r="L131" i="2"/>
  <c r="L141"/>
  <c r="L141" i="3"/>
  <c r="L153" i="2"/>
  <c r="L153" i="3"/>
  <c r="L161" i="2"/>
  <c r="L161" i="3"/>
  <c r="L183"/>
  <c r="L183" i="2"/>
  <c r="L190"/>
  <c r="L190" i="3"/>
  <c r="L196" i="2"/>
  <c r="L196" i="3"/>
  <c r="L208" i="2"/>
  <c r="L208" i="3"/>
  <c r="M214"/>
  <c r="M214" i="2"/>
  <c r="M233" i="3"/>
  <c r="M233" i="2"/>
  <c r="M260" i="3"/>
  <c r="M260" i="2"/>
  <c r="L273" i="3"/>
  <c r="L273" i="2"/>
  <c r="L302" i="3"/>
  <c r="L302" i="2"/>
  <c r="M321" i="3"/>
  <c r="M321" i="2"/>
  <c r="K332" i="3"/>
  <c r="K332" i="2"/>
  <c r="O239" i="1"/>
  <c r="J239" i="3"/>
  <c r="J239" i="2"/>
  <c r="O245" i="1"/>
  <c r="S245" s="1"/>
  <c r="J245" i="3"/>
  <c r="J245" i="2"/>
  <c r="O249" i="1"/>
  <c r="J249" i="3"/>
  <c r="J249" i="2"/>
  <c r="M354" i="3"/>
  <c r="M354" i="2"/>
  <c r="Q357" i="1"/>
  <c r="K314" i="3"/>
  <c r="K314" i="2"/>
  <c r="K300" i="3"/>
  <c r="K300" i="2"/>
  <c r="K264" i="3"/>
  <c r="K264" i="2"/>
  <c r="L212"/>
  <c r="L212" i="3"/>
  <c r="J96"/>
  <c r="J96" i="2"/>
  <c r="J104" i="3"/>
  <c r="J104" i="2"/>
  <c r="J114" i="3"/>
  <c r="J114" i="2"/>
  <c r="J116" i="3"/>
  <c r="J116" i="2"/>
  <c r="J121" i="3"/>
  <c r="J121" i="2"/>
  <c r="J128" i="3"/>
  <c r="J128" i="2"/>
  <c r="J132" i="3"/>
  <c r="J132" i="2"/>
  <c r="L138" i="3"/>
  <c r="L138" i="2"/>
  <c r="J144" i="3"/>
  <c r="J144" i="2"/>
  <c r="M96" i="3"/>
  <c r="M96" i="2"/>
  <c r="M101" i="3"/>
  <c r="M101" i="2"/>
  <c r="M104" i="3"/>
  <c r="M104" i="2"/>
  <c r="M112" i="3"/>
  <c r="M112" i="2"/>
  <c r="M114" i="3"/>
  <c r="M114" i="2"/>
  <c r="M116" i="3"/>
  <c r="M116" i="2"/>
  <c r="M118" i="3"/>
  <c r="M118" i="2"/>
  <c r="M121" i="3"/>
  <c r="M121" i="2"/>
  <c r="M123" i="3"/>
  <c r="M123" i="2"/>
  <c r="M128" i="3"/>
  <c r="M128" i="2"/>
  <c r="M131" i="3"/>
  <c r="M131" i="2"/>
  <c r="L133"/>
  <c r="L133" i="3"/>
  <c r="K138"/>
  <c r="K138" i="2"/>
  <c r="M141" i="3"/>
  <c r="M141" i="2"/>
  <c r="M144" i="3"/>
  <c r="M144" i="2"/>
  <c r="M146" i="3"/>
  <c r="M146" i="2"/>
  <c r="M151" i="3"/>
  <c r="M151" i="2"/>
  <c r="M153" i="3"/>
  <c r="M153" i="2"/>
  <c r="M157" i="3"/>
  <c r="M157" i="2"/>
  <c r="M159" i="3"/>
  <c r="M159" i="2"/>
  <c r="M161" i="3"/>
  <c r="M161" i="2"/>
  <c r="M175" i="3"/>
  <c r="M175" i="2"/>
  <c r="M177" i="3"/>
  <c r="M177" i="2"/>
  <c r="M181" i="3"/>
  <c r="M181" i="2"/>
  <c r="M183" i="3"/>
  <c r="M183" i="2"/>
  <c r="M188" i="3"/>
  <c r="M188" i="2"/>
  <c r="M190" i="3"/>
  <c r="M190" i="2"/>
  <c r="M192" i="3"/>
  <c r="M192" i="2"/>
  <c r="M196" i="3"/>
  <c r="M196" i="2"/>
  <c r="M201" i="3"/>
  <c r="M201" i="2"/>
  <c r="M205" i="3"/>
  <c r="M205" i="2"/>
  <c r="M208" i="3"/>
  <c r="M208" i="2"/>
  <c r="M210"/>
  <c r="M210" i="3"/>
  <c r="J214"/>
  <c r="J214" i="2"/>
  <c r="M218" i="3"/>
  <c r="M218" i="2"/>
  <c r="L220"/>
  <c r="L220" i="3"/>
  <c r="J233"/>
  <c r="J233" i="2"/>
  <c r="M252" i="3"/>
  <c r="M252" i="2"/>
  <c r="L255" i="3"/>
  <c r="L255" i="2"/>
  <c r="J260" i="3"/>
  <c r="J260" i="2"/>
  <c r="M264" i="3"/>
  <c r="M264" i="2"/>
  <c r="L266"/>
  <c r="L266" i="3"/>
  <c r="M271"/>
  <c r="M271" i="2"/>
  <c r="M273" i="3"/>
  <c r="M273" i="2"/>
  <c r="O293" i="1"/>
  <c r="J293" i="3"/>
  <c r="J293" i="2"/>
  <c r="M296" i="3"/>
  <c r="M296" i="2"/>
  <c r="L298" i="3"/>
  <c r="L298" i="2"/>
  <c r="M302" i="3"/>
  <c r="M302" i="2"/>
  <c r="J308" i="3"/>
  <c r="J308" i="2"/>
  <c r="L312" i="3"/>
  <c r="L312" i="2"/>
  <c r="J321" i="3"/>
  <c r="J321" i="2"/>
  <c r="M325" i="3"/>
  <c r="M325" i="2"/>
  <c r="L332" i="3"/>
  <c r="L332" i="2"/>
  <c r="L334" i="3"/>
  <c r="L334" i="2"/>
  <c r="K336"/>
  <c r="K336" i="3"/>
  <c r="P240" i="1"/>
  <c r="K240" i="3"/>
  <c r="P240" s="1"/>
  <c r="K240" i="2"/>
  <c r="P240" s="1"/>
  <c r="P242" i="1"/>
  <c r="K242" i="3"/>
  <c r="P242" s="1"/>
  <c r="K242" i="2"/>
  <c r="P242" s="1"/>
  <c r="P244" i="1"/>
  <c r="K244" i="3"/>
  <c r="P244" s="1"/>
  <c r="K244" i="2"/>
  <c r="P244" s="1"/>
  <c r="P246" i="1"/>
  <c r="K246" i="3"/>
  <c r="P246" s="1"/>
  <c r="K246" i="2"/>
  <c r="P246" s="1"/>
  <c r="P248" i="1"/>
  <c r="K248" i="3"/>
  <c r="P248" s="1"/>
  <c r="K248" i="2"/>
  <c r="P248" s="1"/>
  <c r="J354" i="3"/>
  <c r="J354" i="2"/>
  <c r="R358" i="1"/>
  <c r="K321" i="3"/>
  <c r="K321" i="2"/>
  <c r="K302" i="3"/>
  <c r="K302" i="2"/>
  <c r="K292" i="3"/>
  <c r="K292" i="2"/>
  <c r="K266" i="3"/>
  <c r="K266" i="2"/>
  <c r="K255" i="3"/>
  <c r="K255" i="2"/>
  <c r="K224" i="3"/>
  <c r="K224" i="2"/>
  <c r="M212" i="3"/>
  <c r="M212" i="2"/>
  <c r="P329" i="1"/>
  <c r="P330"/>
  <c r="P362" s="1"/>
  <c r="R329"/>
  <c r="O329"/>
  <c r="O330"/>
  <c r="O362" s="1"/>
  <c r="R330"/>
  <c r="R362" s="1"/>
  <c r="Q329"/>
  <c r="Q330"/>
  <c r="Q362" s="1"/>
  <c r="J360"/>
  <c r="S75"/>
  <c r="O47"/>
  <c r="O38"/>
  <c r="S35"/>
  <c r="O15"/>
  <c r="S238"/>
  <c r="S185"/>
  <c r="O138"/>
  <c r="R85"/>
  <c r="P161"/>
  <c r="P292"/>
  <c r="S291"/>
  <c r="S285"/>
  <c r="S281"/>
  <c r="S280"/>
  <c r="S275"/>
  <c r="S254"/>
  <c r="Q220"/>
  <c r="Q196"/>
  <c r="S120"/>
  <c r="S110"/>
  <c r="S98"/>
  <c r="S91"/>
  <c r="S81"/>
  <c r="S53"/>
  <c r="P47"/>
  <c r="P38"/>
  <c r="P33"/>
  <c r="S227"/>
  <c r="S216"/>
  <c r="S212"/>
  <c r="S174"/>
  <c r="S168"/>
  <c r="S156"/>
  <c r="S149"/>
  <c r="S130"/>
  <c r="O123"/>
  <c r="S108"/>
  <c r="S100"/>
  <c r="S89"/>
  <c r="S83"/>
  <c r="S63"/>
  <c r="O33"/>
  <c r="O18"/>
  <c r="O11"/>
  <c r="S339"/>
  <c r="S320"/>
  <c r="S312"/>
  <c r="Q273"/>
  <c r="S226"/>
  <c r="S222"/>
  <c r="S207"/>
  <c r="S200"/>
  <c r="S194"/>
  <c r="S166"/>
  <c r="S140"/>
  <c r="R118"/>
  <c r="R104"/>
  <c r="R18"/>
  <c r="R15"/>
  <c r="R11"/>
  <c r="R336"/>
  <c r="S350"/>
  <c r="S287"/>
  <c r="S276"/>
  <c r="S262"/>
  <c r="S45"/>
  <c r="S17"/>
  <c r="Q15"/>
  <c r="Q336"/>
  <c r="Q356" s="1"/>
  <c r="Q321"/>
  <c r="Q314"/>
  <c r="Q308"/>
  <c r="Q302"/>
  <c r="Q224"/>
  <c r="Q214"/>
  <c r="Q205"/>
  <c r="Q201"/>
  <c r="Q192"/>
  <c r="Q183"/>
  <c r="Q177"/>
  <c r="Q161"/>
  <c r="S159"/>
  <c r="Q153"/>
  <c r="Q146"/>
  <c r="P128"/>
  <c r="P123"/>
  <c r="P118"/>
  <c r="P104"/>
  <c r="P101"/>
  <c r="P96"/>
  <c r="P92"/>
  <c r="P85"/>
  <c r="P82"/>
  <c r="P73"/>
  <c r="S65"/>
  <c r="P61"/>
  <c r="S8"/>
  <c r="J131"/>
  <c r="O132"/>
  <c r="P336"/>
  <c r="P356" s="1"/>
  <c r="P321"/>
  <c r="P314"/>
  <c r="P308"/>
  <c r="P302"/>
  <c r="Q266"/>
  <c r="Q260"/>
  <c r="Q255"/>
  <c r="Q252"/>
  <c r="P224"/>
  <c r="P220"/>
  <c r="P214"/>
  <c r="P205"/>
  <c r="S206"/>
  <c r="P201"/>
  <c r="P196"/>
  <c r="P192"/>
  <c r="P183"/>
  <c r="P177"/>
  <c r="P153"/>
  <c r="P146"/>
  <c r="P141"/>
  <c r="P138"/>
  <c r="P133"/>
  <c r="O354"/>
  <c r="S354" s="1"/>
  <c r="S355"/>
  <c r="S353"/>
  <c r="S352"/>
  <c r="S351"/>
  <c r="S349"/>
  <c r="S348"/>
  <c r="S347"/>
  <c r="S346"/>
  <c r="S345"/>
  <c r="S343"/>
  <c r="S338"/>
  <c r="S318"/>
  <c r="S307"/>
  <c r="S296"/>
  <c r="Q292"/>
  <c r="P273"/>
  <c r="P266"/>
  <c r="P260"/>
  <c r="P255"/>
  <c r="P252"/>
  <c r="S237"/>
  <c r="S231"/>
  <c r="S297"/>
  <c r="S344"/>
  <c r="S342"/>
  <c r="S341"/>
  <c r="S340"/>
  <c r="O336"/>
  <c r="S337"/>
  <c r="O334"/>
  <c r="S334" s="1"/>
  <c r="S335"/>
  <c r="O332"/>
  <c r="S333"/>
  <c r="S324"/>
  <c r="S323"/>
  <c r="O321"/>
  <c r="S322"/>
  <c r="S319"/>
  <c r="S317"/>
  <c r="S316"/>
  <c r="O314"/>
  <c r="S315"/>
  <c r="S311"/>
  <c r="S310"/>
  <c r="O308"/>
  <c r="S309"/>
  <c r="S306"/>
  <c r="S305"/>
  <c r="S304"/>
  <c r="O302"/>
  <c r="S300"/>
  <c r="O298"/>
  <c r="S298" s="1"/>
  <c r="S299"/>
  <c r="S290"/>
  <c r="S289"/>
  <c r="S288"/>
  <c r="S286"/>
  <c r="S284"/>
  <c r="S283"/>
  <c r="S282"/>
  <c r="S279"/>
  <c r="S278"/>
  <c r="S277"/>
  <c r="O273"/>
  <c r="S274"/>
  <c r="O271"/>
  <c r="S271" s="1"/>
  <c r="S272"/>
  <c r="S269"/>
  <c r="S268"/>
  <c r="O266"/>
  <c r="O264"/>
  <c r="S264" s="1"/>
  <c r="S265"/>
  <c r="S263"/>
  <c r="O260"/>
  <c r="O258"/>
  <c r="S258" s="1"/>
  <c r="S259"/>
  <c r="S257"/>
  <c r="O255"/>
  <c r="S256"/>
  <c r="O252"/>
  <c r="S253"/>
  <c r="S251"/>
  <c r="S250"/>
  <c r="S236"/>
  <c r="O233"/>
  <c r="S233" s="1"/>
  <c r="S234"/>
  <c r="S232"/>
  <c r="S230"/>
  <c r="S229"/>
  <c r="S228"/>
  <c r="O224"/>
  <c r="S225"/>
  <c r="S223"/>
  <c r="O220"/>
  <c r="O218"/>
  <c r="S218" s="1"/>
  <c r="S219"/>
  <c r="S217"/>
  <c r="O214"/>
  <c r="S215"/>
  <c r="O210"/>
  <c r="S210" s="1"/>
  <c r="S211"/>
  <c r="O208"/>
  <c r="S208" s="1"/>
  <c r="S209"/>
  <c r="O205"/>
  <c r="S204"/>
  <c r="S203"/>
  <c r="O201"/>
  <c r="S202"/>
  <c r="S199"/>
  <c r="S198"/>
  <c r="S197"/>
  <c r="O196"/>
  <c r="S195"/>
  <c r="O192"/>
  <c r="S193"/>
  <c r="O190"/>
  <c r="S190" s="1"/>
  <c r="S191"/>
  <c r="O188"/>
  <c r="S188" s="1"/>
  <c r="S189"/>
  <c r="S187"/>
  <c r="S186"/>
  <c r="O183"/>
  <c r="S184"/>
  <c r="S181"/>
  <c r="S180"/>
  <c r="S179"/>
  <c r="O177"/>
  <c r="S178"/>
  <c r="S175"/>
  <c r="S173"/>
  <c r="S172"/>
  <c r="S171"/>
  <c r="S170"/>
  <c r="S169"/>
  <c r="S167"/>
  <c r="S165"/>
  <c r="S164"/>
  <c r="S163"/>
  <c r="O161"/>
  <c r="S162"/>
  <c r="O157"/>
  <c r="S157" s="1"/>
  <c r="S158"/>
  <c r="S155"/>
  <c r="O153"/>
  <c r="S154"/>
  <c r="O151"/>
  <c r="S151" s="1"/>
  <c r="S152"/>
  <c r="S150"/>
  <c r="S148"/>
  <c r="O146"/>
  <c r="O144"/>
  <c r="S144" s="1"/>
  <c r="S145"/>
  <c r="S143"/>
  <c r="O141"/>
  <c r="S142"/>
  <c r="S139"/>
  <c r="S137"/>
  <c r="S136"/>
  <c r="S135"/>
  <c r="O133"/>
  <c r="S134"/>
  <c r="O128"/>
  <c r="S129"/>
  <c r="S127"/>
  <c r="S126"/>
  <c r="S125"/>
  <c r="O121"/>
  <c r="S121" s="1"/>
  <c r="S122"/>
  <c r="O118"/>
  <c r="S119"/>
  <c r="O116"/>
  <c r="S116" s="1"/>
  <c r="S117"/>
  <c r="O114"/>
  <c r="S114" s="1"/>
  <c r="S115"/>
  <c r="O112"/>
  <c r="S112" s="1"/>
  <c r="S113"/>
  <c r="S111"/>
  <c r="S109"/>
  <c r="S107"/>
  <c r="S106"/>
  <c r="O104"/>
  <c r="S105"/>
  <c r="S103"/>
  <c r="S102"/>
  <c r="S99"/>
  <c r="S97"/>
  <c r="S95"/>
  <c r="S94"/>
  <c r="O92"/>
  <c r="S93"/>
  <c r="S90"/>
  <c r="S88"/>
  <c r="S87"/>
  <c r="O85"/>
  <c r="S86"/>
  <c r="S84"/>
  <c r="S80"/>
  <c r="S79"/>
  <c r="S78"/>
  <c r="S77"/>
  <c r="S76"/>
  <c r="S74"/>
  <c r="S71"/>
  <c r="O69"/>
  <c r="S69" s="1"/>
  <c r="S70"/>
  <c r="S68"/>
  <c r="S66"/>
  <c r="S64"/>
  <c r="S62"/>
  <c r="O61"/>
  <c r="S60"/>
  <c r="O59"/>
  <c r="S59" s="1"/>
  <c r="S58"/>
  <c r="O57"/>
  <c r="S57" s="1"/>
  <c r="O55"/>
  <c r="S56"/>
  <c r="S49"/>
  <c r="S40"/>
  <c r="S23"/>
  <c r="S20"/>
  <c r="S13"/>
  <c r="S261"/>
  <c r="S213"/>
  <c r="S182"/>
  <c r="S147"/>
  <c r="S72"/>
  <c r="S32"/>
  <c r="O67"/>
  <c r="S67" s="1"/>
  <c r="O96"/>
  <c r="J356"/>
  <c r="S7"/>
  <c r="R321"/>
  <c r="R314"/>
  <c r="R308"/>
  <c r="R302"/>
  <c r="R292"/>
  <c r="R273"/>
  <c r="R266"/>
  <c r="R260"/>
  <c r="R255"/>
  <c r="R252"/>
  <c r="R224"/>
  <c r="R220"/>
  <c r="R214"/>
  <c r="R205"/>
  <c r="R201"/>
  <c r="R196"/>
  <c r="R192"/>
  <c r="R183"/>
  <c r="R177"/>
  <c r="R161"/>
  <c r="R153"/>
  <c r="R146"/>
  <c r="R141"/>
  <c r="R138"/>
  <c r="R133"/>
  <c r="R128"/>
  <c r="S303"/>
  <c r="S270"/>
  <c r="S176"/>
  <c r="S160"/>
  <c r="S124"/>
  <c r="O73"/>
  <c r="O101"/>
  <c r="Q141"/>
  <c r="Q138"/>
  <c r="Q133"/>
  <c r="Q128"/>
  <c r="Q123"/>
  <c r="Q118"/>
  <c r="Q104"/>
  <c r="Q101"/>
  <c r="Q96"/>
  <c r="Q92"/>
  <c r="Q85"/>
  <c r="Q82"/>
  <c r="Q73"/>
  <c r="Q61"/>
  <c r="S55"/>
  <c r="Q51"/>
  <c r="Q47"/>
  <c r="Q42"/>
  <c r="Q38"/>
  <c r="Q33"/>
  <c r="Q18"/>
  <c r="Q11"/>
  <c r="S326"/>
  <c r="S313"/>
  <c r="S301"/>
  <c r="S267"/>
  <c r="S221"/>
  <c r="S43"/>
  <c r="P51"/>
  <c r="P42"/>
  <c r="S31"/>
  <c r="P18"/>
  <c r="P15"/>
  <c r="P11"/>
  <c r="S9"/>
  <c r="S54"/>
  <c r="O51"/>
  <c r="S52"/>
  <c r="S50"/>
  <c r="S48"/>
  <c r="S46"/>
  <c r="S44"/>
  <c r="O42"/>
  <c r="S41"/>
  <c r="S39"/>
  <c r="O36"/>
  <c r="S36" s="1"/>
  <c r="S37"/>
  <c r="S34"/>
  <c r="S21"/>
  <c r="S19"/>
  <c r="S16"/>
  <c r="S14"/>
  <c r="S12"/>
  <c r="S10"/>
  <c r="R123"/>
  <c r="R101"/>
  <c r="R96"/>
  <c r="R92"/>
  <c r="R82"/>
  <c r="R73"/>
  <c r="R61"/>
  <c r="R51"/>
  <c r="R47"/>
  <c r="R42"/>
  <c r="R38"/>
  <c r="R33"/>
  <c r="S22"/>
  <c r="J292"/>
  <c r="J235"/>
  <c r="S325" l="1"/>
  <c r="P328"/>
  <c r="P360" s="1"/>
  <c r="K328" i="3"/>
  <c r="K360" s="1"/>
  <c r="J328"/>
  <c r="J360" s="1"/>
  <c r="O328" i="1"/>
  <c r="O360" s="1"/>
  <c r="K328" i="2"/>
  <c r="K360" s="1"/>
  <c r="J328"/>
  <c r="J360" s="1"/>
  <c r="S248" i="1"/>
  <c r="Q361"/>
  <c r="S240"/>
  <c r="S243"/>
  <c r="S246"/>
  <c r="N233" i="3"/>
  <c r="S244" i="1"/>
  <c r="N354" i="3"/>
  <c r="N233" i="2"/>
  <c r="O292" i="1"/>
  <c r="S292" s="1"/>
  <c r="N354" i="2"/>
  <c r="N264"/>
  <c r="N218"/>
  <c r="N205"/>
  <c r="N183"/>
  <c r="N177"/>
  <c r="N157"/>
  <c r="N151"/>
  <c r="S241" i="1"/>
  <c r="N128" i="3"/>
  <c r="N116"/>
  <c r="K356"/>
  <c r="N336"/>
  <c r="S242" i="1"/>
  <c r="N190" i="2"/>
  <c r="N161"/>
  <c r="N141"/>
  <c r="N123"/>
  <c r="N112"/>
  <c r="S239" i="1"/>
  <c r="N138" i="2"/>
  <c r="N260"/>
  <c r="N214"/>
  <c r="P361" i="1"/>
  <c r="N302" i="2"/>
  <c r="O246"/>
  <c r="S246" s="1"/>
  <c r="N246"/>
  <c r="J356" i="3"/>
  <c r="N334"/>
  <c r="O235" i="1"/>
  <c r="S293"/>
  <c r="O361"/>
  <c r="N273" i="2"/>
  <c r="N144"/>
  <c r="O132"/>
  <c r="N132"/>
  <c r="N121"/>
  <c r="N114"/>
  <c r="N96"/>
  <c r="N245"/>
  <c r="O245"/>
  <c r="S245" s="1"/>
  <c r="N239" i="3"/>
  <c r="O239"/>
  <c r="N248" i="2"/>
  <c r="O248"/>
  <c r="S248" s="1"/>
  <c r="O246" i="3"/>
  <c r="S246" s="1"/>
  <c r="N246"/>
  <c r="O240" i="2"/>
  <c r="S240" s="1"/>
  <c r="N240"/>
  <c r="M356" i="3"/>
  <c r="N264"/>
  <c r="N218"/>
  <c r="N210"/>
  <c r="N205"/>
  <c r="N196"/>
  <c r="N190"/>
  <c r="N183"/>
  <c r="N177"/>
  <c r="N161"/>
  <c r="N157"/>
  <c r="N151"/>
  <c r="N141"/>
  <c r="N123"/>
  <c r="N112"/>
  <c r="N224"/>
  <c r="J356" i="2"/>
  <c r="N332"/>
  <c r="N298"/>
  <c r="N271" i="3"/>
  <c r="N266"/>
  <c r="N220"/>
  <c r="N138"/>
  <c r="O243" i="2"/>
  <c r="S243" s="1"/>
  <c r="N243"/>
  <c r="N314" i="3"/>
  <c r="N269"/>
  <c r="N133"/>
  <c r="N104"/>
  <c r="N224" i="2"/>
  <c r="N295" i="3"/>
  <c r="O295"/>
  <c r="N133" i="2"/>
  <c r="J235" i="3"/>
  <c r="J235" i="2"/>
  <c r="P235" i="1"/>
  <c r="R361"/>
  <c r="L356" i="2"/>
  <c r="N321"/>
  <c r="N308"/>
  <c r="O293"/>
  <c r="N293"/>
  <c r="N260" i="3"/>
  <c r="N214"/>
  <c r="N144"/>
  <c r="N132"/>
  <c r="O132"/>
  <c r="N121"/>
  <c r="N114"/>
  <c r="N96"/>
  <c r="O249" i="2"/>
  <c r="O245" i="3"/>
  <c r="S245" s="1"/>
  <c r="N245"/>
  <c r="N248"/>
  <c r="O248"/>
  <c r="S248" s="1"/>
  <c r="N242" i="2"/>
  <c r="O242"/>
  <c r="S242" s="1"/>
  <c r="N240" i="3"/>
  <c r="O240"/>
  <c r="S240" s="1"/>
  <c r="M356" i="2"/>
  <c r="N325"/>
  <c r="N296"/>
  <c r="N266"/>
  <c r="N252"/>
  <c r="N212"/>
  <c r="N208"/>
  <c r="N201"/>
  <c r="N192"/>
  <c r="N188"/>
  <c r="N181"/>
  <c r="N175"/>
  <c r="N159"/>
  <c r="N153"/>
  <c r="N146"/>
  <c r="N118"/>
  <c r="N101"/>
  <c r="N241"/>
  <c r="O241"/>
  <c r="S241" s="1"/>
  <c r="N302" i="3"/>
  <c r="N332"/>
  <c r="N298"/>
  <c r="N255" i="2"/>
  <c r="O247"/>
  <c r="O243" i="3"/>
  <c r="S243" s="1"/>
  <c r="N243"/>
  <c r="N300" i="2"/>
  <c r="N258"/>
  <c r="J131" i="3"/>
  <c r="N131" s="1"/>
  <c r="J131" i="2"/>
  <c r="N131" s="1"/>
  <c r="N239"/>
  <c r="O239"/>
  <c r="O244" i="3"/>
  <c r="S244" s="1"/>
  <c r="N244"/>
  <c r="N210" i="2"/>
  <c r="N196"/>
  <c r="O294" i="3"/>
  <c r="S294" s="1"/>
  <c r="N294"/>
  <c r="K235"/>
  <c r="K235" i="2"/>
  <c r="P249" i="3"/>
  <c r="N312"/>
  <c r="N220" i="2"/>
  <c r="N314"/>
  <c r="N269"/>
  <c r="J292" i="3"/>
  <c r="N292" s="1"/>
  <c r="J292" i="2"/>
  <c r="N292" s="1"/>
  <c r="L356" i="3"/>
  <c r="N321"/>
  <c r="N308"/>
  <c r="O293"/>
  <c r="N293"/>
  <c r="N271" i="2"/>
  <c r="N128"/>
  <c r="N116"/>
  <c r="N104"/>
  <c r="O249" i="3"/>
  <c r="K356" i="2"/>
  <c r="N336"/>
  <c r="O244"/>
  <c r="S244" s="1"/>
  <c r="N244"/>
  <c r="O242" i="3"/>
  <c r="S242" s="1"/>
  <c r="N242"/>
  <c r="N325"/>
  <c r="N296"/>
  <c r="N273"/>
  <c r="N252"/>
  <c r="N212"/>
  <c r="N208"/>
  <c r="N201"/>
  <c r="N192"/>
  <c r="N188"/>
  <c r="N181"/>
  <c r="N175"/>
  <c r="N159"/>
  <c r="N153"/>
  <c r="N146"/>
  <c r="N118"/>
  <c r="N101"/>
  <c r="O241"/>
  <c r="S241" s="1"/>
  <c r="N241"/>
  <c r="O294" i="2"/>
  <c r="S294" s="1"/>
  <c r="N294"/>
  <c r="P249"/>
  <c r="N334"/>
  <c r="N312"/>
  <c r="O295"/>
  <c r="N295"/>
  <c r="N255" i="3"/>
  <c r="O247"/>
  <c r="N300"/>
  <c r="N258"/>
  <c r="S357" i="1"/>
  <c r="S358"/>
  <c r="S329"/>
  <c r="S330"/>
  <c r="S362" s="1"/>
  <c r="R356"/>
  <c r="U356" s="1"/>
  <c r="S146"/>
  <c r="S18"/>
  <c r="S47"/>
  <c r="S201"/>
  <c r="S61"/>
  <c r="S141"/>
  <c r="S38"/>
  <c r="P327"/>
  <c r="S138"/>
  <c r="S196"/>
  <c r="S51"/>
  <c r="S15"/>
  <c r="S73"/>
  <c r="S161"/>
  <c r="S273"/>
  <c r="S82"/>
  <c r="S33"/>
  <c r="S183"/>
  <c r="S220"/>
  <c r="S85"/>
  <c r="S128"/>
  <c r="S192"/>
  <c r="O356"/>
  <c r="S332"/>
  <c r="O131"/>
  <c r="S131" s="1"/>
  <c r="S132"/>
  <c r="S42"/>
  <c r="S92"/>
  <c r="S104"/>
  <c r="S255"/>
  <c r="S266"/>
  <c r="S302"/>
  <c r="S205"/>
  <c r="S321"/>
  <c r="S96"/>
  <c r="S118"/>
  <c r="S11"/>
  <c r="S133"/>
  <c r="S153"/>
  <c r="S308"/>
  <c r="S314"/>
  <c r="S252"/>
  <c r="S101"/>
  <c r="S123"/>
  <c r="S214"/>
  <c r="S336"/>
  <c r="S177"/>
  <c r="S224"/>
  <c r="S260"/>
  <c r="O328" i="3" l="1"/>
  <c r="O360" s="1"/>
  <c r="O328" i="2"/>
  <c r="O360" s="1"/>
  <c r="P328" i="3"/>
  <c r="P360" s="1"/>
  <c r="P328" i="2"/>
  <c r="P360" s="1"/>
  <c r="S361" i="1"/>
  <c r="P235" i="3"/>
  <c r="P327" s="1"/>
  <c r="P359" s="1"/>
  <c r="S293"/>
  <c r="O292"/>
  <c r="S292" s="1"/>
  <c r="P235" i="2"/>
  <c r="P327" s="1"/>
  <c r="P359" s="1"/>
  <c r="T356"/>
  <c r="S293"/>
  <c r="O292"/>
  <c r="S292" s="1"/>
  <c r="N356"/>
  <c r="N356" i="3"/>
  <c r="O131"/>
  <c r="S132"/>
  <c r="S295"/>
  <c r="S295" i="2"/>
  <c r="S239"/>
  <c r="O235"/>
  <c r="O235" i="3"/>
  <c r="S239"/>
  <c r="O131" i="2"/>
  <c r="S132"/>
  <c r="P359" i="1"/>
  <c r="S356"/>
  <c r="V356" s="1"/>
  <c r="O327"/>
  <c r="V356" i="2" l="1"/>
  <c r="S131"/>
  <c r="O327"/>
  <c r="S131" i="3"/>
  <c r="O327"/>
  <c r="O359" i="1"/>
  <c r="O359" i="2" l="1"/>
  <c r="O359" i="3"/>
  <c r="K92" i="1"/>
  <c r="L92"/>
  <c r="M92"/>
  <c r="J92"/>
  <c r="K85"/>
  <c r="L85"/>
  <c r="M85"/>
  <c r="J85"/>
  <c r="K82"/>
  <c r="L82"/>
  <c r="M82"/>
  <c r="J82"/>
  <c r="K73"/>
  <c r="L73"/>
  <c r="M73"/>
  <c r="J73"/>
  <c r="K71"/>
  <c r="L71"/>
  <c r="M71"/>
  <c r="J71"/>
  <c r="K69"/>
  <c r="L69"/>
  <c r="M69"/>
  <c r="J69"/>
  <c r="K67"/>
  <c r="L67"/>
  <c r="M67"/>
  <c r="J67"/>
  <c r="K65"/>
  <c r="L65"/>
  <c r="M65"/>
  <c r="J65"/>
  <c r="K61"/>
  <c r="L61"/>
  <c r="M61"/>
  <c r="J61"/>
  <c r="K59"/>
  <c r="L59"/>
  <c r="M59"/>
  <c r="J59"/>
  <c r="K57"/>
  <c r="L57"/>
  <c r="M57"/>
  <c r="J57"/>
  <c r="M55"/>
  <c r="K55"/>
  <c r="L55"/>
  <c r="J55"/>
  <c r="K51"/>
  <c r="L51"/>
  <c r="M51"/>
  <c r="J51"/>
  <c r="K47"/>
  <c r="L47"/>
  <c r="M47"/>
  <c r="J47"/>
  <c r="K42"/>
  <c r="L42"/>
  <c r="M42"/>
  <c r="J42"/>
  <c r="K38"/>
  <c r="L38"/>
  <c r="M38"/>
  <c r="J38"/>
  <c r="K36"/>
  <c r="L36"/>
  <c r="M36"/>
  <c r="J36"/>
  <c r="K33"/>
  <c r="L33"/>
  <c r="M33"/>
  <c r="J33"/>
  <c r="K31"/>
  <c r="L31"/>
  <c r="M31"/>
  <c r="J31"/>
  <c r="K24"/>
  <c r="L24"/>
  <c r="M24"/>
  <c r="J24"/>
  <c r="K22"/>
  <c r="L22"/>
  <c r="M22"/>
  <c r="J22"/>
  <c r="K18"/>
  <c r="L18"/>
  <c r="M18"/>
  <c r="J18"/>
  <c r="K15"/>
  <c r="L15"/>
  <c r="M15"/>
  <c r="J15"/>
  <c r="K11"/>
  <c r="L11"/>
  <c r="M11"/>
  <c r="J11"/>
  <c r="K9"/>
  <c r="L9"/>
  <c r="M9"/>
  <c r="J9"/>
  <c r="K7"/>
  <c r="L7"/>
  <c r="J7"/>
  <c r="N8"/>
  <c r="N10"/>
  <c r="N12"/>
  <c r="N13"/>
  <c r="N14"/>
  <c r="N16"/>
  <c r="N17"/>
  <c r="N19"/>
  <c r="N20"/>
  <c r="N21"/>
  <c r="N23"/>
  <c r="N25"/>
  <c r="N32"/>
  <c r="N34"/>
  <c r="N35"/>
  <c r="N37"/>
  <c r="N39"/>
  <c r="N40"/>
  <c r="N41"/>
  <c r="N43"/>
  <c r="N44"/>
  <c r="N45"/>
  <c r="N46"/>
  <c r="N48"/>
  <c r="N49"/>
  <c r="N50"/>
  <c r="N52"/>
  <c r="N53"/>
  <c r="N54"/>
  <c r="N56"/>
  <c r="N58"/>
  <c r="N60"/>
  <c r="N62"/>
  <c r="N63"/>
  <c r="N64"/>
  <c r="N66"/>
  <c r="N68"/>
  <c r="N70"/>
  <c r="N72"/>
  <c r="N74"/>
  <c r="N75"/>
  <c r="N76"/>
  <c r="N77"/>
  <c r="N78"/>
  <c r="N79"/>
  <c r="N80"/>
  <c r="N81"/>
  <c r="N83"/>
  <c r="N84"/>
  <c r="N86"/>
  <c r="N87"/>
  <c r="N88"/>
  <c r="N89"/>
  <c r="N90"/>
  <c r="N91"/>
  <c r="N93"/>
  <c r="N94"/>
  <c r="N95"/>
  <c r="N97"/>
  <c r="N98"/>
  <c r="N99"/>
  <c r="N100"/>
  <c r="N102"/>
  <c r="N103"/>
  <c r="N105"/>
  <c r="N106"/>
  <c r="N107"/>
  <c r="N108"/>
  <c r="N109"/>
  <c r="N110"/>
  <c r="N111"/>
  <c r="N113"/>
  <c r="N115"/>
  <c r="N117"/>
  <c r="N119"/>
  <c r="N120"/>
  <c r="N122"/>
  <c r="N124"/>
  <c r="N125"/>
  <c r="N126"/>
  <c r="N127"/>
  <c r="N129"/>
  <c r="N130"/>
  <c r="N132"/>
  <c r="N134"/>
  <c r="N135"/>
  <c r="N136"/>
  <c r="N137"/>
  <c r="N139"/>
  <c r="N140"/>
  <c r="N142"/>
  <c r="N143"/>
  <c r="N145"/>
  <c r="N147"/>
  <c r="N148"/>
  <c r="N149"/>
  <c r="N150"/>
  <c r="N152"/>
  <c r="N154"/>
  <c r="N155"/>
  <c r="N156"/>
  <c r="N158"/>
  <c r="N160"/>
  <c r="N162"/>
  <c r="N163"/>
  <c r="N164"/>
  <c r="N165"/>
  <c r="N166"/>
  <c r="N167"/>
  <c r="N168"/>
  <c r="N169"/>
  <c r="N170"/>
  <c r="N171"/>
  <c r="N172"/>
  <c r="N173"/>
  <c r="N174"/>
  <c r="N176"/>
  <c r="N178"/>
  <c r="N179"/>
  <c r="N180"/>
  <c r="N182"/>
  <c r="N184"/>
  <c r="N185"/>
  <c r="N186"/>
  <c r="N187"/>
  <c r="N189"/>
  <c r="N191"/>
  <c r="N193"/>
  <c r="N194"/>
  <c r="N195"/>
  <c r="N197"/>
  <c r="N198"/>
  <c r="N199"/>
  <c r="N200"/>
  <c r="N202"/>
  <c r="N203"/>
  <c r="N204"/>
  <c r="N206"/>
  <c r="N207"/>
  <c r="N209"/>
  <c r="N211"/>
  <c r="N213"/>
  <c r="N215"/>
  <c r="N216"/>
  <c r="N217"/>
  <c r="N219"/>
  <c r="N221"/>
  <c r="N222"/>
  <c r="N223"/>
  <c r="N225"/>
  <c r="N226"/>
  <c r="N227"/>
  <c r="N228"/>
  <c r="N229"/>
  <c r="N230"/>
  <c r="N231"/>
  <c r="N232"/>
  <c r="N234"/>
  <c r="N236"/>
  <c r="N237"/>
  <c r="N238"/>
  <c r="N239"/>
  <c r="N240"/>
  <c r="N241"/>
  <c r="N242"/>
  <c r="N243"/>
  <c r="N244"/>
  <c r="N245"/>
  <c r="N246"/>
  <c r="N248"/>
  <c r="N250"/>
  <c r="N251"/>
  <c r="N253"/>
  <c r="N254"/>
  <c r="N256"/>
  <c r="N257"/>
  <c r="N259"/>
  <c r="N261"/>
  <c r="N262"/>
  <c r="N263"/>
  <c r="N265"/>
  <c r="N267"/>
  <c r="N268"/>
  <c r="N270"/>
  <c r="N272"/>
  <c r="N274"/>
  <c r="N275"/>
  <c r="N276"/>
  <c r="N277"/>
  <c r="N278"/>
  <c r="N279"/>
  <c r="N280"/>
  <c r="N281"/>
  <c r="N282"/>
  <c r="N283"/>
  <c r="N284"/>
  <c r="N285"/>
  <c r="N286"/>
  <c r="N287"/>
  <c r="N288"/>
  <c r="N289"/>
  <c r="N290"/>
  <c r="N291"/>
  <c r="N293"/>
  <c r="N294"/>
  <c r="N295"/>
  <c r="N297"/>
  <c r="N299"/>
  <c r="N301"/>
  <c r="N303"/>
  <c r="N304"/>
  <c r="N305"/>
  <c r="N306"/>
  <c r="N307"/>
  <c r="N309"/>
  <c r="N310"/>
  <c r="N311"/>
  <c r="N313"/>
  <c r="N315"/>
  <c r="N316"/>
  <c r="N317"/>
  <c r="N318"/>
  <c r="N319"/>
  <c r="N320"/>
  <c r="N322"/>
  <c r="N323"/>
  <c r="N324"/>
  <c r="N326"/>
  <c r="N333"/>
  <c r="N335"/>
  <c r="N337"/>
  <c r="N338"/>
  <c r="N339"/>
  <c r="N340"/>
  <c r="N341"/>
  <c r="N342"/>
  <c r="N343"/>
  <c r="N344"/>
  <c r="N345"/>
  <c r="N346"/>
  <c r="N347"/>
  <c r="N348"/>
  <c r="N349"/>
  <c r="N350"/>
  <c r="N351"/>
  <c r="N352"/>
  <c r="N353"/>
  <c r="N355"/>
  <c r="M9" i="3" l="1"/>
  <c r="M9" i="2"/>
  <c r="M15" i="3"/>
  <c r="M15" i="2"/>
  <c r="M22" i="3"/>
  <c r="M22" i="2"/>
  <c r="M33" i="3"/>
  <c r="M33" i="2"/>
  <c r="M38" i="3"/>
  <c r="M38" i="2"/>
  <c r="M47" i="3"/>
  <c r="M47" i="2"/>
  <c r="L55"/>
  <c r="L55" i="3"/>
  <c r="M59"/>
  <c r="M59" i="2"/>
  <c r="M65" i="3"/>
  <c r="M65" i="2"/>
  <c r="M69" i="3"/>
  <c r="M69" i="2"/>
  <c r="M73" i="3"/>
  <c r="M73" i="2"/>
  <c r="M82" i="3"/>
  <c r="M82" i="2"/>
  <c r="M92" i="3"/>
  <c r="M92" i="2"/>
  <c r="L7" i="3"/>
  <c r="L7" i="2"/>
  <c r="L9"/>
  <c r="L9" i="3"/>
  <c r="L11" i="2"/>
  <c r="L11" i="3"/>
  <c r="L15" i="2"/>
  <c r="L15" i="3"/>
  <c r="L18"/>
  <c r="L18" i="2"/>
  <c r="L22"/>
  <c r="L22" i="3"/>
  <c r="L24" i="2"/>
  <c r="L24" i="3"/>
  <c r="L31" i="2"/>
  <c r="L31" i="3"/>
  <c r="L33"/>
  <c r="L33" i="2"/>
  <c r="L36"/>
  <c r="L36" i="3"/>
  <c r="L38" i="2"/>
  <c r="L38" i="3"/>
  <c r="L42"/>
  <c r="L42" i="2"/>
  <c r="L47"/>
  <c r="L47" i="3"/>
  <c r="L51"/>
  <c r="L51" i="2"/>
  <c r="K55" i="3"/>
  <c r="K55" i="2"/>
  <c r="L57"/>
  <c r="L57" i="3"/>
  <c r="L59" i="2"/>
  <c r="L59" i="3"/>
  <c r="L61"/>
  <c r="L61" i="2"/>
  <c r="L65"/>
  <c r="L65" i="3"/>
  <c r="L67" i="2"/>
  <c r="L67" i="3"/>
  <c r="L69" i="2"/>
  <c r="L69" i="3"/>
  <c r="L71"/>
  <c r="L71" i="2"/>
  <c r="L73"/>
  <c r="L73" i="3"/>
  <c r="L82" i="2"/>
  <c r="L82" i="3"/>
  <c r="L85"/>
  <c r="L85" i="2"/>
  <c r="L92" i="3"/>
  <c r="L92" i="2"/>
  <c r="J7" i="3"/>
  <c r="J7" i="2"/>
  <c r="M11"/>
  <c r="M11" i="3"/>
  <c r="M18"/>
  <c r="M18" i="2"/>
  <c r="M24"/>
  <c r="M24" i="3"/>
  <c r="M36"/>
  <c r="M36" i="2"/>
  <c r="M42" i="3"/>
  <c r="M42" i="2"/>
  <c r="M51" i="3"/>
  <c r="M51" i="2"/>
  <c r="M57" i="3"/>
  <c r="M57" i="2"/>
  <c r="M61" i="3"/>
  <c r="M61" i="2"/>
  <c r="M67" i="3"/>
  <c r="M67" i="2"/>
  <c r="M71" i="3"/>
  <c r="M71" i="2"/>
  <c r="K7" i="3"/>
  <c r="K7" i="2"/>
  <c r="K9" i="3"/>
  <c r="K9" i="2"/>
  <c r="K11" i="3"/>
  <c r="K11" i="2"/>
  <c r="K15" i="3"/>
  <c r="K15" i="2"/>
  <c r="K18" i="3"/>
  <c r="K18" i="2"/>
  <c r="K22" i="3"/>
  <c r="K22" i="2"/>
  <c r="K24" i="3"/>
  <c r="K24" i="2"/>
  <c r="K31" i="3"/>
  <c r="K31" i="2"/>
  <c r="K33" i="3"/>
  <c r="K33" i="2"/>
  <c r="K36"/>
  <c r="K36" i="3"/>
  <c r="K38"/>
  <c r="K38" i="2"/>
  <c r="K42" i="3"/>
  <c r="K42" i="2"/>
  <c r="K47" i="3"/>
  <c r="K47" i="2"/>
  <c r="K51" i="3"/>
  <c r="K51" i="2"/>
  <c r="M55" i="3"/>
  <c r="M55" i="2"/>
  <c r="K57" i="3"/>
  <c r="K57" i="2"/>
  <c r="K59" i="3"/>
  <c r="K59" i="2"/>
  <c r="K61" i="3"/>
  <c r="K61" i="2"/>
  <c r="K65" i="3"/>
  <c r="K65" i="2"/>
  <c r="K67" i="3"/>
  <c r="K67" i="2"/>
  <c r="K69" i="3"/>
  <c r="K69" i="2"/>
  <c r="K71" i="3"/>
  <c r="K71" i="2"/>
  <c r="K73" i="3"/>
  <c r="K73" i="2"/>
  <c r="K82" i="3"/>
  <c r="K82" i="2"/>
  <c r="K85" i="3"/>
  <c r="K85" i="2"/>
  <c r="K92" i="3"/>
  <c r="K92" i="2"/>
  <c r="M31"/>
  <c r="M31" i="3"/>
  <c r="M85"/>
  <c r="M85" i="2"/>
  <c r="J9" i="3"/>
  <c r="J9" i="2"/>
  <c r="J11" i="3"/>
  <c r="J11" i="2"/>
  <c r="J15" i="3"/>
  <c r="J15" i="2"/>
  <c r="J18"/>
  <c r="J18" i="3"/>
  <c r="J22" i="2"/>
  <c r="J22" i="3"/>
  <c r="J24"/>
  <c r="J24" i="2"/>
  <c r="J31" i="3"/>
  <c r="J31" i="2"/>
  <c r="J33" i="3"/>
  <c r="J33" i="2"/>
  <c r="J36" i="3"/>
  <c r="J36" i="2"/>
  <c r="J38" i="3"/>
  <c r="J38" i="2"/>
  <c r="J42" i="3"/>
  <c r="J42" i="2"/>
  <c r="J47" i="3"/>
  <c r="J47" i="2"/>
  <c r="J51" i="3"/>
  <c r="J51" i="2"/>
  <c r="J55" i="3"/>
  <c r="J55" i="2"/>
  <c r="J57" i="3"/>
  <c r="J57" i="2"/>
  <c r="J59" i="3"/>
  <c r="J59" i="2"/>
  <c r="J61" i="3"/>
  <c r="J61" i="2"/>
  <c r="J65" i="3"/>
  <c r="J65" i="2"/>
  <c r="J67" i="3"/>
  <c r="J67" i="2"/>
  <c r="J69" i="3"/>
  <c r="J69" i="2"/>
  <c r="J71" i="3"/>
  <c r="J71" i="2"/>
  <c r="J73" i="3"/>
  <c r="J73" i="2"/>
  <c r="J82" i="3"/>
  <c r="J82" i="2"/>
  <c r="J85" i="3"/>
  <c r="J85" i="2"/>
  <c r="J92" i="3"/>
  <c r="J92" i="2"/>
  <c r="N357" i="1"/>
  <c r="N358"/>
  <c r="N329"/>
  <c r="N330"/>
  <c r="N362" s="1"/>
  <c r="N312"/>
  <c r="N300"/>
  <c r="N298"/>
  <c r="N273"/>
  <c r="N271"/>
  <c r="N269"/>
  <c r="N264"/>
  <c r="N260"/>
  <c r="N258"/>
  <c r="N252"/>
  <c r="M249"/>
  <c r="M328" s="1"/>
  <c r="L249"/>
  <c r="L328" s="1"/>
  <c r="M247"/>
  <c r="L247"/>
  <c r="N220"/>
  <c r="N218"/>
  <c r="N214"/>
  <c r="N210"/>
  <c r="N208"/>
  <c r="N205"/>
  <c r="N201"/>
  <c r="N192"/>
  <c r="N190"/>
  <c r="N188"/>
  <c r="N181"/>
  <c r="N177"/>
  <c r="N175"/>
  <c r="N159"/>
  <c r="N157"/>
  <c r="N151"/>
  <c r="N144"/>
  <c r="N141"/>
  <c r="N138"/>
  <c r="N131"/>
  <c r="N128"/>
  <c r="N123"/>
  <c r="N118"/>
  <c r="N116"/>
  <c r="N104"/>
  <c r="N101"/>
  <c r="N85"/>
  <c r="N82"/>
  <c r="N69"/>
  <c r="N67"/>
  <c r="N59"/>
  <c r="N57"/>
  <c r="N47"/>
  <c r="N42"/>
  <c r="N33"/>
  <c r="N31"/>
  <c r="N18"/>
  <c r="N15"/>
  <c r="N92" i="2" l="1"/>
  <c r="N9"/>
  <c r="N361" i="1"/>
  <c r="N22" i="2"/>
  <c r="N85" i="3"/>
  <c r="N73"/>
  <c r="N69"/>
  <c r="N65"/>
  <c r="N59"/>
  <c r="N55"/>
  <c r="N47"/>
  <c r="N38"/>
  <c r="N33"/>
  <c r="N24"/>
  <c r="N11"/>
  <c r="N67" i="2"/>
  <c r="N57"/>
  <c r="N42"/>
  <c r="N31"/>
  <c r="N18"/>
  <c r="L249" i="3"/>
  <c r="L249" i="2"/>
  <c r="N71"/>
  <c r="J327" i="3"/>
  <c r="N7"/>
  <c r="N92"/>
  <c r="N82"/>
  <c r="N71"/>
  <c r="N67"/>
  <c r="N61"/>
  <c r="N57"/>
  <c r="N51"/>
  <c r="N42"/>
  <c r="N36"/>
  <c r="N31"/>
  <c r="N15"/>
  <c r="N9"/>
  <c r="K327" i="2"/>
  <c r="K359" s="1"/>
  <c r="N7"/>
  <c r="J327"/>
  <c r="M249" i="3"/>
  <c r="M249" i="2"/>
  <c r="N82"/>
  <c r="N61"/>
  <c r="N51"/>
  <c r="N36"/>
  <c r="N22" i="3"/>
  <c r="N15" i="2"/>
  <c r="L247"/>
  <c r="L247" i="3"/>
  <c r="R247" i="1"/>
  <c r="M247" i="3"/>
  <c r="R247" s="1"/>
  <c r="M247" i="2"/>
  <c r="R247" s="1"/>
  <c r="N85"/>
  <c r="N73"/>
  <c r="N69"/>
  <c r="N65"/>
  <c r="N59"/>
  <c r="N55"/>
  <c r="N47"/>
  <c r="N38"/>
  <c r="N33"/>
  <c r="N24"/>
  <c r="N18" i="3"/>
  <c r="N11" i="2"/>
  <c r="K327" i="3"/>
  <c r="K359" s="1"/>
  <c r="Q249" i="1"/>
  <c r="L360"/>
  <c r="R249"/>
  <c r="M360"/>
  <c r="L235"/>
  <c r="Q247"/>
  <c r="M235"/>
  <c r="N296"/>
  <c r="N308"/>
  <c r="N325"/>
  <c r="N332"/>
  <c r="N334"/>
  <c r="N314"/>
  <c r="N153"/>
  <c r="N233"/>
  <c r="N336"/>
  <c r="N354"/>
  <c r="N247"/>
  <c r="N249"/>
  <c r="N11"/>
  <c r="N24"/>
  <c r="N38"/>
  <c r="N55"/>
  <c r="N65"/>
  <c r="N73"/>
  <c r="N96"/>
  <c r="N114"/>
  <c r="N7"/>
  <c r="N9"/>
  <c r="N22"/>
  <c r="N36"/>
  <c r="N51"/>
  <c r="N61"/>
  <c r="N71"/>
  <c r="N92"/>
  <c r="N112"/>
  <c r="N121"/>
  <c r="N133"/>
  <c r="N146"/>
  <c r="N161"/>
  <c r="N183"/>
  <c r="N196"/>
  <c r="N212"/>
  <c r="N224"/>
  <c r="N255"/>
  <c r="N266"/>
  <c r="N292"/>
  <c r="N302"/>
  <c r="M356"/>
  <c r="L356"/>
  <c r="Q328" l="1"/>
  <c r="Q360" s="1"/>
  <c r="N328"/>
  <c r="N360" s="1"/>
  <c r="M328" i="3"/>
  <c r="M360" s="1"/>
  <c r="L328"/>
  <c r="L360" s="1"/>
  <c r="M328" i="2"/>
  <c r="M360" s="1"/>
  <c r="L328"/>
  <c r="L360" s="1"/>
  <c r="R328" i="1"/>
  <c r="R360" s="1"/>
  <c r="R235"/>
  <c r="R327" s="1"/>
  <c r="U327" s="1"/>
  <c r="T327" i="2" s="1"/>
  <c r="T359" s="1"/>
  <c r="J359" i="3"/>
  <c r="M235"/>
  <c r="M327" s="1"/>
  <c r="M359" s="1"/>
  <c r="M235" i="2"/>
  <c r="M327" s="1"/>
  <c r="M359" s="1"/>
  <c r="R249" i="3"/>
  <c r="Q249" i="2"/>
  <c r="N249"/>
  <c r="Q247"/>
  <c r="S247" s="1"/>
  <c r="N247"/>
  <c r="R249"/>
  <c r="L235" i="3"/>
  <c r="L235" i="2"/>
  <c r="Q247" i="3"/>
  <c r="N247"/>
  <c r="J359" i="2"/>
  <c r="Q249" i="3"/>
  <c r="N249"/>
  <c r="S249" i="1"/>
  <c r="S247"/>
  <c r="Q235"/>
  <c r="N235"/>
  <c r="N356"/>
  <c r="K356"/>
  <c r="N328" i="2" l="1"/>
  <c r="N360" s="1"/>
  <c r="Q328" i="3"/>
  <c r="Q360" s="1"/>
  <c r="S328" i="1"/>
  <c r="S360" s="1"/>
  <c r="N328" i="3"/>
  <c r="N360" s="1"/>
  <c r="R328"/>
  <c r="R360" s="1"/>
  <c r="R328" i="2"/>
  <c r="R360" s="1"/>
  <c r="Q328"/>
  <c r="Q360" s="1"/>
  <c r="R235" i="3"/>
  <c r="R327" s="1"/>
  <c r="U327" s="1"/>
  <c r="U359" s="1"/>
  <c r="R359" i="1"/>
  <c r="U359"/>
  <c r="R235" i="2"/>
  <c r="R327" s="1"/>
  <c r="U327" s="1"/>
  <c r="N235" i="3"/>
  <c r="L327"/>
  <c r="S249"/>
  <c r="Q235"/>
  <c r="S247"/>
  <c r="N235" i="2"/>
  <c r="L327"/>
  <c r="Q235"/>
  <c r="S249"/>
  <c r="N327" i="1"/>
  <c r="S235"/>
  <c r="Q327"/>
  <c r="S328" i="3" l="1"/>
  <c r="S360" s="1"/>
  <c r="S328" i="2"/>
  <c r="S360" s="1"/>
  <c r="R359" i="3"/>
  <c r="R359" i="2"/>
  <c r="Q327"/>
  <c r="S235"/>
  <c r="Q327" i="3"/>
  <c r="S235"/>
  <c r="T327"/>
  <c r="T359" s="1"/>
  <c r="U359" i="2"/>
  <c r="L359"/>
  <c r="N327"/>
  <c r="N359" s="1"/>
  <c r="L359" i="3"/>
  <c r="N327"/>
  <c r="N359" s="1"/>
  <c r="Q359" i="1"/>
  <c r="S327"/>
  <c r="V327" s="1"/>
  <c r="Q359" i="3" l="1"/>
  <c r="S327"/>
  <c r="Q359" i="2"/>
  <c r="S327"/>
  <c r="S359" i="1"/>
  <c r="V359" s="1"/>
  <c r="N321"/>
  <c r="V327" i="2" l="1"/>
  <c r="V359" s="1"/>
  <c r="S359"/>
  <c r="V327" i="3"/>
  <c r="V359" s="1"/>
  <c r="S359"/>
  <c r="N359" i="1"/>
</calcChain>
</file>

<file path=xl/comments1.xml><?xml version="1.0" encoding="utf-8"?>
<comments xmlns="http://schemas.openxmlformats.org/spreadsheetml/2006/main">
  <authors>
    <author>Блинова Екатерина Николаевна</author>
  </authors>
  <commentList>
    <comment ref="T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из расчета на июньскую сессию</t>
        </r>
      </text>
    </comment>
    <comment ref="J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1 кв 2023+Сурская школа план 2022 (договор на 2023 не заключен)</t>
        </r>
      </text>
    </comment>
    <comment ref="K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апр-май 2023+июнь 2022 (теплоноситель плановые цифры 2023)</t>
        </r>
      </text>
    </comment>
    <comment ref="L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3 кв 2023</t>
        </r>
      </text>
    </comment>
    <comment ref="M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4 кв 2023</t>
        </r>
      </text>
    </comment>
    <comment ref="D239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(новый тариф с 20.04.2023)</t>
        </r>
      </text>
    </comment>
    <comment ref="D240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(новый тариф с 20.04.2023)</t>
        </r>
      </text>
    </comment>
    <comment ref="D241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(новый тариф с 20.04.2023)</t>
        </r>
      </text>
    </comment>
    <comment ref="D242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(новый тариф с 20.04.2023)</t>
        </r>
      </text>
    </comment>
    <comment ref="D243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(новый тариф с 20.04.2023)</t>
        </r>
      </text>
    </comment>
    <comment ref="D24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(новый тариф с 20.04.2023)</t>
        </r>
      </text>
    </comment>
    <comment ref="D24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(новый тариф с 20.04.2023)</t>
        </r>
      </text>
    </comment>
    <comment ref="D24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(новый тариф с 20.04.2023)</t>
        </r>
      </text>
    </comment>
    <comment ref="D247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(новый тариф с 20.04.2023)</t>
        </r>
      </text>
    </comment>
    <comment ref="D248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(новый тариф с 20.04.2023)</t>
        </r>
      </text>
    </comment>
    <comment ref="D249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(новый тариф с 20.04.2023)</t>
        </r>
      </text>
    </comment>
    <comment ref="D250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(новый тариф с 20.04.2023)</t>
        </r>
      </text>
    </comment>
    <comment ref="D251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(новый тариф с 20.04.2023)</t>
        </r>
      </text>
    </comment>
    <comment ref="C258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не оказывает услуги т/с с 01.06.2023, новое РСО неизвестно</t>
        </r>
      </text>
    </comment>
    <comment ref="D293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(новый тариф с 29.03.2023)</t>
        </r>
      </text>
    </comment>
    <comment ref="D29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(новый тариф с 29.03.2023)</t>
        </r>
      </text>
    </comment>
    <comment ref="D29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(новый тариф с 29.03.2023)</t>
        </r>
      </text>
    </comment>
  </commentList>
</comments>
</file>

<file path=xl/comments2.xml><?xml version="1.0" encoding="utf-8"?>
<comments xmlns="http://schemas.openxmlformats.org/spreadsheetml/2006/main">
  <authors>
    <author>Блинова Екатерина Николаевна</author>
  </authors>
  <commentList>
    <comment ref="J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1 кв 2023+Сурская школа план 2022 (договор на 2023 не заключен)</t>
        </r>
      </text>
    </comment>
    <comment ref="K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апр-май 2023+июнь 2022 (теплоноситель плановые цифры 2023)</t>
        </r>
      </text>
    </comment>
    <comment ref="L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3 кв 2023</t>
        </r>
      </text>
    </comment>
    <comment ref="M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4 кв 2023</t>
        </r>
      </text>
    </comment>
    <comment ref="D239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(новый тариф с 20.04.2023)</t>
        </r>
      </text>
    </comment>
    <comment ref="D240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(новый тариф с 20.04.2023)</t>
        </r>
      </text>
    </comment>
    <comment ref="D241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(новый тариф с 20.04.2023)</t>
        </r>
      </text>
    </comment>
    <comment ref="D242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(новый тариф с 20.04.2023)</t>
        </r>
      </text>
    </comment>
    <comment ref="D243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(новый тариф с 20.04.2023)</t>
        </r>
      </text>
    </comment>
    <comment ref="D24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(новый тариф с 20.04.2023)</t>
        </r>
      </text>
    </comment>
    <comment ref="D24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(новый тариф с 20.04.2023)</t>
        </r>
      </text>
    </comment>
    <comment ref="D24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(новый тариф с 20.04.2023)</t>
        </r>
      </text>
    </comment>
    <comment ref="D247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(новый тариф с 20.04.2023)</t>
        </r>
      </text>
    </comment>
    <comment ref="D248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(новый тариф с 20.04.2023)</t>
        </r>
      </text>
    </comment>
    <comment ref="D249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(новый тариф с 20.04.2023)</t>
        </r>
      </text>
    </comment>
    <comment ref="D250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(новый тариф с 20.04.2023)</t>
        </r>
      </text>
    </comment>
    <comment ref="D251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(новый тариф с 20.04.2023)</t>
        </r>
      </text>
    </comment>
    <comment ref="D293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(новый тариф с 29.03.2023)</t>
        </r>
      </text>
    </comment>
    <comment ref="D29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(новый тариф с 29.03.2023)</t>
        </r>
      </text>
    </comment>
    <comment ref="D29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(новый тариф с 29.03.2023)</t>
        </r>
      </text>
    </comment>
  </commentList>
</comments>
</file>

<file path=xl/comments3.xml><?xml version="1.0" encoding="utf-8"?>
<comments xmlns="http://schemas.openxmlformats.org/spreadsheetml/2006/main">
  <authors>
    <author>Блинова Екатерина Николаевна</author>
  </authors>
  <commentList>
    <comment ref="J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1 кв 2023+Сурская школа план 2022 (договор на 2023 не заключен)</t>
        </r>
      </text>
    </comment>
    <comment ref="K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апр-май 2023+июнь 2022 (теплоноситель плановые цифры 2023)</t>
        </r>
      </text>
    </comment>
    <comment ref="L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3 кв 2023</t>
        </r>
      </text>
    </comment>
    <comment ref="M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4 кв 2023</t>
        </r>
      </text>
    </comment>
    <comment ref="D239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(новый тариф с 20.04.2023)</t>
        </r>
      </text>
    </comment>
    <comment ref="D240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(новый тариф с 20.04.2023)</t>
        </r>
      </text>
    </comment>
    <comment ref="D241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(новый тариф с 20.04.2023)</t>
        </r>
      </text>
    </comment>
    <comment ref="D242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(новый тариф с 20.04.2023)</t>
        </r>
      </text>
    </comment>
    <comment ref="D243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(новый тариф с 20.04.2023)</t>
        </r>
      </text>
    </comment>
    <comment ref="D24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(новый тариф с 20.04.2023)</t>
        </r>
      </text>
    </comment>
    <comment ref="D24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(новый тариф с 20.04.2023)</t>
        </r>
      </text>
    </comment>
    <comment ref="D24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(новый тариф с 20.04.2023)</t>
        </r>
      </text>
    </comment>
    <comment ref="D247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(новый тариф с 20.04.2023)</t>
        </r>
      </text>
    </comment>
    <comment ref="D248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(новый тариф с 20.04.2023)</t>
        </r>
      </text>
    </comment>
    <comment ref="D249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(новый тариф с 20.04.2023)</t>
        </r>
      </text>
    </comment>
    <comment ref="D250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(новый тариф с 20.04.2023)</t>
        </r>
      </text>
    </comment>
    <comment ref="D251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(новый тариф с 20.04.2023)</t>
        </r>
      </text>
    </comment>
    <comment ref="D293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(новый тариф с 29.03.2023)</t>
        </r>
      </text>
    </comment>
    <comment ref="D29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(новый тариф с 29.03.2023)</t>
        </r>
      </text>
    </comment>
    <comment ref="D29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(новый тариф с 29.03.2023)</t>
        </r>
      </text>
    </comment>
  </commentList>
</comments>
</file>

<file path=xl/sharedStrings.xml><?xml version="1.0" encoding="utf-8"?>
<sst xmlns="http://schemas.openxmlformats.org/spreadsheetml/2006/main" count="4826" uniqueCount="421">
  <si>
    <t>ИНН</t>
  </si>
  <si>
    <t>Наименование</t>
  </si>
  <si>
    <t>Наименование теплоснабжающей организации/
наименование муниципального района/
муниципального округа/
городского округа</t>
  </si>
  <si>
    <t>Наименование городского / сельского поселения (поселок, село, деревня)</t>
  </si>
  <si>
    <t>Ресурс
(тепловая энергия на отопление, Гкал;
тепловая энергия на подогрев, Гкал;
теплоноситель, м3)</t>
  </si>
  <si>
    <t>экономически обоснованный тариф, рублей/Гкал</t>
  </si>
  <si>
    <t>льготный тариф,
рублей/Гкал</t>
  </si>
  <si>
    <t>Потребность в средствах субсидии, рублей</t>
  </si>
  <si>
    <t>всего</t>
  </si>
  <si>
    <t>Декабрь 2023 года,
рублей</t>
  </si>
  <si>
    <t>1 полугодие</t>
  </si>
  <si>
    <t>2 полугодие</t>
  </si>
  <si>
    <t>1 квартал</t>
  </si>
  <si>
    <t>2 квартал</t>
  </si>
  <si>
    <t>3 квартал</t>
  </si>
  <si>
    <t>4 квартал</t>
  </si>
  <si>
    <t>2901125778</t>
  </si>
  <si>
    <t>АО "2-ой Архангельский объединенный авиаотряд"</t>
  </si>
  <si>
    <t xml:space="preserve"> - </t>
  </si>
  <si>
    <t>Приморский муниципальный район Арх.обл.</t>
  </si>
  <si>
    <t>сельское поселение "Лисестровское"</t>
  </si>
  <si>
    <t>тепловая энергия на отопление</t>
  </si>
  <si>
    <t>2901179251</t>
  </si>
  <si>
    <t>АО "АрхоблЭнерго"</t>
  </si>
  <si>
    <t>сельское поселение "Соловецкое"</t>
  </si>
  <si>
    <t>7703806647</t>
  </si>
  <si>
    <t>АО "ГТ Энерго"</t>
  </si>
  <si>
    <t>Вельский муниципальный район Арх.обл.</t>
  </si>
  <si>
    <t>сельское поселение "Муравьевское"</t>
  </si>
  <si>
    <t>городское поселение "Вельское"</t>
  </si>
  <si>
    <t>городское поселение "Вельское" (от котельной по адресу г. Вельск, ул. Дзержинского, д.201, стр. 12)</t>
  </si>
  <si>
    <t>тепловая энергия на подогрев</t>
  </si>
  <si>
    <t>2906006277</t>
  </si>
  <si>
    <t>АО "Онега-Энергия"</t>
  </si>
  <si>
    <t>Онежский муниципальный район Арх.обл.</t>
  </si>
  <si>
    <t>городское поселение "Онежское"</t>
  </si>
  <si>
    <t>2903011092</t>
  </si>
  <si>
    <t>АО "Сети"</t>
  </si>
  <si>
    <t>городской округ Арх.обл. "Город Новодвинск"</t>
  </si>
  <si>
    <t/>
  </si>
  <si>
    <t>теплоноситель</t>
  </si>
  <si>
    <t>291000022979</t>
  </si>
  <si>
    <t>ИП Денисов В.П.</t>
  </si>
  <si>
    <t>Виноградовский муниципальный округ Арх.обл.</t>
  </si>
  <si>
    <t>пос.Березник (от котельной по ул.Романа Куликова, д.72а)</t>
  </si>
  <si>
    <t>290604109003</t>
  </si>
  <si>
    <t>ИП Попов Михаил Александрович</t>
  </si>
  <si>
    <t>сельское поселение "Чекуевское"</t>
  </si>
  <si>
    <t>2914003174</t>
  </si>
  <si>
    <t>МП "Телеговское ЖКХ"</t>
  </si>
  <si>
    <t>Красноборский муниципальный район Арх.обл.</t>
  </si>
  <si>
    <t>сельское поселение "Телеговское"</t>
  </si>
  <si>
    <t>2902009446</t>
  </si>
  <si>
    <t>МПЖРЭП Северодвинска</t>
  </si>
  <si>
    <t>городской округ Арх.обл. "Северодвинск"</t>
  </si>
  <si>
    <t>с. Ненокса</t>
  </si>
  <si>
    <t>ул. Водогон</t>
  </si>
  <si>
    <t>2912006155</t>
  </si>
  <si>
    <t>МУП "Ерцевские теплосети"</t>
  </si>
  <si>
    <t>Коношский муниципальный район Арх.обл.</t>
  </si>
  <si>
    <t>сельское поселение "Ерцевское"</t>
  </si>
  <si>
    <t>2925003747</t>
  </si>
  <si>
    <t>МУП "ЖЭУ"</t>
  </si>
  <si>
    <t>городской округ Арх.обл. "Мирный"</t>
  </si>
  <si>
    <t>2920015308</t>
  </si>
  <si>
    <t>МУП "Плесецк-Ресурс"</t>
  </si>
  <si>
    <t>Плесецкий муниципальный округ Арх.обл.</t>
  </si>
  <si>
    <t>от котельной по адресу Арх. обл., Плесецкий район, пос. Пукса, ул. Центральная, д. 39</t>
  </si>
  <si>
    <t>от котельных в раб. пос. Плесецк по адресам: ул. Зеленая, ул. Октябрьская, д. 79, ул. Промкомбинат, д. 9,ул. Юбилейная, д. 59А</t>
  </si>
  <si>
    <t>рабочий поселок Плесецк</t>
  </si>
  <si>
    <t>2905001195</t>
  </si>
  <si>
    <t>МУП "ПУ ЖКХ"</t>
  </si>
  <si>
    <t>городской округ Арх.обл. "Город Коряжма"</t>
  </si>
  <si>
    <t>2912005994</t>
  </si>
  <si>
    <t>МУП "ТеплоСервис"</t>
  </si>
  <si>
    <t>сельские поселения "Подюжское", "Мирный"</t>
  </si>
  <si>
    <t>сельское поселение "Тавреньгское"</t>
  </si>
  <si>
    <t>сельское поселение "Волошское"</t>
  </si>
  <si>
    <t>2907010396</t>
  </si>
  <si>
    <t>МУП "Хозьминское"</t>
  </si>
  <si>
    <t>сельское поселение "Хозьминское"</t>
  </si>
  <si>
    <t>2918002171</t>
  </si>
  <si>
    <t>МУП "ШЛИТ"</t>
  </si>
  <si>
    <t>Няндомский муниципальный район Арх.обл.</t>
  </si>
  <si>
    <t>сельское поселение "Шалакушское"</t>
  </si>
  <si>
    <t>2911004420</t>
  </si>
  <si>
    <t>МУП Каргопольского муниципального округа "Архангело"</t>
  </si>
  <si>
    <t>Каргопольский муниципальный округ Арх.обл.</t>
  </si>
  <si>
    <t>от котельной в деревне Шелоховская</t>
  </si>
  <si>
    <t>2911004405</t>
  </si>
  <si>
    <t>МУП Каргопольского муниципального округа "Казаково"</t>
  </si>
  <si>
    <t>дер. Казаково</t>
  </si>
  <si>
    <t>пос. Пригородный</t>
  </si>
  <si>
    <t>г. Каргополь</t>
  </si>
  <si>
    <t>2911004356</t>
  </si>
  <si>
    <t>МУП Каргопольского муниципального округа "Ошевенское"</t>
  </si>
  <si>
    <t>от котельных в деревне Ширяиха</t>
  </si>
  <si>
    <t>2911004331</t>
  </si>
  <si>
    <t>МУП Каргопольского муниципального округа "Печниково"</t>
  </si>
  <si>
    <t>от котельной в дер. Ватамановская</t>
  </si>
  <si>
    <t>2911004363</t>
  </si>
  <si>
    <t>МУП Каргопольского муниципального округа "Тихманьга"</t>
  </si>
  <si>
    <t>дер. Патровская и дер. Песок</t>
  </si>
  <si>
    <t>2911004349</t>
  </si>
  <si>
    <t>МУП Каргопольского муниципального округа "Усачево"</t>
  </si>
  <si>
    <t>дер. Усачевская и дер. Трофимовская</t>
  </si>
  <si>
    <t>7708503727</t>
  </si>
  <si>
    <t>ОАО "РЖД" (Исакогорский участок)</t>
  </si>
  <si>
    <t>городское поселение "Няндомское"</t>
  </si>
  <si>
    <t>Няндомский муниципальный округ Арх.обл.</t>
  </si>
  <si>
    <t>городское поселение Няндмское</t>
  </si>
  <si>
    <t>городское поселение "Малошуйское"</t>
  </si>
  <si>
    <t>рабочий поселок Обозерский (от котельных по ул. Калинина, 19б и ул. Лесная, 34)</t>
  </si>
  <si>
    <t>городское поселение "Коношское" (рабочий поселок Коноша, от котельной по ул. Печорская, 9/1)</t>
  </si>
  <si>
    <t>ОАО "РЖД" (Сольвычегодский участок)</t>
  </si>
  <si>
    <t>городской округ Арх.обл. "Котлас"</t>
  </si>
  <si>
    <t>2901265172</t>
  </si>
  <si>
    <t>ООО "АГТС"</t>
  </si>
  <si>
    <t>Ленский муниципальный район Арх.обл.</t>
  </si>
  <si>
    <t>городское поселение "Урдомское"</t>
  </si>
  <si>
    <t>сельское поселение "Сафроновское"</t>
  </si>
  <si>
    <t>сельское поселение "Козьминское"</t>
  </si>
  <si>
    <t>Вилегодский муниципальный округ Арх.обл.</t>
  </si>
  <si>
    <t>с. Ильинско-Подомское, ул. Кедрова д.21, фл. №1</t>
  </si>
  <si>
    <t xml:space="preserve">с. Ильинско-Подомское, ул. Мелиоративная д.7, фл. №1 </t>
  </si>
  <si>
    <t>дер. Мухонская и с. Ильинско-Подомское, за искл. ул. Кедрова , д. 21, фл. №1 и ул. Мелиоративная, д. 7, фл. №1 в с. Ильинско-Подомское</t>
  </si>
  <si>
    <t>2901249879</t>
  </si>
  <si>
    <t>ООО "АльянсТеплоЭнерго"</t>
  </si>
  <si>
    <t>Пинежский муниципальный район Арх.обл.</t>
  </si>
  <si>
    <t>сельское поселение "Карпогорское"</t>
  </si>
  <si>
    <t>сельское поселение "Шилегское"</t>
  </si>
  <si>
    <t>2901200792</t>
  </si>
  <si>
    <t>ООО "Архбиоэнерго"</t>
  </si>
  <si>
    <t>сельское поселение "Катунинское"</t>
  </si>
  <si>
    <t>сельские поселения "Приморское", "Заостровское", "Боброво-Лявленское"</t>
  </si>
  <si>
    <t>2901307418</t>
  </si>
  <si>
    <t>ООО "АТГК"</t>
  </si>
  <si>
    <t>рабочий поселок Савинский (за искл. пос. Река Емца, ул. Набережная, д. 15)</t>
  </si>
  <si>
    <t>рабочий поселок Савинский (пос. Река Емца, ул. Набережная, д. 15)</t>
  </si>
  <si>
    <t>2922007775</t>
  </si>
  <si>
    <t>ООО "Березник"</t>
  </si>
  <si>
    <t>Устьянский муниципальный район Арх.обл.</t>
  </si>
  <si>
    <t>сельское поселение "Бестужевское"</t>
  </si>
  <si>
    <t>сельское поселение "Дмитриевское"</t>
  </si>
  <si>
    <t>сельское поселение "Илезское"</t>
  </si>
  <si>
    <t>сельское поселение "Лихачёвское"</t>
  </si>
  <si>
    <t>сельское поселение "Орловское"</t>
  </si>
  <si>
    <t>сельское поселение "Плосское"</t>
  </si>
  <si>
    <t>сельское поселение "Синицкое"</t>
  </si>
  <si>
    <t>2910004882</t>
  </si>
  <si>
    <t>ООО "Березниковское ТСП"</t>
  </si>
  <si>
    <t>п. Березник (от котельных по ул. Дзержинского, д. № 13;  по ул. Хаджи-Мурата, д. № 20 А; по ул. Павлина Виноградова, д. № 119 б; по ул. Молодежная, д. №9, строение 6)</t>
  </si>
  <si>
    <t>2907016905</t>
  </si>
  <si>
    <t>ООО "ВГС"</t>
  </si>
  <si>
    <t>2918012331</t>
  </si>
  <si>
    <t>ООО "Вектор"</t>
  </si>
  <si>
    <t>2907018155</t>
  </si>
  <si>
    <t>ООО "Вельская тепловая компания"</t>
  </si>
  <si>
    <t>городское поселение "Кулойское"</t>
  </si>
  <si>
    <t>2909003034</t>
  </si>
  <si>
    <t>ООО "Вилегодск ЖКХ"</t>
  </si>
  <si>
    <t>с. Вилегодск</t>
  </si>
  <si>
    <t>2901252021</t>
  </si>
  <si>
    <t>ООО "Газпром теплоэнерго Архангельск"</t>
  </si>
  <si>
    <t>сельское поселение "Уемское"</t>
  </si>
  <si>
    <t>сельское поселение "Приморское"</t>
  </si>
  <si>
    <t>7736186950</t>
  </si>
  <si>
    <t>ООО "Газпром энерго"</t>
  </si>
  <si>
    <t>2907018878</t>
  </si>
  <si>
    <t>ООО "Гефест"</t>
  </si>
  <si>
    <t>Устьянский муниципальный округ Арх.обл.</t>
  </si>
  <si>
    <t>от котельной в дер. Юрятинская, зд. №8г, пос. Советский, с. Шангалы</t>
  </si>
  <si>
    <t>2922008546</t>
  </si>
  <si>
    <t>ООО "ГК "УЛК"</t>
  </si>
  <si>
    <t>городское поселение "Октябрьское"</t>
  </si>
  <si>
    <t>поселок Сельменьга</t>
  </si>
  <si>
    <t>сельское поселение "Березницкое"</t>
  </si>
  <si>
    <t>2923006245</t>
  </si>
  <si>
    <t>ООО "Емецкое ТСП"</t>
  </si>
  <si>
    <t>Холмогорский муниципальный район Арх.обл.</t>
  </si>
  <si>
    <t>сельское поселение "Емецкое"</t>
  </si>
  <si>
    <t>сельское поселение "Ракульское"</t>
  </si>
  <si>
    <t>2923006012</t>
  </si>
  <si>
    <t>ООО "ЕмецкСтройСервис"</t>
  </si>
  <si>
    <t>сельское поселение "Емецкое" (с. Емецк, ул. Жолобова)</t>
  </si>
  <si>
    <t>сельское поселение "Емецкое" (д. Погост, ул. Почтовая)</t>
  </si>
  <si>
    <t>2922007704</t>
  </si>
  <si>
    <t>ООО "ЖКХ Малодоры"</t>
  </si>
  <si>
    <t>сельское поселение "Малодорское"</t>
  </si>
  <si>
    <t>2909002320</t>
  </si>
  <si>
    <t>ООО "Ильинск ЖКХ"</t>
  </si>
  <si>
    <t>дер. Кошкино</t>
  </si>
  <si>
    <t>село Никольск</t>
  </si>
  <si>
    <t>пос. Сорово</t>
  </si>
  <si>
    <t>д. №1 по ул. Советская в с. Ильинско-Подомское</t>
  </si>
  <si>
    <t>2923007175</t>
  </si>
  <si>
    <t>ООО "КМ ТЭР"</t>
  </si>
  <si>
    <t>Холмогорский муниципальный округ Арх. обл.</t>
  </si>
  <si>
    <t>сельское поселение "Светлозерское"</t>
  </si>
  <si>
    <t>2912006268</t>
  </si>
  <si>
    <t>ООО "Коношский хлебозавод"</t>
  </si>
  <si>
    <t>городское поселение "Коношское"</t>
  </si>
  <si>
    <t>2911005649</t>
  </si>
  <si>
    <t>ООО "КТС"(Каргопольский район)</t>
  </si>
  <si>
    <t>2914003625</t>
  </si>
  <si>
    <t>ООО "КТС"(Красноборский район)</t>
  </si>
  <si>
    <t>сельское поселение "Алексеевское"</t>
  </si>
  <si>
    <t>2901294110</t>
  </si>
  <si>
    <t>ООО "ЛТК"</t>
  </si>
  <si>
    <t>Лешуконский муниципальный район Арх.обл.</t>
  </si>
  <si>
    <t>сельские поселения "Лешуконское" и "Ценогорское"</t>
  </si>
  <si>
    <t>сельские поселения "Вожгорское", "Олемское", "Юромское"</t>
  </si>
  <si>
    <t>Котласский муниципальный район Арх.обл.</t>
  </si>
  <si>
    <t>городское поселение "Сольвычегодское" ((Т) г. Сольвычегодск)</t>
  </si>
  <si>
    <t>городское поселение "Сольвычегодское" (д. Григорово)</t>
  </si>
  <si>
    <t>городское поселение "Сольвычегодское" (пос. Харитоново)</t>
  </si>
  <si>
    <t>городское поселение "Сольвычегодское" (кроме д. Григорово)</t>
  </si>
  <si>
    <t>городское поселение "Шипицынское"</t>
  </si>
  <si>
    <t>городское поселение "Приводинское" (д. Курцево)</t>
  </si>
  <si>
    <t>городское поселение "Приводинское" (д. Куимиха)</t>
  </si>
  <si>
    <t>городское поселение "Приводинское" (пос. Приводино)</t>
  </si>
  <si>
    <t>городское поселение "Приводинское" (пос. Удимский)</t>
  </si>
  <si>
    <t>2918012540</t>
  </si>
  <si>
    <t>ООО "Мошинские тепловые сети"</t>
  </si>
  <si>
    <t>сельское поселение "Мошинское" (от котельной в дер. Петариха, ул. Городская, 10А)</t>
  </si>
  <si>
    <t>2901294127</t>
  </si>
  <si>
    <t>ООО "МТК"</t>
  </si>
  <si>
    <t>Мезенский муниципальный район Арх.обл.</t>
  </si>
  <si>
    <t>гор. посел. "Мезенское", сельск. посел. "Каменское", "Койденское", "Дорогорское", "Совпольское", "Быченское", "Соянское", "Зареченское"</t>
  </si>
  <si>
    <t>сельское поселение "Пинежское" (за искл. котельной п. Пинега, ул. Первомайская, д. 38)</t>
  </si>
  <si>
    <t>сельское поселение "Пинежское" (от котельной п. Пинега, ул. Первомайская, д. 38 )</t>
  </si>
  <si>
    <t>2923007640</t>
  </si>
  <si>
    <t>ООО "Нейтраль"</t>
  </si>
  <si>
    <t>сельское поселение "Ухтостровское"</t>
  </si>
  <si>
    <t>2904030161</t>
  </si>
  <si>
    <t>ООО "ОК и ТС"</t>
  </si>
  <si>
    <t>кроме поселка Вычегодский</t>
  </si>
  <si>
    <t>поселок Вычегодский</t>
  </si>
  <si>
    <t>2909002440</t>
  </si>
  <si>
    <t>ООО "Павловск ЖКХ"</t>
  </si>
  <si>
    <t>с. Павловск и дер. Быково</t>
  </si>
  <si>
    <t>2923007104</t>
  </si>
  <si>
    <t>ООО "Пинега"</t>
  </si>
  <si>
    <t>сельское поселение "Белогорское"</t>
  </si>
  <si>
    <t>2906006238</t>
  </si>
  <si>
    <t>ООО "ПКТС"</t>
  </si>
  <si>
    <t>2921126730</t>
  </si>
  <si>
    <t>ООО "Помор"</t>
  </si>
  <si>
    <t>сельское поселение "Островное" (дер. Ластола)</t>
  </si>
  <si>
    <t>сельское поселение "Островное" (дер. Пустошь)</t>
  </si>
  <si>
    <t>сельское поселение "Островное" (с. Вознесенье и дер. Кяростров)</t>
  </si>
  <si>
    <t>сельское поселение "Островное" (д. Кяростров)</t>
  </si>
  <si>
    <t>2901250754</t>
  </si>
  <si>
    <t>ООО "Регион-Энерго"</t>
  </si>
  <si>
    <t>сельское поселение "Сийское"</t>
  </si>
  <si>
    <t>2910005276</t>
  </si>
  <si>
    <t>ООО "Ресурс-Сервис"</t>
  </si>
  <si>
    <t>п. Березник, п. Воронцы, п. Шидрово, д. Конецгорье, д. Пянда</t>
  </si>
  <si>
    <t>д. Моржегоры, п. Хетово</t>
  </si>
  <si>
    <t>2901265373</t>
  </si>
  <si>
    <t>ООО "РЭП 1"</t>
  </si>
  <si>
    <t>сельское поселение "Ростовско-Минское"</t>
  </si>
  <si>
    <t>2923006943</t>
  </si>
  <si>
    <t>ООО "Северная Двина"</t>
  </si>
  <si>
    <t>сельское поселение "Двинское" (пос. Двинской, ул. Лесная, д. 62)</t>
  </si>
  <si>
    <t>2923007418</t>
  </si>
  <si>
    <t>ООО "Северная Энергетическая Компания - Беломорье"</t>
  </si>
  <si>
    <t>2901192407</t>
  </si>
  <si>
    <t>ООО "Северная Энергетическая Компания"</t>
  </si>
  <si>
    <t>сельское поселение "Луковецкое"</t>
  </si>
  <si>
    <t>2923007633</t>
  </si>
  <si>
    <t>ООО "Северный Дом"</t>
  </si>
  <si>
    <t>сельское поселение "Двинское"</t>
  </si>
  <si>
    <t>2906008443</t>
  </si>
  <si>
    <t>ООО "С-НЕРУД"</t>
  </si>
  <si>
    <t>городское поселение "Малошуйское" (от котельных в р.п. Малошуйка, ул. Привокзальная, д1 и ул. Мира, д.28)</t>
  </si>
  <si>
    <t>городское поселение "Онежское" (от котельной по пер. Цветочный в г. Онега, земельный участок № 5)</t>
  </si>
  <si>
    <t>2901150333</t>
  </si>
  <si>
    <t>ООО "СРК"</t>
  </si>
  <si>
    <t>сельское поселение "Заостровское"</t>
  </si>
  <si>
    <t>сельское поселение "Лисестровское" (от котельных, расположенных по адресам пос. Ширшинский, д. 59 и дер. Исакогорка)</t>
  </si>
  <si>
    <t>сельское поселение "Боброво-Лявленское" (дер. Бабанегово)</t>
  </si>
  <si>
    <t>сельское поселение "Боброво-Лявленское" (дер. Кузьмино, Новинки, Черный Яр)</t>
  </si>
  <si>
    <t>2918009770</t>
  </si>
  <si>
    <t>ООО "Стройсервис"</t>
  </si>
  <si>
    <t>2907016373</t>
  </si>
  <si>
    <t>ООО "Теплоресурс"</t>
  </si>
  <si>
    <t>сельское поселение "Судромское" (получ. тепл.энергию от котельной в пос. Иванское)</t>
  </si>
  <si>
    <t>сельское поселение "Низовское"</t>
  </si>
  <si>
    <t>сельское поселение "Шадреньгское"</t>
  </si>
  <si>
    <t>сельское поселение "Верхнешоношское"</t>
  </si>
  <si>
    <t>сельское поселение "Липовское"</t>
  </si>
  <si>
    <t>сельское поселение "Попонаволоцкое"</t>
  </si>
  <si>
    <t>сельское поселение "Солгинское"</t>
  </si>
  <si>
    <t>сельское поселение "Судромское" (за искл. потреб. получ. тепл.энергию от котельной в пос. Иванское)</t>
  </si>
  <si>
    <t xml:space="preserve">сельское поселение "Солгинское" </t>
  </si>
  <si>
    <t xml:space="preserve">сельское поселение "Тегринское" </t>
  </si>
  <si>
    <t>2907015570</t>
  </si>
  <si>
    <t>ООО "Теплосервис"</t>
  </si>
  <si>
    <t>2921011754</t>
  </si>
  <si>
    <t>ООО "Теплоснаб" (Приморский район)</t>
  </si>
  <si>
    <t>сельское поселение "Боброво-Лявленское"</t>
  </si>
  <si>
    <t>2922008803</t>
  </si>
  <si>
    <t>ООО "ТеплоСнаб" (Устьянский район)</t>
  </si>
  <si>
    <t>от котельных в поселке Кизема по ул. Юбилейная, д. 4А, ул. Железнодорожная, д. 19, ул. Терешковой, д. №1А, ул. Советская, д.13</t>
  </si>
  <si>
    <t>2912007007</t>
  </si>
  <si>
    <t>ООО "Теплохолдинг Коноша"</t>
  </si>
  <si>
    <t>2912006620</t>
  </si>
  <si>
    <t>ООО "Теплоэнерго"</t>
  </si>
  <si>
    <t>2904022428</t>
  </si>
  <si>
    <t>ООО "Трест Сервис"</t>
  </si>
  <si>
    <t>сельское поселение "Черемушское" (пос. Черемушское, ул.Железнодорожная, 21/1 и дер. Борки, ул. Школьная, д 1А)</t>
  </si>
  <si>
    <t>сельское поселение "Черемушское" (пос. Черемушское, ул.Песчаная, 24-г)</t>
  </si>
  <si>
    <t>2923007344</t>
  </si>
  <si>
    <t>ООО "ТСП Холмогоры"</t>
  </si>
  <si>
    <t>сельское поселение "Холмогорское" (с. Холмогоры, ул. Октябрьская, д. 36 В)</t>
  </si>
  <si>
    <t>2924005220</t>
  </si>
  <si>
    <t>ООО "УК "Весна"</t>
  </si>
  <si>
    <t>Шенкурский муниципальный район Арх.обл.</t>
  </si>
  <si>
    <t>сельское поселение "Ровдинское"</t>
  </si>
  <si>
    <t>2924005075</t>
  </si>
  <si>
    <t>ООО "УК "Уютный город"</t>
  </si>
  <si>
    <t>гор. поселение "Шенкурское" и сельск. поселение "Федорогорское", за искл. котельных в доме № 21г по ул. Кудрявцева в г. Шенкурске и в доме № 18а по ул. Ленина в дер. Никифоровская</t>
  </si>
  <si>
    <t>Городское поселение "Шенкурское", от котельной по адресу г. Шенкурск, ул. Кудрявцева, д. 21 г</t>
  </si>
  <si>
    <t>сельское поселение "Никольское"</t>
  </si>
  <si>
    <t>сельское поселение "Шеговарское" (от котельной в доме № 68а по ул. Центральная в с. Шеговары)</t>
  </si>
  <si>
    <t>сельское поселение "Шеговарское" (от котельной в доме № 1 по ул. Садовая в пос. Красная Горка)</t>
  </si>
  <si>
    <t>Верхнетоемский муниципальный округ Арх.обл.</t>
  </si>
  <si>
    <t>пос. Двинской</t>
  </si>
  <si>
    <t>с. Вознесенское</t>
  </si>
  <si>
    <t>дер. Кондратовская</t>
  </si>
  <si>
    <t>дер. Скрипчинская и Семеновская 1-я</t>
  </si>
  <si>
    <t>с. Верхняя Тойма</t>
  </si>
  <si>
    <t>рабочий поселок Плесецк, от котельной по ул. Беданова, д. 5А</t>
  </si>
  <si>
    <t>рабочий поселок Плесецк, от котельной по ул. Садовая, д. 26А</t>
  </si>
  <si>
    <t>рабочий поселок Североонежск</t>
  </si>
  <si>
    <t>от котельной в доме №67 «в» по ул. Комсомольская в пос. Рочегда</t>
  </si>
  <si>
    <t>2920011448</t>
  </si>
  <si>
    <t>ООО "Уют-2"</t>
  </si>
  <si>
    <t>2920016693</t>
  </si>
  <si>
    <t>ООО "Уют-Энерго"</t>
  </si>
  <si>
    <t>рабочий поселок Обозерский</t>
  </si>
  <si>
    <t>2901230116</t>
  </si>
  <si>
    <t>ООО "Фарватер"</t>
  </si>
  <si>
    <t>сельское поселение "Усть-Пинежское"</t>
  </si>
  <si>
    <t>2923006541</t>
  </si>
  <si>
    <t>ООО "Холмогорское ТСП"</t>
  </si>
  <si>
    <t xml:space="preserve">от котельной в с. Холмогоры, ул. Шубина, д. 20А </t>
  </si>
  <si>
    <t>2923007217</t>
  </si>
  <si>
    <t>ООО "Штиль"</t>
  </si>
  <si>
    <t>Холмогорский муниципальный округ Арх.обл.</t>
  </si>
  <si>
    <t>от котельной с. Холмогоры, ул. Племзаводская, д.18</t>
  </si>
  <si>
    <t>от котельной в д. Анашкино</t>
  </si>
  <si>
    <t>от котельной в д. Красное Село, д. 40Б</t>
  </si>
  <si>
    <t>от котельной в д. Заполье, д. 4А</t>
  </si>
  <si>
    <t>от котельной в д. Данилово</t>
  </si>
  <si>
    <t>2918011948</t>
  </si>
  <si>
    <t>ООО "Энергия Севера"</t>
  </si>
  <si>
    <t>7802312751</t>
  </si>
  <si>
    <t>ПАО "Россети Северо-Запада"</t>
  </si>
  <si>
    <t>7606053324</t>
  </si>
  <si>
    <t>ПАО "ТГК-2"</t>
  </si>
  <si>
    <t>городской округ "Город Архангельск"</t>
  </si>
  <si>
    <t>2919000794</t>
  </si>
  <si>
    <t>Пинежское МП ЖКХ</t>
  </si>
  <si>
    <t>сельские поселения "Сосновское", "Лавельское" и "Кушкопальское"</t>
  </si>
  <si>
    <t>сельское поселение "Междуреченское"</t>
  </si>
  <si>
    <t>2902046374</t>
  </si>
  <si>
    <t>СМУП "Белое озеро"</t>
  </si>
  <si>
    <t>2914001089</t>
  </si>
  <si>
    <t>ГБУЗ АО "Санаторий имени М.Н. Фаворской"</t>
  </si>
  <si>
    <t>2919003788</t>
  </si>
  <si>
    <t>МБОУ "'Кеврольская ОШ №18 им. М.Ф.Теплова"</t>
  </si>
  <si>
    <t>сельское поселение "Кеврольское"</t>
  </si>
  <si>
    <t>7729314745</t>
  </si>
  <si>
    <t>ФГБУ "ЦЖКУ" Минобороны России</t>
  </si>
  <si>
    <t>в/г 49/68, 42/51 и 49/20</t>
  </si>
  <si>
    <t>военный городок №15</t>
  </si>
  <si>
    <t>городской округ Арх.обл. "Новая Земля"</t>
  </si>
  <si>
    <t>в/г 6/3 и 23/74</t>
  </si>
  <si>
    <t>в/г 24/6</t>
  </si>
  <si>
    <t>городское поселение "Коношское" (котельная № 1010423 в/г № 1(17))</t>
  </si>
  <si>
    <t>городское поселение "Мезенское" (в/г 49 котельная № 7)</t>
  </si>
  <si>
    <t>сельское поселение "Черемушское" (в/г № 9)</t>
  </si>
  <si>
    <t>сельское поселение "Боброво-Лявленское" (в/г № 8)</t>
  </si>
  <si>
    <t>сельское поселение "Талажское" (в/г 65)</t>
  </si>
  <si>
    <t>в/г 8/53</t>
  </si>
  <si>
    <t>сельское поселение "Черемушское" (в/г 9 поселок Савватия)</t>
  </si>
  <si>
    <t>Военный городок №24 пос. Ненокса</t>
  </si>
  <si>
    <t>кроме военного городка №4</t>
  </si>
  <si>
    <t>МБОУ "Сурская СШ № 2"</t>
  </si>
  <si>
    <t>сельское поселение "Сурское"</t>
  </si>
  <si>
    <t xml:space="preserve">от котельных по адресам: д. № 1 по ул. Набережная в поселке Строитель, д.№ 16а по ул. Биржевая и в д. № 2 по пер. Рабочий в пос. Оксовский </t>
  </si>
  <si>
    <t xml:space="preserve">от котельной в д. № 73 Б по ул. Школьная в пос. Поча </t>
  </si>
  <si>
    <t xml:space="preserve">от котельных по адресам: д. № 14 по ул. Школьная в пос. Самково, в д. № 6а по ул. Мира в с. Конево и по ул.   Восточная в с. Конево </t>
  </si>
  <si>
    <t xml:space="preserve">сельское поселение "Пуйское" </t>
  </si>
  <si>
    <t xml:space="preserve">сельские поселения "Аргуновское" и "Благовещенское" </t>
  </si>
  <si>
    <t xml:space="preserve">сельское поселение "Верхнеустькулойское" </t>
  </si>
  <si>
    <t xml:space="preserve">сельское поселение "Пакшеньгское" </t>
  </si>
  <si>
    <t xml:space="preserve">сельское поселение "Ракуло-Кокшеньгское" </t>
  </si>
  <si>
    <t>Объем ресурса
(тепловая энергия, Гкал; теплоноситель, м3)</t>
  </si>
  <si>
    <t xml:space="preserve">                                                     Итого субсидии, в том числе:</t>
  </si>
  <si>
    <t xml:space="preserve"> </t>
  </si>
  <si>
    <t xml:space="preserve">                                          Всего, в том числе:</t>
  </si>
  <si>
    <t xml:space="preserve">                                                     Итого гранты, в том числе:</t>
  </si>
  <si>
    <t>Декабрь 2024 года,
рублей</t>
  </si>
  <si>
    <t>Потребность в средствах областного бюджета
 всего в 2024 году
(за декабрь 2023
 - ноябрь 2024),
рублей</t>
  </si>
  <si>
    <t>Декабрь 2025 года,
рублей</t>
  </si>
  <si>
    <t>Потребность в средствах областного бюджета
 всего в 2025 году
(за декабрь 2024
 - ноябрь 2025),
рублей</t>
  </si>
  <si>
    <t>Декабрь 2026 года,
рублей</t>
  </si>
  <si>
    <t>Потребность в средствах областного бюджета
 всего в 2026 году
(за декабрь 2025
 - ноябрь 2026),
рублей</t>
  </si>
  <si>
    <t>-</t>
  </si>
  <si>
    <t>ИП Рукаванов Олег Анатольевич</t>
  </si>
  <si>
    <t>290406794205</t>
  </si>
  <si>
    <t>р.п. Шипицыно, ул. Ломоносова, д.56 флигель 3</t>
  </si>
  <si>
    <t>от котельной по адресу Арх. обл., г.Котлас, пр. Мира, д. 40</t>
  </si>
  <si>
    <t>от котельной по адресу Арх. обл., г.Котлас, ул. Ушакова, д. 10</t>
  </si>
  <si>
    <t>от котельной по адресу Арх. обл., г.Котлас, ул. Невельской Дивизии, д. 2-б</t>
  </si>
  <si>
    <t xml:space="preserve">Расчет плановой потребности
 в средствах областного бюджета для предоставления  субсидий и грантов в форме субсидий  на возмещение недополученных доходов, возникающих в результате государственного регулирования тарифов
на тепловую энергию, горячую воду в открытой системе, поставляемые населению и потребителям, приравненным к населению,
на 2024 год </t>
  </si>
  <si>
    <t xml:space="preserve">Расчет плановой потребности
 в средствах областного бюджета для предоставления  субсидий и грантов в форме субсидий  на возмещение недополученных доходов, возникающих в результате государственного регулирования тарифов
на тепловую энергию, горячую воду в открытой системе, поставляемые населению и потребителям, приравненным к населению,
на 2025 год </t>
  </si>
  <si>
    <t xml:space="preserve">Расчет плановой потребности
 в средствах областного бюджета для предоставления  субсидий и грантов в форме субсидий  на возмещение недополученных доходов, возникающих в результате государственного регулирования тарифов
на тепловую энергию, горячую воду в открытой системе, поставляемые населению и потребителям, приравненным к населению,
на 2026 год </t>
  </si>
</sst>
</file>

<file path=xl/styles.xml><?xml version="1.0" encoding="utf-8"?>
<styleSheet xmlns="http://schemas.openxmlformats.org/spreadsheetml/2006/main">
  <numFmts count="5">
    <numFmt numFmtId="164" formatCode="_-* #,##0.00_р_._-;\-* #,##0.00_р_._-;_-* &quot;-&quot;??_р_._-;_-@_-"/>
    <numFmt numFmtId="165" formatCode="#,##0.00_ ;\-#,##0.00\ "/>
    <numFmt numFmtId="166" formatCode="#,##0.000_ ;\-#,##0.000\ "/>
    <numFmt numFmtId="167" formatCode="0.0%"/>
    <numFmt numFmtId="168" formatCode="0.0"/>
  </numFmts>
  <fonts count="1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sz val="10"/>
      <name val="Arial Cy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2"/>
      <name val="Tahoma"/>
      <family val="2"/>
      <charset val="204"/>
    </font>
    <font>
      <i/>
      <sz val="10"/>
      <name val="Tahoma"/>
      <family val="2"/>
      <charset val="204"/>
    </font>
    <font>
      <sz val="10"/>
      <name val="Arial Cyr"/>
      <charset val="204"/>
    </font>
    <font>
      <sz val="10"/>
      <color theme="1" tint="4.9989318521683403E-2"/>
      <name val="Tahoma"/>
      <family val="2"/>
      <charset val="204"/>
    </font>
    <font>
      <sz val="8"/>
      <name val="Calibri"/>
      <family val="2"/>
      <charset val="204"/>
      <scheme val="minor"/>
    </font>
    <font>
      <sz val="22"/>
      <name val="Tahoma"/>
      <family val="2"/>
      <charset val="204"/>
    </font>
    <font>
      <b/>
      <sz val="12"/>
      <name val="Tahoma"/>
      <family val="2"/>
      <charset val="204"/>
    </font>
    <font>
      <sz val="12"/>
      <color theme="1" tint="4.9989318521683403E-2"/>
      <name val="Tahoma"/>
      <family val="2"/>
      <charset val="204"/>
    </font>
    <font>
      <b/>
      <sz val="12"/>
      <color theme="1" tint="4.9989318521683403E-2"/>
      <name val="Tahoma"/>
      <family val="2"/>
      <charset val="204"/>
    </font>
    <font>
      <i/>
      <sz val="12"/>
      <name val="Tahoma"/>
      <family val="2"/>
      <charset val="204"/>
    </font>
    <font>
      <b/>
      <i/>
      <sz val="12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9" fillId="0" borderId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3"/>
    <xf numFmtId="0" fontId="3" fillId="0" borderId="0" xfId="3" applyFont="1" applyAlignment="1">
      <alignment horizontal="center" vertical="center" wrapText="1"/>
    </xf>
    <xf numFmtId="0" fontId="2" fillId="0" borderId="0" xfId="3" applyAlignment="1">
      <alignment horizontal="center" vertical="center" wrapText="1"/>
    </xf>
    <xf numFmtId="0" fontId="3" fillId="0" borderId="0" xfId="3" applyFont="1"/>
    <xf numFmtId="0" fontId="8" fillId="0" borderId="0" xfId="3" applyFont="1"/>
    <xf numFmtId="0" fontId="2" fillId="2" borderId="0" xfId="3" applyFill="1"/>
    <xf numFmtId="0" fontId="10" fillId="0" borderId="0" xfId="3" applyFont="1"/>
    <xf numFmtId="0" fontId="10" fillId="2" borderId="0" xfId="3" applyFont="1" applyFill="1"/>
    <xf numFmtId="0" fontId="2" fillId="0" borderId="0" xfId="3" applyFont="1"/>
    <xf numFmtId="0" fontId="2" fillId="2" borderId="0" xfId="4" applyFont="1" applyFill="1"/>
    <xf numFmtId="167" fontId="2" fillId="2" borderId="0" xfId="9" applyNumberFormat="1" applyFont="1" applyFill="1"/>
    <xf numFmtId="0" fontId="2" fillId="2" borderId="0" xfId="3" applyFont="1" applyFill="1"/>
    <xf numFmtId="0" fontId="2" fillId="0" borderId="0" xfId="3" applyFont="1" applyAlignment="1">
      <alignment horizontal="center" vertical="center" wrapText="1"/>
    </xf>
    <xf numFmtId="0" fontId="7" fillId="2" borderId="0" xfId="2" applyFont="1" applyFill="1" applyAlignment="1">
      <alignment horizontal="center" vertical="center" wrapText="1"/>
    </xf>
    <xf numFmtId="0" fontId="2" fillId="0" borderId="0" xfId="3" applyFill="1"/>
    <xf numFmtId="0" fontId="2" fillId="0" borderId="0" xfId="3" applyFont="1" applyFill="1"/>
    <xf numFmtId="165" fontId="7" fillId="2" borderId="1" xfId="3" applyNumberFormat="1" applyFont="1" applyFill="1" applyBorder="1" applyAlignment="1">
      <alignment horizontal="center" vertical="center" wrapText="1"/>
    </xf>
    <xf numFmtId="49" fontId="14" fillId="2" borderId="1" xfId="3" applyNumberFormat="1" applyFont="1" applyFill="1" applyBorder="1" applyAlignment="1">
      <alignment horizontal="left" vertical="center" wrapText="1"/>
    </xf>
    <xf numFmtId="49" fontId="14" fillId="2" borderId="1" xfId="3" applyNumberFormat="1" applyFont="1" applyFill="1" applyBorder="1" applyAlignment="1">
      <alignment vertical="center" wrapText="1"/>
    </xf>
    <xf numFmtId="166" fontId="14" fillId="2" borderId="1" xfId="3" applyNumberFormat="1" applyFont="1" applyFill="1" applyBorder="1" applyAlignment="1">
      <alignment horizontal="center" vertical="center" wrapText="1"/>
    </xf>
    <xf numFmtId="164" fontId="14" fillId="2" borderId="1" xfId="1" applyFont="1" applyFill="1" applyBorder="1" applyAlignment="1">
      <alignment horizontal="center" vertical="center" wrapText="1"/>
    </xf>
    <xf numFmtId="164" fontId="15" fillId="2" borderId="1" xfId="1" applyFont="1" applyFill="1" applyBorder="1" applyAlignment="1" applyProtection="1">
      <alignment horizontal="center" vertical="center" wrapText="1"/>
    </xf>
    <xf numFmtId="164" fontId="15" fillId="2" borderId="1" xfId="1" applyFont="1" applyFill="1" applyBorder="1" applyAlignment="1">
      <alignment horizontal="center" vertical="center" wrapText="1"/>
    </xf>
    <xf numFmtId="49" fontId="7" fillId="2" borderId="1" xfId="3" applyNumberFormat="1" applyFont="1" applyFill="1" applyBorder="1" applyAlignment="1">
      <alignment horizontal="left" vertical="center" wrapText="1"/>
    </xf>
    <xf numFmtId="49" fontId="7" fillId="2" borderId="1" xfId="3" applyNumberFormat="1" applyFont="1" applyFill="1" applyBorder="1" applyAlignment="1">
      <alignment vertical="center" wrapText="1"/>
    </xf>
    <xf numFmtId="166" fontId="7" fillId="2" borderId="1" xfId="3" applyNumberFormat="1" applyFont="1" applyFill="1" applyBorder="1" applyAlignment="1">
      <alignment horizontal="center" vertical="center" wrapText="1"/>
    </xf>
    <xf numFmtId="164" fontId="7" fillId="2" borderId="1" xfId="1" applyFont="1" applyFill="1" applyBorder="1" applyAlignment="1">
      <alignment horizontal="center" vertical="center" wrapText="1"/>
    </xf>
    <xf numFmtId="164" fontId="13" fillId="2" borderId="1" xfId="1" applyFont="1" applyFill="1" applyBorder="1" applyAlignment="1" applyProtection="1">
      <alignment horizontal="center" vertical="center" wrapText="1"/>
    </xf>
    <xf numFmtId="164" fontId="13" fillId="2" borderId="1" xfId="1" applyFont="1" applyFill="1" applyBorder="1" applyAlignment="1">
      <alignment horizontal="center" vertical="center" wrapText="1"/>
    </xf>
    <xf numFmtId="2" fontId="7" fillId="2" borderId="1" xfId="3" applyNumberFormat="1" applyFont="1" applyFill="1" applyBorder="1" applyAlignment="1">
      <alignment horizontal="center" vertical="center" wrapText="1"/>
    </xf>
    <xf numFmtId="165" fontId="16" fillId="2" borderId="1" xfId="3" applyNumberFormat="1" applyFont="1" applyFill="1" applyBorder="1" applyAlignment="1">
      <alignment horizontal="center" vertical="center" wrapText="1"/>
    </xf>
    <xf numFmtId="49" fontId="7" fillId="2" borderId="1" xfId="7" applyNumberFormat="1" applyFont="1" applyFill="1" applyBorder="1" applyAlignment="1">
      <alignment horizontal="left" vertical="center" wrapText="1"/>
    </xf>
    <xf numFmtId="0" fontId="7" fillId="2" borderId="1" xfId="7" applyFont="1" applyFill="1" applyBorder="1" applyAlignment="1">
      <alignment horizontal="left" vertical="center" wrapText="1"/>
    </xf>
    <xf numFmtId="49" fontId="7" fillId="2" borderId="1" xfId="7" applyNumberFormat="1" applyFont="1" applyFill="1" applyBorder="1" applyAlignment="1">
      <alignment vertical="center" wrapText="1"/>
    </xf>
    <xf numFmtId="164" fontId="7" fillId="2" borderId="1" xfId="1" applyFont="1" applyFill="1" applyBorder="1"/>
    <xf numFmtId="168" fontId="7" fillId="2" borderId="1" xfId="3" applyNumberFormat="1" applyFont="1" applyFill="1" applyBorder="1" applyAlignment="1">
      <alignment horizontal="center" vertical="center" wrapText="1"/>
    </xf>
    <xf numFmtId="49" fontId="14" fillId="2" borderId="1" xfId="3" applyNumberFormat="1" applyFont="1" applyFill="1" applyBorder="1" applyAlignment="1">
      <alignment horizontal="center" vertical="center" wrapText="1"/>
    </xf>
    <xf numFmtId="49" fontId="7" fillId="2" borderId="1" xfId="3" applyNumberFormat="1" applyFont="1" applyFill="1" applyBorder="1" applyAlignment="1">
      <alignment horizontal="center" vertical="center" wrapText="1"/>
    </xf>
    <xf numFmtId="0" fontId="7" fillId="2" borderId="1" xfId="7" applyFont="1" applyFill="1" applyBorder="1" applyAlignment="1">
      <alignment horizontal="center" vertical="center" wrapText="1"/>
    </xf>
    <xf numFmtId="0" fontId="12" fillId="2" borderId="0" xfId="2" applyFont="1" applyFill="1" applyAlignment="1">
      <alignment horizontal="center" vertical="center" wrapText="1"/>
    </xf>
    <xf numFmtId="0" fontId="12" fillId="2" borderId="0" xfId="2" applyFont="1" applyFill="1" applyAlignment="1">
      <alignment vertical="center" wrapText="1"/>
    </xf>
    <xf numFmtId="0" fontId="3" fillId="2" borderId="0" xfId="4" applyFont="1" applyFill="1" applyAlignment="1">
      <alignment horizontal="center"/>
    </xf>
    <xf numFmtId="0" fontId="3" fillId="2" borderId="0" xfId="4" applyFont="1" applyFill="1"/>
    <xf numFmtId="0" fontId="2" fillId="2" borderId="0" xfId="4" applyFill="1"/>
    <xf numFmtId="0" fontId="7" fillId="2" borderId="1" xfId="3" applyFont="1" applyFill="1" applyBorder="1" applyAlignment="1">
      <alignment horizontal="center" vertical="center" wrapText="1"/>
    </xf>
    <xf numFmtId="0" fontId="7" fillId="2" borderId="1" xfId="5" applyFont="1" applyFill="1" applyBorder="1" applyAlignment="1">
      <alignment horizontal="center" vertical="center" wrapText="1"/>
    </xf>
    <xf numFmtId="0" fontId="7" fillId="2" borderId="1" xfId="5" applyFont="1" applyFill="1" applyBorder="1" applyAlignment="1">
      <alignment vertical="center" wrapText="1"/>
    </xf>
    <xf numFmtId="49" fontId="13" fillId="2" borderId="1" xfId="3" applyNumberFormat="1" applyFont="1" applyFill="1" applyBorder="1" applyAlignment="1">
      <alignment vertical="center" wrapText="1"/>
    </xf>
    <xf numFmtId="49" fontId="13" fillId="2" borderId="1" xfId="3" applyNumberFormat="1" applyFont="1" applyFill="1" applyBorder="1" applyAlignment="1">
      <alignment horizontal="center" vertical="center" wrapText="1"/>
    </xf>
    <xf numFmtId="0" fontId="7" fillId="2" borderId="1" xfId="3" applyFont="1" applyFill="1" applyBorder="1"/>
    <xf numFmtId="165" fontId="13" fillId="2" borderId="1" xfId="3" applyNumberFormat="1" applyFont="1" applyFill="1" applyBorder="1" applyAlignment="1">
      <alignment horizontal="center" vertical="center" wrapText="1"/>
    </xf>
    <xf numFmtId="166" fontId="13" fillId="2" borderId="1" xfId="3" applyNumberFormat="1" applyFont="1" applyFill="1" applyBorder="1" applyAlignment="1">
      <alignment horizontal="center" vertical="center" wrapText="1"/>
    </xf>
    <xf numFmtId="0" fontId="16" fillId="2" borderId="1" xfId="7" applyFont="1" applyFill="1" applyBorder="1" applyAlignment="1">
      <alignment horizontal="center" vertical="center" wrapText="1"/>
    </xf>
    <xf numFmtId="49" fontId="17" fillId="2" borderId="1" xfId="7" applyNumberFormat="1" applyFont="1" applyFill="1" applyBorder="1" applyAlignment="1">
      <alignment vertical="center" wrapText="1"/>
    </xf>
    <xf numFmtId="49" fontId="16" fillId="2" borderId="1" xfId="7" applyNumberFormat="1" applyFont="1" applyFill="1" applyBorder="1" applyAlignment="1">
      <alignment horizontal="left" vertical="center" wrapText="1"/>
    </xf>
    <xf numFmtId="49" fontId="16" fillId="2" borderId="1" xfId="3" applyNumberFormat="1" applyFont="1" applyFill="1" applyBorder="1" applyAlignment="1">
      <alignment horizontal="left" vertical="center" wrapText="1"/>
    </xf>
    <xf numFmtId="166" fontId="16" fillId="2" borderId="1" xfId="3" applyNumberFormat="1" applyFont="1" applyFill="1" applyBorder="1" applyAlignment="1">
      <alignment horizontal="center" vertical="center" wrapText="1"/>
    </xf>
    <xf numFmtId="164" fontId="16" fillId="2" borderId="1" xfId="1" applyFont="1" applyFill="1" applyBorder="1" applyAlignment="1">
      <alignment horizontal="center" vertical="center" wrapText="1"/>
    </xf>
    <xf numFmtId="164" fontId="17" fillId="2" borderId="1" xfId="1" applyFont="1" applyFill="1" applyBorder="1" applyAlignment="1" applyProtection="1">
      <alignment horizontal="center" vertical="center" wrapText="1"/>
    </xf>
    <xf numFmtId="164" fontId="16" fillId="2" borderId="1" xfId="1" applyFont="1" applyFill="1" applyBorder="1"/>
    <xf numFmtId="164" fontId="17" fillId="2" borderId="1" xfId="1" applyFont="1" applyFill="1" applyBorder="1" applyAlignment="1">
      <alignment horizontal="center" vertical="center" wrapText="1"/>
    </xf>
    <xf numFmtId="49" fontId="13" fillId="2" borderId="1" xfId="7" applyNumberFormat="1" applyFont="1" applyFill="1" applyBorder="1" applyAlignment="1">
      <alignment vertical="center" wrapText="1"/>
    </xf>
    <xf numFmtId="0" fontId="3" fillId="2" borderId="0" xfId="3" applyFont="1" applyFill="1" applyAlignment="1">
      <alignment horizontal="center"/>
    </xf>
    <xf numFmtId="0" fontId="3" fillId="2" borderId="0" xfId="3" applyFont="1" applyFill="1"/>
    <xf numFmtId="166" fontId="2" fillId="2" borderId="0" xfId="3" applyNumberFormat="1" applyFill="1"/>
    <xf numFmtId="0" fontId="2" fillId="2" borderId="0" xfId="3" applyFill="1" applyAlignment="1">
      <alignment horizontal="center"/>
    </xf>
    <xf numFmtId="49" fontId="13" fillId="2" borderId="1" xfId="3" applyNumberFormat="1" applyFont="1" applyFill="1" applyBorder="1" applyAlignment="1">
      <alignment horizontal="left" vertical="center" wrapText="1"/>
    </xf>
    <xf numFmtId="0" fontId="16" fillId="2" borderId="1" xfId="7" applyFont="1" applyFill="1" applyBorder="1" applyAlignment="1">
      <alignment horizontal="left" vertical="center" wrapText="1"/>
    </xf>
    <xf numFmtId="49" fontId="13" fillId="2" borderId="1" xfId="3" applyNumberFormat="1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center" vertical="center" wrapText="1"/>
    </xf>
    <xf numFmtId="0" fontId="7" fillId="2" borderId="1" xfId="5" applyFont="1" applyFill="1" applyBorder="1" applyAlignment="1">
      <alignment horizontal="center" vertical="center" wrapText="1"/>
    </xf>
    <xf numFmtId="0" fontId="12" fillId="2" borderId="0" xfId="2" applyFont="1" applyFill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49" fontId="13" fillId="2" borderId="2" xfId="3" applyNumberFormat="1" applyFont="1" applyFill="1" applyBorder="1" applyAlignment="1">
      <alignment horizontal="center" vertical="center" wrapText="1"/>
    </xf>
    <xf numFmtId="49" fontId="13" fillId="2" borderId="4" xfId="3" applyNumberFormat="1" applyFont="1" applyFill="1" applyBorder="1" applyAlignment="1">
      <alignment horizontal="center" vertical="center" wrapText="1"/>
    </xf>
    <xf numFmtId="49" fontId="13" fillId="2" borderId="3" xfId="3" applyNumberFormat="1" applyFont="1" applyFill="1" applyBorder="1" applyAlignment="1">
      <alignment horizontal="center" vertical="center" wrapText="1"/>
    </xf>
    <xf numFmtId="0" fontId="7" fillId="2" borderId="1" xfId="6" applyFont="1" applyFill="1" applyBorder="1" applyAlignment="1">
      <alignment horizontal="center" vertical="center" wrapText="1"/>
    </xf>
    <xf numFmtId="165" fontId="7" fillId="2" borderId="1" xfId="3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10">
    <cellStyle name="Обычный" xfId="0" builtinId="0"/>
    <cellStyle name="Обычный 10" xfId="3"/>
    <cellStyle name="Обычный 10 2 2" xfId="2"/>
    <cellStyle name="Обычный 10 2 6" xfId="7"/>
    <cellStyle name="Обычный 2" xfId="8"/>
    <cellStyle name="Обычный 2 18" xfId="5"/>
    <cellStyle name="Обычный 2 2 9" xfId="6"/>
    <cellStyle name="Обычный 7" xfId="4"/>
    <cellStyle name="Процентный" xfId="9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V365"/>
  <sheetViews>
    <sheetView tabSelected="1" view="pageBreakPreview" zoomScale="60" zoomScaleNormal="100" workbookViewId="0">
      <selection sqref="A1:E1"/>
    </sheetView>
  </sheetViews>
  <sheetFormatPr defaultColWidth="9.140625" defaultRowHeight="12.75" customHeight="1" outlineLevelRow="1" outlineLevelCol="1"/>
  <cols>
    <col min="1" max="1" width="20.7109375" style="63" customWidth="1"/>
    <col min="2" max="2" width="33" style="64" hidden="1" customWidth="1" outlineLevel="1"/>
    <col min="3" max="3" width="45.7109375" style="6" customWidth="1" collapsed="1"/>
    <col min="4" max="4" width="45.7109375" style="6" customWidth="1"/>
    <col min="5" max="5" width="24.5703125" style="6" customWidth="1"/>
    <col min="6" max="6" width="17.28515625" style="12" customWidth="1"/>
    <col min="7" max="7" width="17.7109375" style="12" customWidth="1"/>
    <col min="8" max="9" width="15.7109375" style="12" customWidth="1"/>
    <col min="10" max="14" width="20.7109375" style="6" customWidth="1"/>
    <col min="15" max="15" width="28" style="6" customWidth="1"/>
    <col min="16" max="17" width="25.7109375" style="6" customWidth="1"/>
    <col min="18" max="18" width="29.5703125" style="6" customWidth="1"/>
    <col min="19" max="19" width="31" style="6" customWidth="1"/>
    <col min="20" max="20" width="25.7109375" style="6" customWidth="1"/>
    <col min="21" max="21" width="31" style="6" customWidth="1"/>
    <col min="22" max="22" width="28.28515625" style="6" customWidth="1"/>
    <col min="23" max="16384" width="9.140625" style="1"/>
  </cols>
  <sheetData>
    <row r="1" spans="1:22" ht="218.25" customHeight="1">
      <c r="A1" s="72"/>
      <c r="B1" s="72"/>
      <c r="C1" s="72"/>
      <c r="D1" s="72"/>
      <c r="E1" s="72"/>
      <c r="F1" s="72" t="s">
        <v>418</v>
      </c>
      <c r="G1" s="72"/>
      <c r="H1" s="72"/>
      <c r="I1" s="72"/>
      <c r="J1" s="72"/>
      <c r="K1" s="79"/>
      <c r="L1" s="79"/>
      <c r="M1" s="79"/>
      <c r="N1" s="41"/>
      <c r="O1" s="41"/>
      <c r="P1" s="41"/>
      <c r="Q1" s="41"/>
      <c r="R1" s="41"/>
      <c r="S1" s="41"/>
      <c r="T1" s="41"/>
      <c r="U1" s="41"/>
      <c r="V1" s="41"/>
    </row>
    <row r="2" spans="1:22" ht="12.75" customHeigh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</row>
    <row r="3" spans="1:22" ht="12.75" hidden="1" customHeight="1" outlineLevel="1">
      <c r="A3" s="42"/>
      <c r="B3" s="43"/>
      <c r="C3" s="44"/>
      <c r="D3" s="44"/>
      <c r="E3" s="44"/>
      <c r="F3" s="10"/>
      <c r="G3" s="10"/>
      <c r="H3" s="10"/>
      <c r="I3" s="11">
        <v>1.0629999999999999</v>
      </c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</row>
    <row r="4" spans="1:22" ht="51" customHeight="1" collapsed="1">
      <c r="A4" s="71" t="s">
        <v>0</v>
      </c>
      <c r="B4" s="71" t="s">
        <v>1</v>
      </c>
      <c r="C4" s="71" t="s">
        <v>2</v>
      </c>
      <c r="D4" s="71" t="s">
        <v>3</v>
      </c>
      <c r="E4" s="71" t="s">
        <v>4</v>
      </c>
      <c r="F4" s="77" t="s">
        <v>5</v>
      </c>
      <c r="G4" s="77"/>
      <c r="H4" s="77" t="s">
        <v>6</v>
      </c>
      <c r="I4" s="77"/>
      <c r="J4" s="78" t="s">
        <v>400</v>
      </c>
      <c r="K4" s="78"/>
      <c r="L4" s="78"/>
      <c r="M4" s="78"/>
      <c r="N4" s="78"/>
      <c r="O4" s="78" t="s">
        <v>7</v>
      </c>
      <c r="P4" s="78"/>
      <c r="Q4" s="78"/>
      <c r="R4" s="78"/>
      <c r="S4" s="78"/>
      <c r="T4" s="71" t="s">
        <v>9</v>
      </c>
      <c r="U4" s="71" t="s">
        <v>405</v>
      </c>
      <c r="V4" s="73" t="s">
        <v>406</v>
      </c>
    </row>
    <row r="5" spans="1:22" s="2" customFormat="1" ht="72" customHeight="1">
      <c r="A5" s="71"/>
      <c r="B5" s="71"/>
      <c r="C5" s="71"/>
      <c r="D5" s="71"/>
      <c r="E5" s="71"/>
      <c r="F5" s="17" t="s">
        <v>10</v>
      </c>
      <c r="G5" s="17" t="s">
        <v>11</v>
      </c>
      <c r="H5" s="17" t="s">
        <v>10</v>
      </c>
      <c r="I5" s="17" t="s">
        <v>11</v>
      </c>
      <c r="J5" s="45" t="s">
        <v>12</v>
      </c>
      <c r="K5" s="45" t="s">
        <v>13</v>
      </c>
      <c r="L5" s="45" t="s">
        <v>14</v>
      </c>
      <c r="M5" s="45" t="s">
        <v>15</v>
      </c>
      <c r="N5" s="45" t="s">
        <v>8</v>
      </c>
      <c r="O5" s="45" t="s">
        <v>12</v>
      </c>
      <c r="P5" s="45" t="s">
        <v>13</v>
      </c>
      <c r="Q5" s="45" t="s">
        <v>14</v>
      </c>
      <c r="R5" s="45" t="s">
        <v>15</v>
      </c>
      <c r="S5" s="45" t="s">
        <v>8</v>
      </c>
      <c r="T5" s="71"/>
      <c r="U5" s="71"/>
      <c r="V5" s="73"/>
    </row>
    <row r="6" spans="1:22" s="2" customFormat="1" ht="10.5" customHeight="1">
      <c r="A6" s="46"/>
      <c r="B6" s="47"/>
      <c r="C6" s="46"/>
      <c r="D6" s="46"/>
      <c r="E6" s="46"/>
      <c r="F6" s="17"/>
      <c r="G6" s="17"/>
      <c r="H6" s="17"/>
      <c r="I6" s="17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5"/>
      <c r="V6" s="45"/>
    </row>
    <row r="7" spans="1:22" s="2" customFormat="1" ht="33" customHeight="1">
      <c r="A7" s="38" t="s">
        <v>16</v>
      </c>
      <c r="B7" s="45"/>
      <c r="C7" s="25" t="s">
        <v>17</v>
      </c>
      <c r="D7" s="25"/>
      <c r="E7" s="48"/>
      <c r="F7" s="49" t="s">
        <v>18</v>
      </c>
      <c r="G7" s="49"/>
      <c r="H7" s="49" t="s">
        <v>18</v>
      </c>
      <c r="I7" s="49" t="s">
        <v>18</v>
      </c>
      <c r="J7" s="26">
        <f>J8</f>
        <v>55.710000000000008</v>
      </c>
      <c r="K7" s="26">
        <f t="shared" ref="K7:L7" si="0">K8</f>
        <v>25.210999999999999</v>
      </c>
      <c r="L7" s="26">
        <f t="shared" si="0"/>
        <v>7</v>
      </c>
      <c r="M7" s="26">
        <f>M8</f>
        <v>40</v>
      </c>
      <c r="N7" s="26">
        <f>J7+K7+L7+M7</f>
        <v>127.92100000000001</v>
      </c>
      <c r="O7" s="27">
        <f>O8</f>
        <v>233156.37780000005</v>
      </c>
      <c r="P7" s="27">
        <f t="shared" ref="P7:R7" si="1">P8</f>
        <v>105512.57298</v>
      </c>
      <c r="Q7" s="27">
        <f t="shared" si="1"/>
        <v>61801.67</v>
      </c>
      <c r="R7" s="27">
        <f t="shared" si="1"/>
        <v>353152.39999999997</v>
      </c>
      <c r="S7" s="27">
        <f>O7+P7+Q7+R7</f>
        <v>753623.02078000002</v>
      </c>
      <c r="T7" s="29"/>
      <c r="U7" s="28"/>
      <c r="V7" s="29"/>
    </row>
    <row r="8" spans="1:22" s="3" customFormat="1" ht="37.5" customHeight="1">
      <c r="A8" s="38"/>
      <c r="B8" s="25" t="s">
        <v>17</v>
      </c>
      <c r="C8" s="24" t="s">
        <v>19</v>
      </c>
      <c r="D8" s="24" t="s">
        <v>20</v>
      </c>
      <c r="E8" s="24" t="s">
        <v>21</v>
      </c>
      <c r="F8" s="17">
        <v>6165.18</v>
      </c>
      <c r="G8" s="17">
        <v>10933.55</v>
      </c>
      <c r="H8" s="17">
        <v>1980</v>
      </c>
      <c r="I8" s="17">
        <f>H8*$I$3</f>
        <v>2104.7399999999998</v>
      </c>
      <c r="J8" s="26">
        <v>55.710000000000008</v>
      </c>
      <c r="K8" s="26">
        <v>25.210999999999999</v>
      </c>
      <c r="L8" s="26">
        <v>7</v>
      </c>
      <c r="M8" s="26">
        <v>40</v>
      </c>
      <c r="N8" s="26">
        <f t="shared" ref="N8:N76" si="2">J8+K8+L8+M8</f>
        <v>127.92100000000001</v>
      </c>
      <c r="O8" s="27">
        <f>(F8-H8)*J8</f>
        <v>233156.37780000005</v>
      </c>
      <c r="P8" s="27">
        <f>(F8-H8)*K8</f>
        <v>105512.57298</v>
      </c>
      <c r="Q8" s="27">
        <f>(G8-I8)*L8</f>
        <v>61801.67</v>
      </c>
      <c r="R8" s="27">
        <f>(G8-I8)*M8</f>
        <v>353152.39999999997</v>
      </c>
      <c r="S8" s="27">
        <f t="shared" ref="S8:S76" si="3">O8+P8+Q8+R8</f>
        <v>753623.02078000002</v>
      </c>
      <c r="T8" s="27"/>
      <c r="U8" s="28"/>
      <c r="V8" s="29"/>
    </row>
    <row r="9" spans="1:22" s="4" customFormat="1" ht="33" customHeight="1">
      <c r="A9" s="38" t="s">
        <v>22</v>
      </c>
      <c r="B9" s="50"/>
      <c r="C9" s="25" t="s">
        <v>23</v>
      </c>
      <c r="D9" s="25"/>
      <c r="E9" s="48"/>
      <c r="F9" s="49" t="s">
        <v>18</v>
      </c>
      <c r="G9" s="49" t="s">
        <v>18</v>
      </c>
      <c r="H9" s="49" t="s">
        <v>18</v>
      </c>
      <c r="I9" s="49" t="s">
        <v>18</v>
      </c>
      <c r="J9" s="26">
        <f>J10</f>
        <v>1013.2869999999999</v>
      </c>
      <c r="K9" s="26">
        <f t="shared" ref="K9:O9" si="4">K10</f>
        <v>668.34</v>
      </c>
      <c r="L9" s="26">
        <f t="shared" si="4"/>
        <v>326.08999999999997</v>
      </c>
      <c r="M9" s="26">
        <f t="shared" si="4"/>
        <v>1006.979</v>
      </c>
      <c r="N9" s="26">
        <f t="shared" si="2"/>
        <v>3014.6959999999999</v>
      </c>
      <c r="O9" s="27">
        <f t="shared" si="4"/>
        <v>15757717.332829999</v>
      </c>
      <c r="P9" s="27">
        <f t="shared" ref="P9" si="5">P10</f>
        <v>10393415.490600001</v>
      </c>
      <c r="Q9" s="27">
        <f t="shared" ref="Q9" si="6">Q10</f>
        <v>7613778.3982249992</v>
      </c>
      <c r="R9" s="27">
        <f t="shared" ref="R9" si="7">R10</f>
        <v>23511653.094747499</v>
      </c>
      <c r="S9" s="27">
        <f t="shared" si="3"/>
        <v>57276564.316402502</v>
      </c>
      <c r="T9" s="29"/>
      <c r="U9" s="28"/>
      <c r="V9" s="29"/>
    </row>
    <row r="10" spans="1:22" s="3" customFormat="1" ht="45" customHeight="1">
      <c r="A10" s="38"/>
      <c r="B10" s="25" t="s">
        <v>23</v>
      </c>
      <c r="C10" s="24" t="s">
        <v>19</v>
      </c>
      <c r="D10" s="24" t="s">
        <v>24</v>
      </c>
      <c r="E10" s="24" t="s">
        <v>21</v>
      </c>
      <c r="F10" s="17">
        <v>17043.59</v>
      </c>
      <c r="G10" s="17">
        <v>24935.23</v>
      </c>
      <c r="H10" s="17">
        <v>1492.5</v>
      </c>
      <c r="I10" s="17">
        <f t="shared" ref="I10:I77" si="8">H10*$I$3</f>
        <v>1586.5274999999999</v>
      </c>
      <c r="J10" s="26">
        <v>1013.2869999999999</v>
      </c>
      <c r="K10" s="26">
        <v>668.34</v>
      </c>
      <c r="L10" s="26">
        <v>326.08999999999997</v>
      </c>
      <c r="M10" s="26">
        <v>1006.979</v>
      </c>
      <c r="N10" s="26">
        <f t="shared" si="2"/>
        <v>3014.6959999999999</v>
      </c>
      <c r="O10" s="27">
        <f t="shared" ref="O10:O77" si="9">(F10-H10)*J10</f>
        <v>15757717.332829999</v>
      </c>
      <c r="P10" s="27">
        <f t="shared" ref="P10:P77" si="10">(F10-H10)*K10</f>
        <v>10393415.490600001</v>
      </c>
      <c r="Q10" s="27">
        <f t="shared" ref="Q10:Q77" si="11">(G10-I10)*L10</f>
        <v>7613778.3982249992</v>
      </c>
      <c r="R10" s="27">
        <f t="shared" ref="R10:R77" si="12">(G10-I10)*M10</f>
        <v>23511653.094747499</v>
      </c>
      <c r="S10" s="27">
        <f t="shared" si="3"/>
        <v>57276564.316402502</v>
      </c>
      <c r="T10" s="27"/>
      <c r="U10" s="28"/>
      <c r="V10" s="29"/>
    </row>
    <row r="11" spans="1:22" ht="33" customHeight="1">
      <c r="A11" s="38" t="s">
        <v>25</v>
      </c>
      <c r="B11" s="50"/>
      <c r="C11" s="25" t="s">
        <v>26</v>
      </c>
      <c r="D11" s="25"/>
      <c r="E11" s="48"/>
      <c r="F11" s="49" t="s">
        <v>18</v>
      </c>
      <c r="G11" s="49" t="s">
        <v>18</v>
      </c>
      <c r="H11" s="49" t="s">
        <v>18</v>
      </c>
      <c r="I11" s="49" t="s">
        <v>18</v>
      </c>
      <c r="J11" s="26">
        <f>SUM(J12:J14)</f>
        <v>28933.267</v>
      </c>
      <c r="K11" s="26">
        <f t="shared" ref="K11:O11" si="13">SUM(K12:K14)</f>
        <v>12574.466</v>
      </c>
      <c r="L11" s="26">
        <f t="shared" si="13"/>
        <v>4396.8720000000003</v>
      </c>
      <c r="M11" s="26">
        <f t="shared" si="13"/>
        <v>19747.697</v>
      </c>
      <c r="N11" s="26">
        <f t="shared" si="2"/>
        <v>65652.301999999996</v>
      </c>
      <c r="O11" s="27">
        <f t="shared" si="13"/>
        <v>40466312.836429998</v>
      </c>
      <c r="P11" s="27">
        <f t="shared" ref="P11" si="14">SUM(P12:P14)</f>
        <v>17634240.1862</v>
      </c>
      <c r="Q11" s="27">
        <f t="shared" ref="Q11" si="15">SUM(Q12:Q14)</f>
        <v>7232325.1207891135</v>
      </c>
      <c r="R11" s="27">
        <f t="shared" ref="R11" si="16">SUM(R12:R14)</f>
        <v>32669633.712442748</v>
      </c>
      <c r="S11" s="27">
        <f t="shared" si="3"/>
        <v>98002511.855861858</v>
      </c>
      <c r="T11" s="29"/>
      <c r="U11" s="28"/>
      <c r="V11" s="29"/>
    </row>
    <row r="12" spans="1:22" s="3" customFormat="1" ht="42.75" customHeight="1">
      <c r="A12" s="38"/>
      <c r="B12" s="25" t="s">
        <v>26</v>
      </c>
      <c r="C12" s="24" t="s">
        <v>27</v>
      </c>
      <c r="D12" s="24" t="s">
        <v>28</v>
      </c>
      <c r="E12" s="24" t="s">
        <v>21</v>
      </c>
      <c r="F12" s="17">
        <v>2838.22</v>
      </c>
      <c r="G12" s="17">
        <v>3198.5626809141045</v>
      </c>
      <c r="H12" s="17">
        <v>1743.33</v>
      </c>
      <c r="I12" s="17">
        <f t="shared" si="8"/>
        <v>1853.1597899999999</v>
      </c>
      <c r="J12" s="26">
        <v>2271.1469999999999</v>
      </c>
      <c r="K12" s="26">
        <v>842.97199999999998</v>
      </c>
      <c r="L12" s="26">
        <v>446.34699999999998</v>
      </c>
      <c r="M12" s="26">
        <v>1443.498</v>
      </c>
      <c r="N12" s="26">
        <f t="shared" si="2"/>
        <v>5003.9639999999999</v>
      </c>
      <c r="O12" s="27">
        <f t="shared" si="9"/>
        <v>2486656.1388299996</v>
      </c>
      <c r="P12" s="27">
        <f t="shared" si="10"/>
        <v>922961.61307999992</v>
      </c>
      <c r="Q12" s="27">
        <f t="shared" si="11"/>
        <v>600516.54415083781</v>
      </c>
      <c r="R12" s="27">
        <f t="shared" si="12"/>
        <v>1942086.3822287282</v>
      </c>
      <c r="S12" s="27">
        <f t="shared" si="3"/>
        <v>5952220.6782895653</v>
      </c>
      <c r="T12" s="27"/>
      <c r="U12" s="28"/>
      <c r="V12" s="29"/>
    </row>
    <row r="13" spans="1:22" s="8" customFormat="1" ht="43.5" customHeight="1">
      <c r="A13" s="37"/>
      <c r="B13" s="19" t="s">
        <v>26</v>
      </c>
      <c r="C13" s="18" t="s">
        <v>27</v>
      </c>
      <c r="D13" s="18" t="s">
        <v>29</v>
      </c>
      <c r="E13" s="18" t="s">
        <v>21</v>
      </c>
      <c r="F13" s="17">
        <v>3091.98</v>
      </c>
      <c r="G13" s="17">
        <v>3451.2682597125131</v>
      </c>
      <c r="H13" s="17">
        <v>1667.5</v>
      </c>
      <c r="I13" s="17">
        <f t="shared" si="8"/>
        <v>1772.5525</v>
      </c>
      <c r="J13" s="20">
        <v>26662.12</v>
      </c>
      <c r="K13" s="20">
        <v>11640.62</v>
      </c>
      <c r="L13" s="20">
        <v>3842.4760000000001</v>
      </c>
      <c r="M13" s="20">
        <v>18164.12</v>
      </c>
      <c r="N13" s="20">
        <f t="shared" si="2"/>
        <v>60309.335999999996</v>
      </c>
      <c r="O13" s="21">
        <f t="shared" si="9"/>
        <v>37979656.6976</v>
      </c>
      <c r="P13" s="21">
        <f t="shared" si="10"/>
        <v>16581830.377600001</v>
      </c>
      <c r="Q13" s="21">
        <f t="shared" si="11"/>
        <v>6450425.0175170982</v>
      </c>
      <c r="R13" s="21">
        <f t="shared" si="12"/>
        <v>30492394.50530925</v>
      </c>
      <c r="S13" s="21">
        <f t="shared" si="3"/>
        <v>91504306.59802635</v>
      </c>
      <c r="T13" s="21"/>
      <c r="U13" s="22"/>
      <c r="V13" s="23"/>
    </row>
    <row r="14" spans="1:22" s="6" customFormat="1" ht="53.25" customHeight="1">
      <c r="A14" s="38"/>
      <c r="B14" s="25" t="s">
        <v>26</v>
      </c>
      <c r="C14" s="24" t="s">
        <v>27</v>
      </c>
      <c r="D14" s="24" t="s">
        <v>30</v>
      </c>
      <c r="E14" s="24" t="s">
        <v>31</v>
      </c>
      <c r="F14" s="17">
        <v>3091.98</v>
      </c>
      <c r="G14" s="17">
        <v>3451.2682597125131</v>
      </c>
      <c r="H14" s="17">
        <v>1667.5</v>
      </c>
      <c r="I14" s="17">
        <f t="shared" si="8"/>
        <v>1772.5525</v>
      </c>
      <c r="J14" s="26">
        <v>0</v>
      </c>
      <c r="K14" s="26">
        <v>90.873999999999995</v>
      </c>
      <c r="L14" s="26">
        <v>108.04900000000001</v>
      </c>
      <c r="M14" s="26">
        <v>140.07900000000001</v>
      </c>
      <c r="N14" s="26">
        <f t="shared" si="2"/>
        <v>339.00200000000001</v>
      </c>
      <c r="O14" s="27">
        <f t="shared" si="9"/>
        <v>0</v>
      </c>
      <c r="P14" s="27">
        <f t="shared" si="10"/>
        <v>129448.19551999999</v>
      </c>
      <c r="Q14" s="27">
        <f t="shared" si="11"/>
        <v>181383.55912117733</v>
      </c>
      <c r="R14" s="27">
        <f t="shared" si="12"/>
        <v>235152.82490476914</v>
      </c>
      <c r="S14" s="27">
        <f t="shared" si="3"/>
        <v>545984.57954594644</v>
      </c>
      <c r="T14" s="27"/>
      <c r="U14" s="28"/>
      <c r="V14" s="29"/>
    </row>
    <row r="15" spans="1:22" ht="33" customHeight="1">
      <c r="A15" s="38" t="s">
        <v>32</v>
      </c>
      <c r="B15" s="50"/>
      <c r="C15" s="25" t="s">
        <v>33</v>
      </c>
      <c r="D15" s="25"/>
      <c r="E15" s="48"/>
      <c r="F15" s="49" t="s">
        <v>18</v>
      </c>
      <c r="G15" s="49" t="s">
        <v>18</v>
      </c>
      <c r="H15" s="49" t="s">
        <v>18</v>
      </c>
      <c r="I15" s="49" t="s">
        <v>18</v>
      </c>
      <c r="J15" s="26">
        <f>SUM(J16:J17)</f>
        <v>25290.516000000003</v>
      </c>
      <c r="K15" s="26">
        <f t="shared" ref="K15:O15" si="17">SUM(K16:K17)</f>
        <v>13950.036</v>
      </c>
      <c r="L15" s="26">
        <f t="shared" si="17"/>
        <v>5247</v>
      </c>
      <c r="M15" s="26">
        <f t="shared" si="17"/>
        <v>22885</v>
      </c>
      <c r="N15" s="26">
        <f t="shared" si="2"/>
        <v>67372.551999999996</v>
      </c>
      <c r="O15" s="27">
        <f t="shared" si="17"/>
        <v>18990142.654080007</v>
      </c>
      <c r="P15" s="27">
        <f t="shared" ref="P15" si="18">SUM(P16:P17)</f>
        <v>10474803.031680001</v>
      </c>
      <c r="Q15" s="27">
        <f t="shared" ref="Q15" si="19">SUM(Q16:Q17)</f>
        <v>4790933.4530371567</v>
      </c>
      <c r="R15" s="27">
        <f t="shared" ref="R15" si="20">SUM(R16:R17)</f>
        <v>20895847.545789089</v>
      </c>
      <c r="S15" s="27">
        <f t="shared" si="3"/>
        <v>55151726.684586257</v>
      </c>
      <c r="T15" s="29"/>
      <c r="U15" s="28"/>
      <c r="V15" s="29"/>
    </row>
    <row r="16" spans="1:22" ht="46.5" customHeight="1">
      <c r="A16" s="38"/>
      <c r="B16" s="25" t="s">
        <v>33</v>
      </c>
      <c r="C16" s="24" t="s">
        <v>34</v>
      </c>
      <c r="D16" s="24" t="s">
        <v>35</v>
      </c>
      <c r="E16" s="24" t="s">
        <v>21</v>
      </c>
      <c r="F16" s="17">
        <v>2276.71</v>
      </c>
      <c r="G16" s="17">
        <v>2535.0378032527456</v>
      </c>
      <c r="H16" s="17">
        <v>1525.83</v>
      </c>
      <c r="I16" s="17">
        <f t="shared" si="8"/>
        <v>1621.9572899999998</v>
      </c>
      <c r="J16" s="26">
        <v>24173.710000000003</v>
      </c>
      <c r="K16" s="26">
        <v>12175.938</v>
      </c>
      <c r="L16" s="26">
        <v>4059</v>
      </c>
      <c r="M16" s="26">
        <v>21737</v>
      </c>
      <c r="N16" s="26">
        <f t="shared" si="2"/>
        <v>62145.648000000001</v>
      </c>
      <c r="O16" s="27">
        <f t="shared" si="9"/>
        <v>18151555.364800006</v>
      </c>
      <c r="P16" s="27">
        <f t="shared" si="10"/>
        <v>9142668.3254400007</v>
      </c>
      <c r="Q16" s="27">
        <f t="shared" si="11"/>
        <v>3706193.8032928947</v>
      </c>
      <c r="R16" s="27">
        <f t="shared" si="12"/>
        <v>19847631.116574936</v>
      </c>
      <c r="S16" s="27">
        <f t="shared" si="3"/>
        <v>50848048.610107839</v>
      </c>
      <c r="T16" s="27"/>
      <c r="U16" s="28"/>
      <c r="V16" s="29"/>
    </row>
    <row r="17" spans="1:22" ht="46.5" customHeight="1">
      <c r="A17" s="38"/>
      <c r="B17" s="25" t="s">
        <v>33</v>
      </c>
      <c r="C17" s="24" t="s">
        <v>34</v>
      </c>
      <c r="D17" s="24" t="s">
        <v>35</v>
      </c>
      <c r="E17" s="24" t="s">
        <v>31</v>
      </c>
      <c r="F17" s="17">
        <v>2276.71</v>
      </c>
      <c r="G17" s="17">
        <v>2535.0378032527456</v>
      </c>
      <c r="H17" s="17">
        <v>1525.83</v>
      </c>
      <c r="I17" s="17">
        <f t="shared" si="8"/>
        <v>1621.9572899999998</v>
      </c>
      <c r="J17" s="26">
        <v>1116.806</v>
      </c>
      <c r="K17" s="26">
        <v>1774.098</v>
      </c>
      <c r="L17" s="26">
        <v>1188</v>
      </c>
      <c r="M17" s="26">
        <v>1148</v>
      </c>
      <c r="N17" s="26">
        <f t="shared" si="2"/>
        <v>5226.9040000000005</v>
      </c>
      <c r="O17" s="27">
        <f t="shared" si="9"/>
        <v>838587.28928000014</v>
      </c>
      <c r="P17" s="27">
        <f t="shared" si="10"/>
        <v>1332134.7062400002</v>
      </c>
      <c r="Q17" s="27">
        <f t="shared" si="11"/>
        <v>1084739.649744262</v>
      </c>
      <c r="R17" s="27">
        <f t="shared" si="12"/>
        <v>1048216.429214152</v>
      </c>
      <c r="S17" s="27">
        <f t="shared" si="3"/>
        <v>4303678.0744784139</v>
      </c>
      <c r="T17" s="27"/>
      <c r="U17" s="28"/>
      <c r="V17" s="29"/>
    </row>
    <row r="18" spans="1:22" ht="33" customHeight="1">
      <c r="A18" s="38" t="s">
        <v>36</v>
      </c>
      <c r="B18" s="50"/>
      <c r="C18" s="25" t="s">
        <v>37</v>
      </c>
      <c r="D18" s="25"/>
      <c r="E18" s="48"/>
      <c r="F18" s="49" t="s">
        <v>18</v>
      </c>
      <c r="G18" s="49" t="s">
        <v>18</v>
      </c>
      <c r="H18" s="49" t="s">
        <v>18</v>
      </c>
      <c r="I18" s="49" t="s">
        <v>18</v>
      </c>
      <c r="J18" s="26">
        <f>SUM(J19:J21)</f>
        <v>255924.07500000001</v>
      </c>
      <c r="K18" s="26">
        <f t="shared" ref="K18:O18" si="21">SUM(K19:K21)</f>
        <v>207392.92800000001</v>
      </c>
      <c r="L18" s="26">
        <f t="shared" si="21"/>
        <v>134869.56400000001</v>
      </c>
      <c r="M18" s="26">
        <f t="shared" si="21"/>
        <v>226361.08600000001</v>
      </c>
      <c r="N18" s="26">
        <f t="shared" si="2"/>
        <v>824547.65300000005</v>
      </c>
      <c r="O18" s="27">
        <f t="shared" si="21"/>
        <v>51663774.530190013</v>
      </c>
      <c r="P18" s="27">
        <f t="shared" ref="P18" si="22">SUM(P19:P21)</f>
        <v>25256666.072220009</v>
      </c>
      <c r="Q18" s="27">
        <f t="shared" ref="Q18" si="23">SUM(Q19:Q21)</f>
        <v>39197256.946488403</v>
      </c>
      <c r="R18" s="27">
        <f t="shared" ref="R18" si="24">SUM(R19:R21)</f>
        <v>138153610.77334943</v>
      </c>
      <c r="S18" s="27">
        <f t="shared" si="3"/>
        <v>254271308.32224786</v>
      </c>
      <c r="T18" s="29"/>
      <c r="U18" s="28"/>
      <c r="V18" s="29"/>
    </row>
    <row r="19" spans="1:22" s="8" customFormat="1" ht="43.5" customHeight="1">
      <c r="A19" s="37"/>
      <c r="B19" s="19" t="s">
        <v>37</v>
      </c>
      <c r="C19" s="18" t="s">
        <v>38</v>
      </c>
      <c r="D19" s="18" t="s">
        <v>39</v>
      </c>
      <c r="E19" s="18" t="s">
        <v>21</v>
      </c>
      <c r="F19" s="17">
        <v>2109.59</v>
      </c>
      <c r="G19" s="17">
        <v>3549.86</v>
      </c>
      <c r="H19" s="17">
        <v>1532.5</v>
      </c>
      <c r="I19" s="17">
        <f t="shared" si="8"/>
        <v>1629.0474999999999</v>
      </c>
      <c r="J19" s="20">
        <v>76471.062999999995</v>
      </c>
      <c r="K19" s="20">
        <v>31002.370000000003</v>
      </c>
      <c r="L19" s="20">
        <v>12676.114</v>
      </c>
      <c r="M19" s="20">
        <v>61141.563000000002</v>
      </c>
      <c r="N19" s="20">
        <f t="shared" si="2"/>
        <v>181291.11</v>
      </c>
      <c r="O19" s="21">
        <f t="shared" si="9"/>
        <v>44130685.746670008</v>
      </c>
      <c r="P19" s="21">
        <f t="shared" si="10"/>
        <v>17891157.703300007</v>
      </c>
      <c r="Q19" s="21">
        <f t="shared" si="11"/>
        <v>24348438.222625002</v>
      </c>
      <c r="R19" s="21">
        <f t="shared" si="12"/>
        <v>117441478.47993752</v>
      </c>
      <c r="S19" s="21">
        <f t="shared" si="3"/>
        <v>203811760.15253255</v>
      </c>
      <c r="T19" s="21"/>
      <c r="U19" s="22"/>
      <c r="V19" s="23"/>
    </row>
    <row r="20" spans="1:22" s="8" customFormat="1" ht="41.25" customHeight="1">
      <c r="A20" s="37"/>
      <c r="B20" s="19" t="s">
        <v>37</v>
      </c>
      <c r="C20" s="18" t="s">
        <v>38</v>
      </c>
      <c r="D20" s="18" t="s">
        <v>39</v>
      </c>
      <c r="E20" s="18" t="s">
        <v>31</v>
      </c>
      <c r="F20" s="17">
        <v>2109.59</v>
      </c>
      <c r="G20" s="17">
        <v>3549.86</v>
      </c>
      <c r="H20" s="17">
        <v>1532.5</v>
      </c>
      <c r="I20" s="17">
        <f>H20*$I$3</f>
        <v>1629.0474999999999</v>
      </c>
      <c r="J20" s="20">
        <v>11081.279999999999</v>
      </c>
      <c r="K20" s="20">
        <v>10823.748</v>
      </c>
      <c r="L20" s="20">
        <v>7328.76</v>
      </c>
      <c r="M20" s="20">
        <v>10240.983</v>
      </c>
      <c r="N20" s="20">
        <f t="shared" si="2"/>
        <v>39474.771000000001</v>
      </c>
      <c r="O20" s="21">
        <f t="shared" si="9"/>
        <v>6394895.8752000006</v>
      </c>
      <c r="P20" s="21">
        <f t="shared" si="10"/>
        <v>6246276.7333200015</v>
      </c>
      <c r="Q20" s="21">
        <f t="shared" si="11"/>
        <v>14077173.817500003</v>
      </c>
      <c r="R20" s="21">
        <f t="shared" si="12"/>
        <v>19671008.158687502</v>
      </c>
      <c r="S20" s="21">
        <f t="shared" si="3"/>
        <v>46389354.584707506</v>
      </c>
      <c r="T20" s="21"/>
      <c r="U20" s="22"/>
      <c r="V20" s="23"/>
    </row>
    <row r="21" spans="1:22" ht="30">
      <c r="A21" s="38"/>
      <c r="B21" s="25" t="s">
        <v>37</v>
      </c>
      <c r="C21" s="24" t="s">
        <v>38</v>
      </c>
      <c r="D21" s="24" t="s">
        <v>39</v>
      </c>
      <c r="E21" s="24" t="s">
        <v>40</v>
      </c>
      <c r="F21" s="17">
        <v>33.43</v>
      </c>
      <c r="G21" s="17">
        <v>35.068069999999999</v>
      </c>
      <c r="H21" s="17">
        <v>26.67</v>
      </c>
      <c r="I21" s="17">
        <f>H21*$I$3</f>
        <v>28.350210000000001</v>
      </c>
      <c r="J21" s="26">
        <v>168371.73200000002</v>
      </c>
      <c r="K21" s="26">
        <v>165566.81</v>
      </c>
      <c r="L21" s="26">
        <v>114864.69</v>
      </c>
      <c r="M21" s="26">
        <v>154978.54</v>
      </c>
      <c r="N21" s="26">
        <f t="shared" si="2"/>
        <v>603781.772</v>
      </c>
      <c r="O21" s="27">
        <f t="shared" si="9"/>
        <v>1138192.9083199997</v>
      </c>
      <c r="P21" s="27">
        <f t="shared" si="10"/>
        <v>1119231.6355999997</v>
      </c>
      <c r="Q21" s="27">
        <f t="shared" si="11"/>
        <v>771644.90636339982</v>
      </c>
      <c r="R21" s="27">
        <f t="shared" si="12"/>
        <v>1041124.1347243998</v>
      </c>
      <c r="S21" s="27">
        <f t="shared" si="3"/>
        <v>4070193.5850077989</v>
      </c>
      <c r="T21" s="27"/>
      <c r="U21" s="28"/>
      <c r="V21" s="29"/>
    </row>
    <row r="22" spans="1:22" ht="33" customHeight="1">
      <c r="A22" s="38" t="s">
        <v>41</v>
      </c>
      <c r="B22" s="50"/>
      <c r="C22" s="25" t="s">
        <v>42</v>
      </c>
      <c r="D22" s="25"/>
      <c r="E22" s="48"/>
      <c r="F22" s="49" t="s">
        <v>18</v>
      </c>
      <c r="G22" s="49" t="s">
        <v>18</v>
      </c>
      <c r="H22" s="49" t="s">
        <v>18</v>
      </c>
      <c r="I22" s="49" t="s">
        <v>18</v>
      </c>
      <c r="J22" s="26">
        <f>J23</f>
        <v>48.453000000000003</v>
      </c>
      <c r="K22" s="26">
        <f t="shared" ref="K22:O22" si="25">K23</f>
        <v>25.302</v>
      </c>
      <c r="L22" s="26">
        <f t="shared" si="25"/>
        <v>14.02</v>
      </c>
      <c r="M22" s="26">
        <f t="shared" si="25"/>
        <v>48.51</v>
      </c>
      <c r="N22" s="26">
        <f t="shared" si="2"/>
        <v>136.285</v>
      </c>
      <c r="O22" s="27">
        <f t="shared" si="25"/>
        <v>214401.13329000003</v>
      </c>
      <c r="P22" s="27">
        <f t="shared" ref="P22" si="26">P23</f>
        <v>111959.57886000001</v>
      </c>
      <c r="Q22" s="27">
        <f t="shared" ref="Q22" si="27">Q23</f>
        <v>70055.763955799994</v>
      </c>
      <c r="R22" s="27">
        <f t="shared" ref="R22" si="28">R23</f>
        <v>242396.94076289999</v>
      </c>
      <c r="S22" s="27">
        <f t="shared" si="3"/>
        <v>638813.41686869995</v>
      </c>
      <c r="T22" s="29"/>
      <c r="U22" s="28"/>
      <c r="V22" s="29"/>
    </row>
    <row r="23" spans="1:22" ht="39" customHeight="1">
      <c r="A23" s="38"/>
      <c r="B23" s="25" t="s">
        <v>42</v>
      </c>
      <c r="C23" s="24" t="s">
        <v>43</v>
      </c>
      <c r="D23" s="24" t="s">
        <v>44</v>
      </c>
      <c r="E23" s="24" t="s">
        <v>21</v>
      </c>
      <c r="F23" s="17">
        <v>5986.6</v>
      </c>
      <c r="G23" s="17">
        <v>6656.89</v>
      </c>
      <c r="H23" s="17">
        <v>1561.67</v>
      </c>
      <c r="I23" s="17">
        <f>H23*$I$3-0.01</f>
        <v>1660.04521</v>
      </c>
      <c r="J23" s="26">
        <v>48.453000000000003</v>
      </c>
      <c r="K23" s="26">
        <v>25.302</v>
      </c>
      <c r="L23" s="26">
        <v>14.02</v>
      </c>
      <c r="M23" s="26">
        <v>48.51</v>
      </c>
      <c r="N23" s="26">
        <f t="shared" si="2"/>
        <v>136.285</v>
      </c>
      <c r="O23" s="27">
        <f t="shared" si="9"/>
        <v>214401.13329000003</v>
      </c>
      <c r="P23" s="27">
        <f t="shared" si="10"/>
        <v>111959.57886000001</v>
      </c>
      <c r="Q23" s="27">
        <f t="shared" si="11"/>
        <v>70055.763955799994</v>
      </c>
      <c r="R23" s="27">
        <f t="shared" si="12"/>
        <v>242396.94076289999</v>
      </c>
      <c r="S23" s="27">
        <f t="shared" si="3"/>
        <v>638813.41686869995</v>
      </c>
      <c r="T23" s="27"/>
      <c r="U23" s="28"/>
      <c r="V23" s="29"/>
    </row>
    <row r="24" spans="1:22" ht="33" customHeight="1">
      <c r="A24" s="38" t="s">
        <v>45</v>
      </c>
      <c r="B24" s="50"/>
      <c r="C24" s="25" t="s">
        <v>46</v>
      </c>
      <c r="D24" s="25"/>
      <c r="E24" s="48"/>
      <c r="F24" s="49" t="s">
        <v>18</v>
      </c>
      <c r="G24" s="49" t="s">
        <v>18</v>
      </c>
      <c r="H24" s="49" t="s">
        <v>18</v>
      </c>
      <c r="I24" s="49" t="s">
        <v>18</v>
      </c>
      <c r="J24" s="26">
        <f>J25</f>
        <v>78.938999999999993</v>
      </c>
      <c r="K24" s="26">
        <f t="shared" ref="K24:O24" si="29">K25</f>
        <v>52.625999999999998</v>
      </c>
      <c r="L24" s="26">
        <f t="shared" si="29"/>
        <v>26.312999999999999</v>
      </c>
      <c r="M24" s="26">
        <f t="shared" si="29"/>
        <v>78.938999999999993</v>
      </c>
      <c r="N24" s="26">
        <f t="shared" si="2"/>
        <v>236.81699999999998</v>
      </c>
      <c r="O24" s="27">
        <f t="shared" si="29"/>
        <v>144947.00240999999</v>
      </c>
      <c r="P24" s="27">
        <f t="shared" ref="P24" si="30">P25</f>
        <v>96631.334940000001</v>
      </c>
      <c r="Q24" s="27">
        <f t="shared" ref="Q24" si="31">Q25</f>
        <v>57287.874210000009</v>
      </c>
      <c r="R24" s="27">
        <f t="shared" ref="R24" si="32">R25</f>
        <v>171863.62263000003</v>
      </c>
      <c r="S24" s="27">
        <f t="shared" si="3"/>
        <v>470729.83418999997</v>
      </c>
      <c r="T24" s="29"/>
      <c r="U24" s="28"/>
      <c r="V24" s="29"/>
    </row>
    <row r="25" spans="1:22" ht="39.75" customHeight="1">
      <c r="A25" s="38"/>
      <c r="B25" s="25" t="s">
        <v>46</v>
      </c>
      <c r="C25" s="24" t="s">
        <v>34</v>
      </c>
      <c r="D25" s="24" t="s">
        <v>47</v>
      </c>
      <c r="E25" s="24" t="s">
        <v>21</v>
      </c>
      <c r="F25" s="17">
        <v>3667.19</v>
      </c>
      <c r="G25" s="17">
        <v>4123.5200000000004</v>
      </c>
      <c r="H25" s="17">
        <v>1831</v>
      </c>
      <c r="I25" s="17">
        <v>1946.35</v>
      </c>
      <c r="J25" s="26">
        <v>78.938999999999993</v>
      </c>
      <c r="K25" s="26">
        <v>52.625999999999998</v>
      </c>
      <c r="L25" s="26">
        <v>26.312999999999999</v>
      </c>
      <c r="M25" s="26">
        <v>78.938999999999993</v>
      </c>
      <c r="N25" s="26">
        <f t="shared" si="2"/>
        <v>236.81699999999998</v>
      </c>
      <c r="O25" s="27">
        <f t="shared" si="9"/>
        <v>144947.00240999999</v>
      </c>
      <c r="P25" s="27">
        <f t="shared" si="10"/>
        <v>96631.334940000001</v>
      </c>
      <c r="Q25" s="27">
        <f t="shared" si="11"/>
        <v>57287.874210000009</v>
      </c>
      <c r="R25" s="27">
        <f t="shared" si="12"/>
        <v>171863.62263000003</v>
      </c>
      <c r="S25" s="27">
        <f>O25+P25+Q25+R25</f>
        <v>470729.83418999997</v>
      </c>
      <c r="T25" s="27"/>
      <c r="U25" s="28"/>
      <c r="V25" s="29"/>
    </row>
    <row r="26" spans="1:22" s="15" customFormat="1" ht="33" customHeight="1">
      <c r="A26" s="38" t="s">
        <v>413</v>
      </c>
      <c r="B26" s="50"/>
      <c r="C26" s="25" t="s">
        <v>412</v>
      </c>
      <c r="D26" s="25"/>
      <c r="E26" s="48"/>
      <c r="F26" s="51" t="s">
        <v>18</v>
      </c>
      <c r="G26" s="51" t="s">
        <v>18</v>
      </c>
      <c r="H26" s="51" t="s">
        <v>18</v>
      </c>
      <c r="I26" s="17" t="s">
        <v>18</v>
      </c>
      <c r="J26" s="26">
        <f>SUM(J27:J30)</f>
        <v>2759.8160223032332</v>
      </c>
      <c r="K26" s="26">
        <f t="shared" ref="K26:M26" si="33">SUM(K27:K30)</f>
        <v>1839.8773482021556</v>
      </c>
      <c r="L26" s="26">
        <f t="shared" si="33"/>
        <v>613.29244940071874</v>
      </c>
      <c r="M26" s="26">
        <f t="shared" si="33"/>
        <v>2453.169797602875</v>
      </c>
      <c r="N26" s="26">
        <f>SUM(N27:N30)</f>
        <v>7666.1556175089827</v>
      </c>
      <c r="O26" s="27">
        <f>SUM(O27:O30)</f>
        <v>0</v>
      </c>
      <c r="P26" s="27">
        <f t="shared" ref="P26:S26" si="34">SUM(P27:P30)</f>
        <v>0</v>
      </c>
      <c r="Q26" s="27">
        <f t="shared" si="34"/>
        <v>82472.864812909393</v>
      </c>
      <c r="R26" s="27">
        <f t="shared" si="34"/>
        <v>329891.45925163757</v>
      </c>
      <c r="S26" s="27">
        <f t="shared" si="34"/>
        <v>412364.32406454696</v>
      </c>
      <c r="T26" s="27"/>
      <c r="U26" s="28"/>
      <c r="V26" s="29"/>
    </row>
    <row r="27" spans="1:22" s="15" customFormat="1" ht="41.25" customHeight="1">
      <c r="A27" s="38"/>
      <c r="B27" s="24" t="s">
        <v>412</v>
      </c>
      <c r="C27" s="24" t="s">
        <v>212</v>
      </c>
      <c r="D27" s="24" t="s">
        <v>414</v>
      </c>
      <c r="E27" s="24" t="s">
        <v>21</v>
      </c>
      <c r="F27" s="17">
        <v>2112.6799999999998</v>
      </c>
      <c r="G27" s="17">
        <v>2360.4</v>
      </c>
      <c r="H27" s="17">
        <v>2112.6799999999998</v>
      </c>
      <c r="I27" s="17">
        <v>2245.7800000000002</v>
      </c>
      <c r="J27" s="26">
        <v>1329.5015999999998</v>
      </c>
      <c r="K27" s="26">
        <v>886.33439999999996</v>
      </c>
      <c r="L27" s="26">
        <v>295.44480000000004</v>
      </c>
      <c r="M27" s="26">
        <v>1181.7792000000002</v>
      </c>
      <c r="N27" s="26">
        <f>SUM(J27:M27)</f>
        <v>3693.0600000000004</v>
      </c>
      <c r="O27" s="27">
        <f t="shared" ref="O27:O30" si="35">(F27-H27)*J27</f>
        <v>0</v>
      </c>
      <c r="P27" s="27">
        <f t="shared" ref="P27:P30" si="36">(F27-H27)*K27</f>
        <v>0</v>
      </c>
      <c r="Q27" s="27">
        <f t="shared" ref="Q27:Q30" si="37">(G27-I27)*L27</f>
        <v>33863.882975999972</v>
      </c>
      <c r="R27" s="27">
        <f t="shared" ref="R27:R30" si="38">(G27-I27)*M27</f>
        <v>135455.53190399989</v>
      </c>
      <c r="S27" s="27">
        <f>O27+P27+Q27+R27</f>
        <v>169319.41487999985</v>
      </c>
      <c r="T27" s="27"/>
      <c r="U27" s="28"/>
      <c r="V27" s="29"/>
    </row>
    <row r="28" spans="1:22" s="15" customFormat="1" ht="41.25" customHeight="1">
      <c r="A28" s="38"/>
      <c r="B28" s="24" t="s">
        <v>412</v>
      </c>
      <c r="C28" s="24" t="s">
        <v>115</v>
      </c>
      <c r="D28" s="24" t="s">
        <v>415</v>
      </c>
      <c r="E28" s="24" t="s">
        <v>21</v>
      </c>
      <c r="F28" s="17">
        <v>2182.59</v>
      </c>
      <c r="G28" s="17">
        <v>2396.7199999999998</v>
      </c>
      <c r="H28" s="17">
        <v>2182.59</v>
      </c>
      <c r="I28" s="17">
        <v>2320.09</v>
      </c>
      <c r="J28" s="26">
        <v>196.99199999999999</v>
      </c>
      <c r="K28" s="26">
        <v>131.328</v>
      </c>
      <c r="L28" s="26">
        <v>43.77600000000001</v>
      </c>
      <c r="M28" s="26">
        <v>175.10400000000001</v>
      </c>
      <c r="N28" s="26">
        <f t="shared" ref="N28:N30" si="39">SUM(J28:M28)</f>
        <v>547.20000000000005</v>
      </c>
      <c r="O28" s="27">
        <f t="shared" si="35"/>
        <v>0</v>
      </c>
      <c r="P28" s="27">
        <f t="shared" si="36"/>
        <v>0</v>
      </c>
      <c r="Q28" s="27">
        <f t="shared" si="37"/>
        <v>3354.5548799999856</v>
      </c>
      <c r="R28" s="27">
        <f t="shared" si="38"/>
        <v>13418.219519999941</v>
      </c>
      <c r="S28" s="27">
        <f t="shared" ref="S28:S30" si="40">O28+P28+Q28+R28</f>
        <v>16772.774399999926</v>
      </c>
      <c r="T28" s="27"/>
      <c r="U28" s="28"/>
      <c r="V28" s="29"/>
    </row>
    <row r="29" spans="1:22" s="15" customFormat="1" ht="36" customHeight="1">
      <c r="A29" s="38"/>
      <c r="B29" s="24" t="s">
        <v>412</v>
      </c>
      <c r="C29" s="24" t="s">
        <v>115</v>
      </c>
      <c r="D29" s="24" t="s">
        <v>416</v>
      </c>
      <c r="E29" s="24" t="s">
        <v>21</v>
      </c>
      <c r="F29" s="17">
        <v>1987.32</v>
      </c>
      <c r="G29" s="17">
        <v>2231.52</v>
      </c>
      <c r="H29" s="17">
        <v>1987.32</v>
      </c>
      <c r="I29" s="17">
        <v>2112.52</v>
      </c>
      <c r="J29" s="26">
        <v>1089.3599999999999</v>
      </c>
      <c r="K29" s="26">
        <v>726.24</v>
      </c>
      <c r="L29" s="26">
        <v>242.08000000000004</v>
      </c>
      <c r="M29" s="26">
        <v>968.32</v>
      </c>
      <c r="N29" s="26">
        <f t="shared" si="39"/>
        <v>3026</v>
      </c>
      <c r="O29" s="27">
        <f t="shared" si="35"/>
        <v>0</v>
      </c>
      <c r="P29" s="27">
        <f t="shared" si="36"/>
        <v>0</v>
      </c>
      <c r="Q29" s="27">
        <f t="shared" si="37"/>
        <v>28807.520000000004</v>
      </c>
      <c r="R29" s="27">
        <f t="shared" si="38"/>
        <v>115230.08</v>
      </c>
      <c r="S29" s="27">
        <f t="shared" si="40"/>
        <v>144037.6</v>
      </c>
      <c r="T29" s="27"/>
      <c r="U29" s="28"/>
      <c r="V29" s="29"/>
    </row>
    <row r="30" spans="1:22" s="15" customFormat="1" ht="45">
      <c r="A30" s="38"/>
      <c r="B30" s="24" t="s">
        <v>412</v>
      </c>
      <c r="C30" s="24" t="s">
        <v>115</v>
      </c>
      <c r="D30" s="24" t="s">
        <v>417</v>
      </c>
      <c r="E30" s="24" t="s">
        <v>21</v>
      </c>
      <c r="F30" s="17">
        <v>1958.74</v>
      </c>
      <c r="G30" s="17">
        <v>2596.2399999999998</v>
      </c>
      <c r="H30" s="17">
        <v>1958.74</v>
      </c>
      <c r="I30" s="17">
        <v>2082.14</v>
      </c>
      <c r="J30" s="26">
        <v>143.96242230323369</v>
      </c>
      <c r="K30" s="26">
        <v>95.974948202155787</v>
      </c>
      <c r="L30" s="26">
        <v>31.9916494007186</v>
      </c>
      <c r="M30" s="26">
        <v>127.96659760287439</v>
      </c>
      <c r="N30" s="26">
        <f t="shared" si="39"/>
        <v>399.89561750898247</v>
      </c>
      <c r="O30" s="27">
        <f t="shared" si="35"/>
        <v>0</v>
      </c>
      <c r="P30" s="27">
        <f t="shared" si="36"/>
        <v>0</v>
      </c>
      <c r="Q30" s="27">
        <f t="shared" si="37"/>
        <v>16446.906956909428</v>
      </c>
      <c r="R30" s="27">
        <f t="shared" si="38"/>
        <v>65787.627827637712</v>
      </c>
      <c r="S30" s="27">
        <f t="shared" si="40"/>
        <v>82234.534784547141</v>
      </c>
      <c r="T30" s="27"/>
      <c r="U30" s="28"/>
      <c r="V30" s="29"/>
    </row>
    <row r="31" spans="1:22" ht="33" customHeight="1">
      <c r="A31" s="38" t="s">
        <v>48</v>
      </c>
      <c r="B31" s="50"/>
      <c r="C31" s="25" t="s">
        <v>49</v>
      </c>
      <c r="D31" s="25"/>
      <c r="E31" s="48"/>
      <c r="F31" s="49" t="s">
        <v>18</v>
      </c>
      <c r="G31" s="49" t="s">
        <v>18</v>
      </c>
      <c r="H31" s="49" t="s">
        <v>18</v>
      </c>
      <c r="I31" s="49" t="s">
        <v>18</v>
      </c>
      <c r="J31" s="26">
        <f>J32</f>
        <v>238.01999999999998</v>
      </c>
      <c r="K31" s="26">
        <f t="shared" ref="K31:O31" si="41">K32</f>
        <v>92.707999999999998</v>
      </c>
      <c r="L31" s="26">
        <f t="shared" si="41"/>
        <v>65</v>
      </c>
      <c r="M31" s="26">
        <f t="shared" si="41"/>
        <v>241.88</v>
      </c>
      <c r="N31" s="26">
        <f t="shared" si="2"/>
        <v>637.60799999999995</v>
      </c>
      <c r="O31" s="27">
        <f t="shared" si="41"/>
        <v>1652958.4524000001</v>
      </c>
      <c r="P31" s="27">
        <f t="shared" ref="P31" si="42">P32</f>
        <v>643821.83096000005</v>
      </c>
      <c r="Q31" s="27">
        <f t="shared" ref="Q31" si="43">Q32</f>
        <v>634635.495</v>
      </c>
      <c r="R31" s="27">
        <f t="shared" ref="R31" si="44">R32</f>
        <v>2361625.13124</v>
      </c>
      <c r="S31" s="27">
        <f t="shared" si="3"/>
        <v>5293040.9096000008</v>
      </c>
      <c r="T31" s="29"/>
      <c r="U31" s="28"/>
      <c r="V31" s="29"/>
    </row>
    <row r="32" spans="1:22" ht="41.25" customHeight="1">
      <c r="A32" s="38"/>
      <c r="B32" s="25" t="s">
        <v>49</v>
      </c>
      <c r="C32" s="24" t="s">
        <v>50</v>
      </c>
      <c r="D32" s="24" t="s">
        <v>51</v>
      </c>
      <c r="E32" s="24" t="s">
        <v>21</v>
      </c>
      <c r="F32" s="17">
        <v>8993.6200000000008</v>
      </c>
      <c r="G32" s="17">
        <v>11941.71</v>
      </c>
      <c r="H32" s="17">
        <v>2049</v>
      </c>
      <c r="I32" s="17">
        <f t="shared" si="8"/>
        <v>2178.087</v>
      </c>
      <c r="J32" s="26">
        <v>238.01999999999998</v>
      </c>
      <c r="K32" s="26">
        <v>92.707999999999998</v>
      </c>
      <c r="L32" s="26">
        <v>65</v>
      </c>
      <c r="M32" s="26">
        <v>241.88</v>
      </c>
      <c r="N32" s="26">
        <f t="shared" si="2"/>
        <v>637.60799999999995</v>
      </c>
      <c r="O32" s="27">
        <f t="shared" si="9"/>
        <v>1652958.4524000001</v>
      </c>
      <c r="P32" s="27">
        <f t="shared" si="10"/>
        <v>643821.83096000005</v>
      </c>
      <c r="Q32" s="27">
        <f t="shared" si="11"/>
        <v>634635.495</v>
      </c>
      <c r="R32" s="27">
        <f t="shared" si="12"/>
        <v>2361625.13124</v>
      </c>
      <c r="S32" s="27">
        <f t="shared" si="3"/>
        <v>5293040.9096000008</v>
      </c>
      <c r="T32" s="27"/>
      <c r="U32" s="28"/>
      <c r="V32" s="29"/>
    </row>
    <row r="33" spans="1:22" ht="33" customHeight="1">
      <c r="A33" s="38" t="s">
        <v>52</v>
      </c>
      <c r="B33" s="50"/>
      <c r="C33" s="25" t="s">
        <v>53</v>
      </c>
      <c r="D33" s="25"/>
      <c r="E33" s="48"/>
      <c r="F33" s="49" t="s">
        <v>18</v>
      </c>
      <c r="G33" s="49" t="s">
        <v>18</v>
      </c>
      <c r="H33" s="49" t="s">
        <v>18</v>
      </c>
      <c r="I33" s="49" t="s">
        <v>18</v>
      </c>
      <c r="J33" s="26">
        <f>SUM(J34:J35)</f>
        <v>271.90499999999997</v>
      </c>
      <c r="K33" s="26">
        <f t="shared" ref="K33:O33" si="45">SUM(K34:K35)</f>
        <v>179.59300000000002</v>
      </c>
      <c r="L33" s="26">
        <f t="shared" si="45"/>
        <v>90.58</v>
      </c>
      <c r="M33" s="26">
        <f t="shared" si="45"/>
        <v>271.91000000000003</v>
      </c>
      <c r="N33" s="26">
        <f t="shared" si="2"/>
        <v>813.98800000000006</v>
      </c>
      <c r="O33" s="27">
        <f t="shared" si="45"/>
        <v>2576206.9656299995</v>
      </c>
      <c r="P33" s="27">
        <f t="shared" ref="P33" si="46">SUM(P34:P35)</f>
        <v>1705454.5321399998</v>
      </c>
      <c r="Q33" s="27">
        <f t="shared" ref="Q33" si="47">SUM(Q34:Q35)</f>
        <v>1159780.4482717998</v>
      </c>
      <c r="R33" s="27">
        <f t="shared" ref="R33" si="48">SUM(R34:R35)</f>
        <v>3481988.8849761002</v>
      </c>
      <c r="S33" s="27">
        <f t="shared" si="3"/>
        <v>8923430.8310179003</v>
      </c>
      <c r="T33" s="29"/>
      <c r="U33" s="28"/>
      <c r="V33" s="29"/>
    </row>
    <row r="34" spans="1:22" ht="36" customHeight="1">
      <c r="A34" s="38"/>
      <c r="B34" s="25" t="s">
        <v>53</v>
      </c>
      <c r="C34" s="24" t="s">
        <v>54</v>
      </c>
      <c r="D34" s="24" t="s">
        <v>55</v>
      </c>
      <c r="E34" s="24" t="s">
        <v>21</v>
      </c>
      <c r="F34" s="17">
        <v>14504.16</v>
      </c>
      <c r="G34" s="17">
        <v>17442.36</v>
      </c>
      <c r="H34" s="17">
        <v>1155.83</v>
      </c>
      <c r="I34" s="17">
        <f t="shared" si="8"/>
        <v>1228.6472899999999</v>
      </c>
      <c r="J34" s="26">
        <v>101.547</v>
      </c>
      <c r="K34" s="26">
        <v>67.697999999999993</v>
      </c>
      <c r="L34" s="26">
        <v>33.799999999999997</v>
      </c>
      <c r="M34" s="26">
        <v>101.55</v>
      </c>
      <c r="N34" s="26">
        <f t="shared" si="2"/>
        <v>304.59500000000003</v>
      </c>
      <c r="O34" s="27">
        <f t="shared" si="9"/>
        <v>1355482.8665099998</v>
      </c>
      <c r="P34" s="27">
        <f t="shared" si="10"/>
        <v>903655.24433999986</v>
      </c>
      <c r="Q34" s="27">
        <f t="shared" si="11"/>
        <v>548023.48959799996</v>
      </c>
      <c r="R34" s="27">
        <f t="shared" si="12"/>
        <v>1646502.5257005</v>
      </c>
      <c r="S34" s="27">
        <f t="shared" si="3"/>
        <v>4453664.1261484995</v>
      </c>
      <c r="T34" s="27"/>
      <c r="U34" s="28"/>
      <c r="V34" s="29"/>
    </row>
    <row r="35" spans="1:22" ht="41.25" customHeight="1">
      <c r="A35" s="38"/>
      <c r="B35" s="25" t="s">
        <v>53</v>
      </c>
      <c r="C35" s="24" t="s">
        <v>54</v>
      </c>
      <c r="D35" s="24" t="s">
        <v>56</v>
      </c>
      <c r="E35" s="24" t="s">
        <v>21</v>
      </c>
      <c r="F35" s="17">
        <v>8321.4699999999993</v>
      </c>
      <c r="G35" s="17">
        <v>12002.81</v>
      </c>
      <c r="H35" s="17">
        <v>1155.83</v>
      </c>
      <c r="I35" s="17">
        <f t="shared" si="8"/>
        <v>1228.6472899999999</v>
      </c>
      <c r="J35" s="26">
        <v>170.358</v>
      </c>
      <c r="K35" s="26">
        <v>111.89500000000001</v>
      </c>
      <c r="L35" s="26">
        <v>56.78</v>
      </c>
      <c r="M35" s="26">
        <v>170.36</v>
      </c>
      <c r="N35" s="26">
        <f t="shared" si="2"/>
        <v>509.39300000000003</v>
      </c>
      <c r="O35" s="27">
        <f t="shared" si="9"/>
        <v>1220724.0991199999</v>
      </c>
      <c r="P35" s="27">
        <f t="shared" si="10"/>
        <v>801799.28780000005</v>
      </c>
      <c r="Q35" s="27">
        <f t="shared" si="11"/>
        <v>611756.95867379999</v>
      </c>
      <c r="R35" s="27">
        <f t="shared" si="12"/>
        <v>1835486.3592756002</v>
      </c>
      <c r="S35" s="27">
        <f t="shared" si="3"/>
        <v>4469766.7048693998</v>
      </c>
      <c r="T35" s="27"/>
      <c r="U35" s="28"/>
      <c r="V35" s="29"/>
    </row>
    <row r="36" spans="1:22" ht="33" customHeight="1">
      <c r="A36" s="38" t="s">
        <v>57</v>
      </c>
      <c r="B36" s="50"/>
      <c r="C36" s="25" t="s">
        <v>58</v>
      </c>
      <c r="D36" s="25"/>
      <c r="E36" s="48"/>
      <c r="F36" s="49" t="s">
        <v>18</v>
      </c>
      <c r="G36" s="49" t="s">
        <v>18</v>
      </c>
      <c r="H36" s="49" t="s">
        <v>18</v>
      </c>
      <c r="I36" s="49" t="s">
        <v>18</v>
      </c>
      <c r="J36" s="26">
        <f>J37</f>
        <v>3223.8820000000001</v>
      </c>
      <c r="K36" s="26">
        <f t="shared" ref="K36:O36" si="49">K37</f>
        <v>1526.127</v>
      </c>
      <c r="L36" s="26">
        <f t="shared" si="49"/>
        <v>1010.54</v>
      </c>
      <c r="M36" s="26">
        <f t="shared" si="49"/>
        <v>3248.67</v>
      </c>
      <c r="N36" s="26">
        <f t="shared" si="2"/>
        <v>9009.219000000001</v>
      </c>
      <c r="O36" s="27">
        <f t="shared" si="49"/>
        <v>6724792.1802599998</v>
      </c>
      <c r="P36" s="27">
        <f t="shared" ref="P36" si="50">P37</f>
        <v>3183394.0931099998</v>
      </c>
      <c r="Q36" s="27">
        <f t="shared" ref="Q36" si="51">Q37</f>
        <v>6620081.89836</v>
      </c>
      <c r="R36" s="27">
        <f t="shared" ref="R36" si="52">R37</f>
        <v>21282147.624780003</v>
      </c>
      <c r="S36" s="27">
        <f t="shared" si="3"/>
        <v>37810415.796510004</v>
      </c>
      <c r="T36" s="29"/>
      <c r="U36" s="28"/>
      <c r="V36" s="29"/>
    </row>
    <row r="37" spans="1:22" ht="41.25" customHeight="1">
      <c r="A37" s="38"/>
      <c r="B37" s="25" t="s">
        <v>58</v>
      </c>
      <c r="C37" s="24" t="s">
        <v>59</v>
      </c>
      <c r="D37" s="24" t="s">
        <v>60</v>
      </c>
      <c r="E37" s="24" t="s">
        <v>21</v>
      </c>
      <c r="F37" s="17">
        <v>3807.93</v>
      </c>
      <c r="G37" s="17">
        <v>8381.52</v>
      </c>
      <c r="H37" s="17">
        <v>1722</v>
      </c>
      <c r="I37" s="17">
        <f t="shared" si="8"/>
        <v>1830.4859999999999</v>
      </c>
      <c r="J37" s="26">
        <v>3223.8820000000001</v>
      </c>
      <c r="K37" s="26">
        <v>1526.127</v>
      </c>
      <c r="L37" s="26">
        <v>1010.54</v>
      </c>
      <c r="M37" s="26">
        <v>3248.67</v>
      </c>
      <c r="N37" s="26">
        <f t="shared" si="2"/>
        <v>9009.219000000001</v>
      </c>
      <c r="O37" s="27">
        <f t="shared" si="9"/>
        <v>6724792.1802599998</v>
      </c>
      <c r="P37" s="27">
        <f t="shared" si="10"/>
        <v>3183394.0931099998</v>
      </c>
      <c r="Q37" s="27">
        <f t="shared" si="11"/>
        <v>6620081.89836</v>
      </c>
      <c r="R37" s="27">
        <f t="shared" si="12"/>
        <v>21282147.624780003</v>
      </c>
      <c r="S37" s="27">
        <f t="shared" si="3"/>
        <v>37810415.796510004</v>
      </c>
      <c r="T37" s="27"/>
      <c r="U37" s="28"/>
      <c r="V37" s="29"/>
    </row>
    <row r="38" spans="1:22" ht="33" customHeight="1">
      <c r="A38" s="38" t="s">
        <v>61</v>
      </c>
      <c r="B38" s="50"/>
      <c r="C38" s="25" t="s">
        <v>62</v>
      </c>
      <c r="D38" s="25"/>
      <c r="E38" s="48"/>
      <c r="F38" s="49" t="s">
        <v>18</v>
      </c>
      <c r="G38" s="49" t="s">
        <v>18</v>
      </c>
      <c r="H38" s="49" t="s">
        <v>18</v>
      </c>
      <c r="I38" s="49" t="s">
        <v>18</v>
      </c>
      <c r="J38" s="26">
        <f>SUM(J39:J41)</f>
        <v>191315.82400000002</v>
      </c>
      <c r="K38" s="26">
        <f t="shared" ref="K38:O38" si="53">SUM(K39:K41)</f>
        <v>197208.31</v>
      </c>
      <c r="L38" s="26">
        <f t="shared" si="53"/>
        <v>150169.23000000001</v>
      </c>
      <c r="M38" s="26">
        <f t="shared" si="53"/>
        <v>171365.27000000002</v>
      </c>
      <c r="N38" s="26">
        <f t="shared" si="2"/>
        <v>710058.63400000008</v>
      </c>
      <c r="O38" s="27">
        <f t="shared" si="53"/>
        <v>24229792.07564</v>
      </c>
      <c r="P38" s="27">
        <f t="shared" ref="P38" si="54">SUM(P39:P41)</f>
        <v>15341209.1313</v>
      </c>
      <c r="Q38" s="27">
        <f t="shared" ref="Q38" si="55">SUM(Q39:Q41)</f>
        <v>21313379.367050622</v>
      </c>
      <c r="R38" s="27">
        <f t="shared" ref="R38" si="56">SUM(R39:R41)</f>
        <v>46270868.652814262</v>
      </c>
      <c r="S38" s="27">
        <f t="shared" si="3"/>
        <v>107155249.22680488</v>
      </c>
      <c r="T38" s="29"/>
      <c r="U38" s="28"/>
      <c r="V38" s="29"/>
    </row>
    <row r="39" spans="1:22" ht="39" customHeight="1">
      <c r="A39" s="38"/>
      <c r="B39" s="25" t="s">
        <v>62</v>
      </c>
      <c r="C39" s="24" t="s">
        <v>63</v>
      </c>
      <c r="D39" s="24" t="s">
        <v>39</v>
      </c>
      <c r="E39" s="24" t="s">
        <v>21</v>
      </c>
      <c r="F39" s="17">
        <v>2194.06</v>
      </c>
      <c r="G39" s="17">
        <v>2953.5522912909787</v>
      </c>
      <c r="H39" s="17">
        <v>1670.83</v>
      </c>
      <c r="I39" s="17">
        <f t="shared" si="8"/>
        <v>1776.0922899999998</v>
      </c>
      <c r="J39" s="26">
        <v>36972.735999999997</v>
      </c>
      <c r="K39" s="26">
        <v>19908.073</v>
      </c>
      <c r="L39" s="26">
        <v>9752.09</v>
      </c>
      <c r="M39" s="26">
        <v>30948.13</v>
      </c>
      <c r="N39" s="26">
        <f t="shared" si="2"/>
        <v>97581.028999999995</v>
      </c>
      <c r="O39" s="27">
        <f t="shared" si="9"/>
        <v>19345244.657279998</v>
      </c>
      <c r="P39" s="27">
        <f t="shared" si="10"/>
        <v>10416501.03579</v>
      </c>
      <c r="Q39" s="27">
        <f t="shared" si="11"/>
        <v>11482695.903989742</v>
      </c>
      <c r="R39" s="27">
        <f t="shared" si="12"/>
        <v>36440185.189753383</v>
      </c>
      <c r="S39" s="27">
        <f t="shared" si="3"/>
        <v>77684626.786813125</v>
      </c>
      <c r="T39" s="27"/>
      <c r="U39" s="28"/>
      <c r="V39" s="29"/>
    </row>
    <row r="40" spans="1:22" ht="43.5" customHeight="1">
      <c r="A40" s="38"/>
      <c r="B40" s="25" t="s">
        <v>62</v>
      </c>
      <c r="C40" s="24" t="s">
        <v>63</v>
      </c>
      <c r="D40" s="24" t="s">
        <v>39</v>
      </c>
      <c r="E40" s="24" t="s">
        <v>31</v>
      </c>
      <c r="F40" s="17">
        <v>2194.06</v>
      </c>
      <c r="G40" s="17">
        <v>2953.5522912909787</v>
      </c>
      <c r="H40" s="17">
        <v>1670.83</v>
      </c>
      <c r="I40" s="17">
        <f t="shared" si="8"/>
        <v>1776.0922899999998</v>
      </c>
      <c r="J40" s="26">
        <v>8723.0920000000006</v>
      </c>
      <c r="K40" s="26">
        <v>8703.2369999999992</v>
      </c>
      <c r="L40" s="26">
        <v>7948.14</v>
      </c>
      <c r="M40" s="26">
        <v>7948.14</v>
      </c>
      <c r="N40" s="26">
        <f t="shared" si="2"/>
        <v>33322.608999999997</v>
      </c>
      <c r="O40" s="27">
        <f t="shared" si="9"/>
        <v>4564183.4271600004</v>
      </c>
      <c r="P40" s="27">
        <f t="shared" si="10"/>
        <v>4553794.69551</v>
      </c>
      <c r="Q40" s="27">
        <f t="shared" si="11"/>
        <v>9358616.9346608818</v>
      </c>
      <c r="R40" s="27">
        <f t="shared" si="12"/>
        <v>9358616.9346608818</v>
      </c>
      <c r="S40" s="27">
        <f t="shared" si="3"/>
        <v>27835211.991991766</v>
      </c>
      <c r="T40" s="27"/>
      <c r="U40" s="28"/>
      <c r="V40" s="29"/>
    </row>
    <row r="41" spans="1:22" ht="24" customHeight="1">
      <c r="A41" s="38"/>
      <c r="B41" s="25" t="s">
        <v>62</v>
      </c>
      <c r="C41" s="24" t="s">
        <v>63</v>
      </c>
      <c r="D41" s="24" t="s">
        <v>39</v>
      </c>
      <c r="E41" s="24" t="s">
        <v>40</v>
      </c>
      <c r="F41" s="17">
        <v>35</v>
      </c>
      <c r="G41" s="17">
        <v>38.429999999999993</v>
      </c>
      <c r="H41" s="17">
        <v>32.799999999999997</v>
      </c>
      <c r="I41" s="17">
        <f t="shared" si="8"/>
        <v>34.866399999999999</v>
      </c>
      <c r="J41" s="26">
        <v>145619.99600000001</v>
      </c>
      <c r="K41" s="26">
        <v>168597</v>
      </c>
      <c r="L41" s="26">
        <v>132469</v>
      </c>
      <c r="M41" s="26">
        <v>132469</v>
      </c>
      <c r="N41" s="26">
        <f t="shared" si="2"/>
        <v>579154.99600000004</v>
      </c>
      <c r="O41" s="27">
        <f t="shared" si="9"/>
        <v>320363.99120000046</v>
      </c>
      <c r="P41" s="27">
        <f t="shared" si="10"/>
        <v>370913.40000000049</v>
      </c>
      <c r="Q41" s="27">
        <f t="shared" si="11"/>
        <v>472066.5283999992</v>
      </c>
      <c r="R41" s="27">
        <f t="shared" si="12"/>
        <v>472066.5283999992</v>
      </c>
      <c r="S41" s="27">
        <f t="shared" si="3"/>
        <v>1635410.4479999994</v>
      </c>
      <c r="T41" s="27"/>
      <c r="U41" s="28"/>
      <c r="V41" s="29"/>
    </row>
    <row r="42" spans="1:22" ht="33" customHeight="1">
      <c r="A42" s="38" t="s">
        <v>64</v>
      </c>
      <c r="B42" s="50"/>
      <c r="C42" s="25" t="s">
        <v>65</v>
      </c>
      <c r="D42" s="25"/>
      <c r="E42" s="48"/>
      <c r="F42" s="49" t="s">
        <v>18</v>
      </c>
      <c r="G42" s="49" t="s">
        <v>18</v>
      </c>
      <c r="H42" s="49" t="s">
        <v>18</v>
      </c>
      <c r="I42" s="49" t="s">
        <v>18</v>
      </c>
      <c r="J42" s="26">
        <f>SUM(J43:J46)</f>
        <v>24528.835999999999</v>
      </c>
      <c r="K42" s="26">
        <f t="shared" ref="K42:O42" si="57">SUM(K43:K46)</f>
        <v>16142.034</v>
      </c>
      <c r="L42" s="26">
        <f t="shared" si="57"/>
        <v>10511.893</v>
      </c>
      <c r="M42" s="26">
        <f t="shared" si="57"/>
        <v>21676.017</v>
      </c>
      <c r="N42" s="26">
        <f t="shared" si="2"/>
        <v>72858.78</v>
      </c>
      <c r="O42" s="27">
        <f t="shared" si="57"/>
        <v>8455286.3416600022</v>
      </c>
      <c r="P42" s="27">
        <f t="shared" ref="P42" si="58">SUM(P43:P46)</f>
        <v>4505787.3129400006</v>
      </c>
      <c r="Q42" s="27">
        <f t="shared" ref="Q42" si="59">SUM(Q43:Q46)</f>
        <v>14362539.752752969</v>
      </c>
      <c r="R42" s="27">
        <f t="shared" ref="R42" si="60">SUM(R43:R46)</f>
        <v>45875376.540274993</v>
      </c>
      <c r="S42" s="27">
        <f t="shared" si="3"/>
        <v>73198989.947627962</v>
      </c>
      <c r="T42" s="29"/>
      <c r="U42" s="28"/>
      <c r="V42" s="29"/>
    </row>
    <row r="43" spans="1:22" ht="62.25" customHeight="1">
      <c r="A43" s="38"/>
      <c r="B43" s="25" t="s">
        <v>65</v>
      </c>
      <c r="C43" s="24" t="s">
        <v>66</v>
      </c>
      <c r="D43" s="24" t="s">
        <v>67</v>
      </c>
      <c r="E43" s="24" t="s">
        <v>21</v>
      </c>
      <c r="F43" s="17">
        <v>7015.56</v>
      </c>
      <c r="G43" s="17">
        <v>28637.282163973679</v>
      </c>
      <c r="H43" s="17">
        <v>2580</v>
      </c>
      <c r="I43" s="17">
        <f t="shared" si="8"/>
        <v>2742.54</v>
      </c>
      <c r="J43" s="26">
        <v>139.26599999999999</v>
      </c>
      <c r="K43" s="26">
        <v>92.843999999999994</v>
      </c>
      <c r="L43" s="26">
        <v>46.421999999999997</v>
      </c>
      <c r="M43" s="26">
        <v>139.26599999999999</v>
      </c>
      <c r="N43" s="26">
        <f t="shared" si="2"/>
        <v>417.798</v>
      </c>
      <c r="O43" s="27">
        <f t="shared" si="9"/>
        <v>617722.69896000007</v>
      </c>
      <c r="P43" s="27">
        <f t="shared" si="10"/>
        <v>411815.13264000003</v>
      </c>
      <c r="Q43" s="27">
        <f t="shared" si="11"/>
        <v>1202085.720735986</v>
      </c>
      <c r="R43" s="27">
        <f t="shared" si="12"/>
        <v>3606257.1622079583</v>
      </c>
      <c r="S43" s="27">
        <f t="shared" si="3"/>
        <v>5837880.7145439442</v>
      </c>
      <c r="T43" s="27"/>
      <c r="U43" s="28"/>
      <c r="V43" s="29"/>
    </row>
    <row r="44" spans="1:22" ht="76.5" customHeight="1">
      <c r="A44" s="38"/>
      <c r="B44" s="25" t="s">
        <v>65</v>
      </c>
      <c r="C44" s="24" t="s">
        <v>66</v>
      </c>
      <c r="D44" s="24" t="s">
        <v>68</v>
      </c>
      <c r="E44" s="24" t="s">
        <v>21</v>
      </c>
      <c r="F44" s="17">
        <v>3219.46</v>
      </c>
      <c r="G44" s="17">
        <v>6745.9759646154289</v>
      </c>
      <c r="H44" s="17">
        <v>2580</v>
      </c>
      <c r="I44" s="17">
        <f t="shared" si="8"/>
        <v>2742.54</v>
      </c>
      <c r="J44" s="26">
        <v>10786.417000000001</v>
      </c>
      <c r="K44" s="26">
        <v>5237.4409999999998</v>
      </c>
      <c r="L44" s="26">
        <v>2743.29</v>
      </c>
      <c r="M44" s="26">
        <v>9726.2000000000007</v>
      </c>
      <c r="N44" s="26">
        <f t="shared" si="2"/>
        <v>28493.348000000002</v>
      </c>
      <c r="O44" s="27">
        <f t="shared" si="9"/>
        <v>6897482.2148200013</v>
      </c>
      <c r="P44" s="27">
        <f t="shared" si="10"/>
        <v>3349134.0218600002</v>
      </c>
      <c r="Q44" s="27">
        <f t="shared" si="11"/>
        <v>10982585.847369859</v>
      </c>
      <c r="R44" s="27">
        <f t="shared" si="12"/>
        <v>38938218.879042588</v>
      </c>
      <c r="S44" s="27">
        <f t="shared" si="3"/>
        <v>60167420.963092446</v>
      </c>
      <c r="T44" s="27"/>
      <c r="U44" s="28"/>
      <c r="V44" s="29"/>
    </row>
    <row r="45" spans="1:22" ht="42.75" customHeight="1">
      <c r="A45" s="38"/>
      <c r="B45" s="25" t="s">
        <v>65</v>
      </c>
      <c r="C45" s="24" t="s">
        <v>66</v>
      </c>
      <c r="D45" s="24" t="s">
        <v>69</v>
      </c>
      <c r="E45" s="24" t="s">
        <v>31</v>
      </c>
      <c r="F45" s="17">
        <v>3219.46</v>
      </c>
      <c r="G45" s="17">
        <v>6745.9759646154289</v>
      </c>
      <c r="H45" s="17">
        <v>2580</v>
      </c>
      <c r="I45" s="17">
        <f t="shared" si="8"/>
        <v>2742.54</v>
      </c>
      <c r="J45" s="26">
        <v>842.10300000000007</v>
      </c>
      <c r="K45" s="26">
        <v>665.45900000000006</v>
      </c>
      <c r="L45" s="26">
        <v>478.041</v>
      </c>
      <c r="M45" s="26">
        <v>731.13099999999997</v>
      </c>
      <c r="N45" s="26">
        <f t="shared" si="2"/>
        <v>2716.7339999999999</v>
      </c>
      <c r="O45" s="27">
        <f t="shared" si="9"/>
        <v>538491.18438000011</v>
      </c>
      <c r="P45" s="27">
        <f t="shared" si="10"/>
        <v>425534.41214000009</v>
      </c>
      <c r="Q45" s="27">
        <f t="shared" si="11"/>
        <v>1913806.5319607242</v>
      </c>
      <c r="R45" s="27">
        <f t="shared" si="12"/>
        <v>2927036.140245243</v>
      </c>
      <c r="S45" s="27">
        <f t="shared" si="3"/>
        <v>5804868.268725967</v>
      </c>
      <c r="T45" s="27"/>
      <c r="U45" s="28"/>
      <c r="V45" s="29"/>
    </row>
    <row r="46" spans="1:22" ht="48.75" customHeight="1">
      <c r="A46" s="38"/>
      <c r="B46" s="25" t="s">
        <v>65</v>
      </c>
      <c r="C46" s="24" t="s">
        <v>66</v>
      </c>
      <c r="D46" s="24" t="s">
        <v>69</v>
      </c>
      <c r="E46" s="24" t="s">
        <v>40</v>
      </c>
      <c r="F46" s="17">
        <v>85.69</v>
      </c>
      <c r="G46" s="17">
        <v>94.087619999999987</v>
      </c>
      <c r="H46" s="17">
        <v>54.22</v>
      </c>
      <c r="I46" s="17">
        <f t="shared" si="8"/>
        <v>57.635859999999994</v>
      </c>
      <c r="J46" s="26">
        <v>12761.05</v>
      </c>
      <c r="K46" s="26">
        <v>10146.290000000001</v>
      </c>
      <c r="L46" s="26">
        <v>7244.14</v>
      </c>
      <c r="M46" s="26">
        <v>11079.42</v>
      </c>
      <c r="N46" s="26">
        <f t="shared" si="2"/>
        <v>41230.9</v>
      </c>
      <c r="O46" s="27">
        <f t="shared" si="9"/>
        <v>401590.24349999998</v>
      </c>
      <c r="P46" s="27">
        <f t="shared" si="10"/>
        <v>319303.7463</v>
      </c>
      <c r="Q46" s="27">
        <f t="shared" si="11"/>
        <v>264061.65268639999</v>
      </c>
      <c r="R46" s="27">
        <f t="shared" si="12"/>
        <v>403864.35877919995</v>
      </c>
      <c r="S46" s="27">
        <f t="shared" si="3"/>
        <v>1388820.0012655999</v>
      </c>
      <c r="T46" s="27"/>
      <c r="U46" s="28"/>
      <c r="V46" s="29"/>
    </row>
    <row r="47" spans="1:22" ht="33" customHeight="1">
      <c r="A47" s="38" t="s">
        <v>70</v>
      </c>
      <c r="B47" s="50"/>
      <c r="C47" s="25" t="s">
        <v>71</v>
      </c>
      <c r="D47" s="25"/>
      <c r="E47" s="48"/>
      <c r="F47" s="49" t="s">
        <v>18</v>
      </c>
      <c r="G47" s="49" t="s">
        <v>18</v>
      </c>
      <c r="H47" s="49" t="s">
        <v>18</v>
      </c>
      <c r="I47" s="49" t="s">
        <v>18</v>
      </c>
      <c r="J47" s="26">
        <f>SUM(J48:J50)</f>
        <v>267462</v>
      </c>
      <c r="K47" s="26">
        <f t="shared" ref="K47:O47" si="61">SUM(K48:K50)</f>
        <v>224935.74</v>
      </c>
      <c r="L47" s="26">
        <f t="shared" si="61"/>
        <v>149604.47</v>
      </c>
      <c r="M47" s="26">
        <f t="shared" si="61"/>
        <v>256379.36</v>
      </c>
      <c r="N47" s="26">
        <f t="shared" si="2"/>
        <v>898381.57</v>
      </c>
      <c r="O47" s="27">
        <f t="shared" si="61"/>
        <v>6572140.7799999854</v>
      </c>
      <c r="P47" s="27">
        <f t="shared" ref="P47" si="62">SUM(P48:P50)</f>
        <v>3403428.5513999923</v>
      </c>
      <c r="Q47" s="27">
        <f t="shared" ref="Q47" si="63">SUM(Q48:Q50)</f>
        <v>5106905.898546624</v>
      </c>
      <c r="R47" s="27">
        <f t="shared" ref="R47" si="64">SUM(R48:R50)</f>
        <v>16696912.601398807</v>
      </c>
      <c r="S47" s="27">
        <f t="shared" si="3"/>
        <v>31779387.831345409</v>
      </c>
      <c r="T47" s="29"/>
      <c r="U47" s="28"/>
      <c r="V47" s="29"/>
    </row>
    <row r="48" spans="1:22" ht="50.25" customHeight="1">
      <c r="A48" s="38"/>
      <c r="B48" s="25" t="s">
        <v>71</v>
      </c>
      <c r="C48" s="24" t="s">
        <v>72</v>
      </c>
      <c r="D48" s="24" t="s">
        <v>39</v>
      </c>
      <c r="E48" s="24" t="s">
        <v>21</v>
      </c>
      <c r="F48" s="17">
        <v>1132.0899999999999</v>
      </c>
      <c r="G48" s="17">
        <v>1320.9386089252707</v>
      </c>
      <c r="H48" s="17">
        <v>1064.17</v>
      </c>
      <c r="I48" s="17">
        <f t="shared" si="8"/>
        <v>1131.21271</v>
      </c>
      <c r="J48" s="26">
        <v>84436</v>
      </c>
      <c r="K48" s="26">
        <v>37421</v>
      </c>
      <c r="L48" s="26">
        <v>14139</v>
      </c>
      <c r="M48" s="26">
        <v>70469</v>
      </c>
      <c r="N48" s="26">
        <f t="shared" si="2"/>
        <v>206465</v>
      </c>
      <c r="O48" s="27">
        <f t="shared" si="9"/>
        <v>5734893.1199999871</v>
      </c>
      <c r="P48" s="27">
        <f t="shared" si="10"/>
        <v>2541634.3199999942</v>
      </c>
      <c r="Q48" s="27">
        <f t="shared" si="11"/>
        <v>2682534.4849044024</v>
      </c>
      <c r="R48" s="27">
        <f t="shared" si="12"/>
        <v>13369794.371364903</v>
      </c>
      <c r="S48" s="27">
        <f t="shared" si="3"/>
        <v>24328856.296269286</v>
      </c>
      <c r="T48" s="27"/>
      <c r="U48" s="28"/>
      <c r="V48" s="29"/>
    </row>
    <row r="49" spans="1:22" ht="42.75" customHeight="1">
      <c r="A49" s="38"/>
      <c r="B49" s="25" t="s">
        <v>71</v>
      </c>
      <c r="C49" s="24" t="s">
        <v>72</v>
      </c>
      <c r="D49" s="24" t="s">
        <v>39</v>
      </c>
      <c r="E49" s="24" t="s">
        <v>31</v>
      </c>
      <c r="F49" s="17">
        <v>1132.0899999999999</v>
      </c>
      <c r="G49" s="17">
        <v>1320.9386089252707</v>
      </c>
      <c r="H49" s="17">
        <v>1064.17</v>
      </c>
      <c r="I49" s="17">
        <f t="shared" si="8"/>
        <v>1131.21271</v>
      </c>
      <c r="J49" s="26">
        <v>10780</v>
      </c>
      <c r="K49" s="26">
        <v>11104</v>
      </c>
      <c r="L49" s="26">
        <v>8022</v>
      </c>
      <c r="M49" s="26">
        <v>11009</v>
      </c>
      <c r="N49" s="26">
        <f t="shared" si="2"/>
        <v>40915</v>
      </c>
      <c r="O49" s="27">
        <f t="shared" si="9"/>
        <v>732177.59999999835</v>
      </c>
      <c r="P49" s="27">
        <f t="shared" si="10"/>
        <v>754183.6799999983</v>
      </c>
      <c r="Q49" s="27">
        <f t="shared" si="11"/>
        <v>1521981.1611785216</v>
      </c>
      <c r="R49" s="27">
        <f t="shared" si="12"/>
        <v>2088692.4212683053</v>
      </c>
      <c r="S49" s="27">
        <f t="shared" si="3"/>
        <v>5097034.8624468241</v>
      </c>
      <c r="T49" s="27"/>
      <c r="U49" s="28"/>
      <c r="V49" s="29"/>
    </row>
    <row r="50" spans="1:22" ht="30">
      <c r="A50" s="38"/>
      <c r="B50" s="25" t="s">
        <v>71</v>
      </c>
      <c r="C50" s="24" t="s">
        <v>72</v>
      </c>
      <c r="D50" s="24" t="s">
        <v>39</v>
      </c>
      <c r="E50" s="24" t="s">
        <v>40</v>
      </c>
      <c r="F50" s="17">
        <v>10.44</v>
      </c>
      <c r="G50" s="17">
        <v>17.53</v>
      </c>
      <c r="H50" s="17">
        <v>9.83</v>
      </c>
      <c r="I50" s="17">
        <f t="shared" si="8"/>
        <v>10.44929</v>
      </c>
      <c r="J50" s="26">
        <v>172246</v>
      </c>
      <c r="K50" s="26">
        <v>176410.74</v>
      </c>
      <c r="L50" s="26">
        <v>127443.47</v>
      </c>
      <c r="M50" s="26">
        <v>174901.36</v>
      </c>
      <c r="N50" s="26">
        <f t="shared" si="2"/>
        <v>651001.56999999995</v>
      </c>
      <c r="O50" s="27">
        <f t="shared" si="9"/>
        <v>105070.0599999999</v>
      </c>
      <c r="P50" s="27">
        <f t="shared" si="10"/>
        <v>107610.55139999989</v>
      </c>
      <c r="Q50" s="27">
        <f t="shared" si="11"/>
        <v>902390.25246370025</v>
      </c>
      <c r="R50" s="27">
        <f t="shared" si="12"/>
        <v>1238425.8087656002</v>
      </c>
      <c r="S50" s="27">
        <f t="shared" si="3"/>
        <v>2353496.6726293005</v>
      </c>
      <c r="T50" s="27"/>
      <c r="U50" s="28"/>
      <c r="V50" s="29"/>
    </row>
    <row r="51" spans="1:22" ht="33" customHeight="1">
      <c r="A51" s="38" t="s">
        <v>73</v>
      </c>
      <c r="B51" s="50"/>
      <c r="C51" s="25" t="s">
        <v>74</v>
      </c>
      <c r="D51" s="25"/>
      <c r="E51" s="48"/>
      <c r="F51" s="49" t="s">
        <v>18</v>
      </c>
      <c r="G51" s="49" t="s">
        <v>18</v>
      </c>
      <c r="H51" s="49" t="s">
        <v>18</v>
      </c>
      <c r="I51" s="49" t="s">
        <v>18</v>
      </c>
      <c r="J51" s="26">
        <f>SUM(J52:J54)</f>
        <v>306.24</v>
      </c>
      <c r="K51" s="26">
        <f t="shared" ref="K51:O51" si="65">SUM(K52:K54)</f>
        <v>131.68</v>
      </c>
      <c r="L51" s="26">
        <f t="shared" si="65"/>
        <v>160.89000000000001</v>
      </c>
      <c r="M51" s="26">
        <f t="shared" si="65"/>
        <v>210.45</v>
      </c>
      <c r="N51" s="26">
        <f t="shared" si="2"/>
        <v>809.26</v>
      </c>
      <c r="O51" s="27">
        <f t="shared" si="65"/>
        <v>1503585.1642000002</v>
      </c>
      <c r="P51" s="27">
        <f t="shared" ref="P51" si="66">SUM(P52:P54)</f>
        <v>665671.99029999995</v>
      </c>
      <c r="Q51" s="27">
        <f t="shared" ref="Q51" si="67">SUM(Q52:Q54)</f>
        <v>1101933.1995700002</v>
      </c>
      <c r="R51" s="27">
        <f t="shared" ref="R51" si="68">SUM(R52:R54)</f>
        <v>1389049.48887</v>
      </c>
      <c r="S51" s="27">
        <f t="shared" si="3"/>
        <v>4660239.8429400008</v>
      </c>
      <c r="T51" s="29"/>
      <c r="U51" s="28"/>
      <c r="V51" s="29"/>
    </row>
    <row r="52" spans="1:22" ht="41.25" customHeight="1">
      <c r="A52" s="38"/>
      <c r="B52" s="25" t="s">
        <v>74</v>
      </c>
      <c r="C52" s="24" t="s">
        <v>59</v>
      </c>
      <c r="D52" s="24" t="s">
        <v>75</v>
      </c>
      <c r="E52" s="24" t="s">
        <v>21</v>
      </c>
      <c r="F52" s="17">
        <v>7534.18</v>
      </c>
      <c r="G52" s="17">
        <v>8426</v>
      </c>
      <c r="H52" s="17">
        <v>1722</v>
      </c>
      <c r="I52" s="17">
        <f t="shared" si="8"/>
        <v>1830.4859999999999</v>
      </c>
      <c r="J52" s="26">
        <v>119.16</v>
      </c>
      <c r="K52" s="26">
        <v>58.94</v>
      </c>
      <c r="L52" s="26">
        <v>68.11</v>
      </c>
      <c r="M52" s="26">
        <v>68.099999999999994</v>
      </c>
      <c r="N52" s="26">
        <f t="shared" si="2"/>
        <v>314.30999999999995</v>
      </c>
      <c r="O52" s="27">
        <f t="shared" si="9"/>
        <v>692579.36880000005</v>
      </c>
      <c r="P52" s="27">
        <f t="shared" si="10"/>
        <v>342569.88919999998</v>
      </c>
      <c r="Q52" s="27">
        <f t="shared" si="11"/>
        <v>449220.45854000002</v>
      </c>
      <c r="R52" s="27">
        <f t="shared" si="12"/>
        <v>449154.50339999999</v>
      </c>
      <c r="S52" s="27">
        <f t="shared" si="3"/>
        <v>1933524.21994</v>
      </c>
      <c r="T52" s="27"/>
      <c r="U52" s="28"/>
      <c r="V52" s="29"/>
    </row>
    <row r="53" spans="1:22" ht="45" customHeight="1">
      <c r="A53" s="38"/>
      <c r="B53" s="25" t="s">
        <v>74</v>
      </c>
      <c r="C53" s="24" t="s">
        <v>59</v>
      </c>
      <c r="D53" s="24" t="s">
        <v>76</v>
      </c>
      <c r="E53" s="24" t="s">
        <v>21</v>
      </c>
      <c r="F53" s="17">
        <v>5615.89</v>
      </c>
      <c r="G53" s="17">
        <v>9078.01</v>
      </c>
      <c r="H53" s="17">
        <v>1673</v>
      </c>
      <c r="I53" s="17">
        <f t="shared" si="8"/>
        <v>1778.3989999999999</v>
      </c>
      <c r="J53" s="26">
        <v>122.9</v>
      </c>
      <c r="K53" s="26">
        <v>40.989999999999995</v>
      </c>
      <c r="L53" s="26">
        <v>76.48</v>
      </c>
      <c r="M53" s="26">
        <v>76.47</v>
      </c>
      <c r="N53" s="26">
        <f t="shared" si="2"/>
        <v>316.84000000000003</v>
      </c>
      <c r="O53" s="27">
        <f t="shared" si="9"/>
        <v>484581.18100000004</v>
      </c>
      <c r="P53" s="27">
        <f t="shared" si="10"/>
        <v>161619.06109999999</v>
      </c>
      <c r="Q53" s="27">
        <f t="shared" si="11"/>
        <v>558274.24928000011</v>
      </c>
      <c r="R53" s="27">
        <f t="shared" si="12"/>
        <v>558201.25317000004</v>
      </c>
      <c r="S53" s="27">
        <f t="shared" si="3"/>
        <v>1762675.7445499999</v>
      </c>
      <c r="T53" s="27"/>
      <c r="U53" s="28"/>
      <c r="V53" s="29"/>
    </row>
    <row r="54" spans="1:22" ht="41.25" customHeight="1">
      <c r="A54" s="38"/>
      <c r="B54" s="25" t="s">
        <v>74</v>
      </c>
      <c r="C54" s="24" t="s">
        <v>59</v>
      </c>
      <c r="D54" s="24" t="s">
        <v>77</v>
      </c>
      <c r="E54" s="24" t="s">
        <v>21</v>
      </c>
      <c r="F54" s="17">
        <v>6808.58</v>
      </c>
      <c r="G54" s="17">
        <v>7624.79</v>
      </c>
      <c r="H54" s="17">
        <v>1722.5</v>
      </c>
      <c r="I54" s="17">
        <f t="shared" si="8"/>
        <v>1831.0174999999999</v>
      </c>
      <c r="J54" s="26">
        <v>64.180000000000007</v>
      </c>
      <c r="K54" s="26">
        <v>31.75</v>
      </c>
      <c r="L54" s="26">
        <v>16.3</v>
      </c>
      <c r="M54" s="26">
        <v>65.88</v>
      </c>
      <c r="N54" s="26">
        <f t="shared" si="2"/>
        <v>178.11</v>
      </c>
      <c r="O54" s="27">
        <f t="shared" si="9"/>
        <v>326424.61440000002</v>
      </c>
      <c r="P54" s="27">
        <f t="shared" si="10"/>
        <v>161483.04</v>
      </c>
      <c r="Q54" s="27">
        <f t="shared" si="11"/>
        <v>94438.491750000001</v>
      </c>
      <c r="R54" s="27">
        <f t="shared" si="12"/>
        <v>381693.73229999997</v>
      </c>
      <c r="S54" s="27">
        <f t="shared" si="3"/>
        <v>964039.87844999996</v>
      </c>
      <c r="T54" s="27"/>
      <c r="U54" s="28"/>
      <c r="V54" s="29"/>
    </row>
    <row r="55" spans="1:22" ht="33" customHeight="1">
      <c r="A55" s="38" t="s">
        <v>78</v>
      </c>
      <c r="B55" s="50"/>
      <c r="C55" s="25" t="s">
        <v>79</v>
      </c>
      <c r="D55" s="25"/>
      <c r="E55" s="48"/>
      <c r="F55" s="49" t="s">
        <v>18</v>
      </c>
      <c r="G55" s="49" t="s">
        <v>18</v>
      </c>
      <c r="H55" s="49" t="s">
        <v>18</v>
      </c>
      <c r="I55" s="49" t="s">
        <v>18</v>
      </c>
      <c r="J55" s="26">
        <f>J56</f>
        <v>248.28000000000003</v>
      </c>
      <c r="K55" s="26">
        <f t="shared" ref="K55:L55" si="69">K56</f>
        <v>122.80000000000001</v>
      </c>
      <c r="L55" s="26">
        <f t="shared" si="69"/>
        <v>59.26</v>
      </c>
      <c r="M55" s="26">
        <f>M56</f>
        <v>213.68</v>
      </c>
      <c r="N55" s="26">
        <f t="shared" si="2"/>
        <v>644.02</v>
      </c>
      <c r="O55" s="27">
        <f>O56</f>
        <v>105928.66200000004</v>
      </c>
      <c r="P55" s="27">
        <f t="shared" ref="P55:R55" si="70">P56</f>
        <v>52392.620000000017</v>
      </c>
      <c r="Q55" s="27">
        <f t="shared" si="70"/>
        <v>86126.232120000001</v>
      </c>
      <c r="R55" s="27">
        <f t="shared" si="70"/>
        <v>310554.39216000005</v>
      </c>
      <c r="S55" s="27">
        <f t="shared" si="3"/>
        <v>555001.90628000011</v>
      </c>
      <c r="T55" s="29"/>
      <c r="U55" s="28"/>
      <c r="V55" s="29"/>
    </row>
    <row r="56" spans="1:22" s="7" customFormat="1" ht="30">
      <c r="A56" s="37"/>
      <c r="B56" s="19" t="s">
        <v>79</v>
      </c>
      <c r="C56" s="18" t="s">
        <v>27</v>
      </c>
      <c r="D56" s="18" t="s">
        <v>80</v>
      </c>
      <c r="E56" s="18" t="s">
        <v>21</v>
      </c>
      <c r="F56" s="17">
        <v>2322.65</v>
      </c>
      <c r="G56" s="17">
        <v>3468.81</v>
      </c>
      <c r="H56" s="17">
        <v>1896</v>
      </c>
      <c r="I56" s="17">
        <f t="shared" si="8"/>
        <v>2015.4479999999999</v>
      </c>
      <c r="J56" s="20">
        <v>248.28000000000003</v>
      </c>
      <c r="K56" s="20">
        <v>122.80000000000001</v>
      </c>
      <c r="L56" s="20">
        <v>59.26</v>
      </c>
      <c r="M56" s="20">
        <v>213.68</v>
      </c>
      <c r="N56" s="20">
        <f t="shared" si="2"/>
        <v>644.02</v>
      </c>
      <c r="O56" s="21">
        <f t="shared" si="9"/>
        <v>105928.66200000004</v>
      </c>
      <c r="P56" s="21">
        <f t="shared" si="10"/>
        <v>52392.620000000017</v>
      </c>
      <c r="Q56" s="21">
        <f t="shared" si="11"/>
        <v>86126.232120000001</v>
      </c>
      <c r="R56" s="21">
        <f t="shared" si="12"/>
        <v>310554.39216000005</v>
      </c>
      <c r="S56" s="21">
        <f t="shared" si="3"/>
        <v>555001.90628000011</v>
      </c>
      <c r="T56" s="21"/>
      <c r="U56" s="22"/>
      <c r="V56" s="23"/>
    </row>
    <row r="57" spans="1:22" ht="33" customHeight="1">
      <c r="A57" s="38" t="s">
        <v>81</v>
      </c>
      <c r="B57" s="50"/>
      <c r="C57" s="25" t="s">
        <v>82</v>
      </c>
      <c r="D57" s="25"/>
      <c r="E57" s="48"/>
      <c r="F57" s="49" t="s">
        <v>18</v>
      </c>
      <c r="G57" s="49" t="s">
        <v>18</v>
      </c>
      <c r="H57" s="49" t="s">
        <v>18</v>
      </c>
      <c r="I57" s="49" t="s">
        <v>18</v>
      </c>
      <c r="J57" s="26">
        <f>J58</f>
        <v>701.39599999999996</v>
      </c>
      <c r="K57" s="26">
        <f t="shared" ref="K57:O57" si="71">K58</f>
        <v>334.52800000000002</v>
      </c>
      <c r="L57" s="26">
        <f t="shared" si="71"/>
        <v>95.73</v>
      </c>
      <c r="M57" s="26">
        <f t="shared" si="71"/>
        <v>574.38400000000001</v>
      </c>
      <c r="N57" s="26">
        <f t="shared" si="2"/>
        <v>1706.038</v>
      </c>
      <c r="O57" s="27">
        <f t="shared" si="71"/>
        <v>3557648.8470399994</v>
      </c>
      <c r="P57" s="27">
        <f t="shared" ref="P57" si="72">P58</f>
        <v>1696806.30272</v>
      </c>
      <c r="Q57" s="27">
        <f t="shared" ref="Q57" si="73">Q58</f>
        <v>971978.17559700005</v>
      </c>
      <c r="R57" s="27">
        <f t="shared" ref="R57" si="74">R58</f>
        <v>5831909.6668976005</v>
      </c>
      <c r="S57" s="27">
        <f t="shared" si="3"/>
        <v>12058342.9922546</v>
      </c>
      <c r="T57" s="29"/>
      <c r="U57" s="28"/>
      <c r="V57" s="29"/>
    </row>
    <row r="58" spans="1:22" ht="30">
      <c r="A58" s="38"/>
      <c r="B58" s="25" t="s">
        <v>82</v>
      </c>
      <c r="C58" s="24" t="s">
        <v>83</v>
      </c>
      <c r="D58" s="24" t="s">
        <v>84</v>
      </c>
      <c r="E58" s="24" t="s">
        <v>21</v>
      </c>
      <c r="F58" s="17">
        <v>6691.94</v>
      </c>
      <c r="G58" s="17">
        <v>11875.07</v>
      </c>
      <c r="H58" s="17">
        <v>1619.7</v>
      </c>
      <c r="I58" s="17">
        <f t="shared" si="8"/>
        <v>1721.7411</v>
      </c>
      <c r="J58" s="26">
        <v>701.39599999999996</v>
      </c>
      <c r="K58" s="26">
        <v>334.52800000000002</v>
      </c>
      <c r="L58" s="26">
        <v>95.73</v>
      </c>
      <c r="M58" s="26">
        <v>574.38400000000001</v>
      </c>
      <c r="N58" s="26">
        <f t="shared" si="2"/>
        <v>1706.038</v>
      </c>
      <c r="O58" s="27">
        <f t="shared" si="9"/>
        <v>3557648.8470399994</v>
      </c>
      <c r="P58" s="27">
        <f t="shared" si="10"/>
        <v>1696806.30272</v>
      </c>
      <c r="Q58" s="27">
        <f t="shared" si="11"/>
        <v>971978.17559700005</v>
      </c>
      <c r="R58" s="27">
        <f t="shared" si="12"/>
        <v>5831909.6668976005</v>
      </c>
      <c r="S58" s="27">
        <f t="shared" si="3"/>
        <v>12058342.9922546</v>
      </c>
      <c r="T58" s="27"/>
      <c r="U58" s="28"/>
      <c r="V58" s="29"/>
    </row>
    <row r="59" spans="1:22" ht="33" customHeight="1">
      <c r="A59" s="38" t="s">
        <v>85</v>
      </c>
      <c r="B59" s="50"/>
      <c r="C59" s="25" t="s">
        <v>86</v>
      </c>
      <c r="D59" s="25"/>
      <c r="E59" s="48"/>
      <c r="F59" s="49" t="s">
        <v>18</v>
      </c>
      <c r="G59" s="49" t="s">
        <v>18</v>
      </c>
      <c r="H59" s="49" t="s">
        <v>18</v>
      </c>
      <c r="I59" s="49" t="s">
        <v>18</v>
      </c>
      <c r="J59" s="26">
        <f>J60</f>
        <v>168.69899999999998</v>
      </c>
      <c r="K59" s="26">
        <f t="shared" ref="K59:O59" si="75">K60</f>
        <v>81.628999999999991</v>
      </c>
      <c r="L59" s="26">
        <f t="shared" si="75"/>
        <v>24.984999999999999</v>
      </c>
      <c r="M59" s="26">
        <f t="shared" si="75"/>
        <v>149.934</v>
      </c>
      <c r="N59" s="26">
        <f t="shared" si="2"/>
        <v>425.24699999999996</v>
      </c>
      <c r="O59" s="27">
        <f t="shared" si="75"/>
        <v>539728.83263999992</v>
      </c>
      <c r="P59" s="27">
        <f t="shared" ref="P59" si="76">P60</f>
        <v>261160.55743999995</v>
      </c>
      <c r="Q59" s="27">
        <f t="shared" ref="Q59" si="77">Q60</f>
        <v>84719.51277500001</v>
      </c>
      <c r="R59" s="27">
        <f t="shared" ref="R59" si="78">R60</f>
        <v>508398.45621000009</v>
      </c>
      <c r="S59" s="27">
        <f t="shared" si="3"/>
        <v>1394007.359065</v>
      </c>
      <c r="T59" s="29"/>
      <c r="U59" s="28"/>
      <c r="V59" s="29"/>
    </row>
    <row r="60" spans="1:22" ht="45">
      <c r="A60" s="38"/>
      <c r="B60" s="25" t="s">
        <v>86</v>
      </c>
      <c r="C60" s="24" t="s">
        <v>87</v>
      </c>
      <c r="D60" s="24" t="s">
        <v>88</v>
      </c>
      <c r="E60" s="24" t="s">
        <v>21</v>
      </c>
      <c r="F60" s="17">
        <v>4804.3599999999997</v>
      </c>
      <c r="G60" s="17">
        <v>5096.93</v>
      </c>
      <c r="H60" s="17">
        <v>1605</v>
      </c>
      <c r="I60" s="17">
        <f t="shared" si="8"/>
        <v>1706.115</v>
      </c>
      <c r="J60" s="26">
        <v>168.69899999999998</v>
      </c>
      <c r="K60" s="26">
        <v>81.628999999999991</v>
      </c>
      <c r="L60" s="26">
        <v>24.984999999999999</v>
      </c>
      <c r="M60" s="26">
        <v>149.934</v>
      </c>
      <c r="N60" s="26">
        <f t="shared" si="2"/>
        <v>425.24699999999996</v>
      </c>
      <c r="O60" s="27">
        <f t="shared" si="9"/>
        <v>539728.83263999992</v>
      </c>
      <c r="P60" s="27">
        <f t="shared" si="10"/>
        <v>261160.55743999995</v>
      </c>
      <c r="Q60" s="27">
        <f t="shared" si="11"/>
        <v>84719.51277500001</v>
      </c>
      <c r="R60" s="27">
        <f t="shared" si="12"/>
        <v>508398.45621000009</v>
      </c>
      <c r="S60" s="27">
        <f t="shared" si="3"/>
        <v>1394007.359065</v>
      </c>
      <c r="T60" s="27"/>
      <c r="U60" s="28"/>
      <c r="V60" s="29"/>
    </row>
    <row r="61" spans="1:22" ht="33" customHeight="1">
      <c r="A61" s="38" t="s">
        <v>89</v>
      </c>
      <c r="B61" s="50"/>
      <c r="C61" s="25" t="s">
        <v>90</v>
      </c>
      <c r="D61" s="25"/>
      <c r="E61" s="48"/>
      <c r="F61" s="49" t="s">
        <v>18</v>
      </c>
      <c r="G61" s="49" t="s">
        <v>18</v>
      </c>
      <c r="H61" s="49" t="s">
        <v>18</v>
      </c>
      <c r="I61" s="49" t="s">
        <v>18</v>
      </c>
      <c r="J61" s="26">
        <f>SUM(J62:J64)</f>
        <v>652.06299999999999</v>
      </c>
      <c r="K61" s="26">
        <f t="shared" ref="K61:O61" si="79">SUM(K62:K64)</f>
        <v>294.46600000000001</v>
      </c>
      <c r="L61" s="26">
        <f t="shared" si="79"/>
        <v>189.93</v>
      </c>
      <c r="M61" s="26">
        <f t="shared" si="79"/>
        <v>554.51</v>
      </c>
      <c r="N61" s="26">
        <f t="shared" si="2"/>
        <v>1690.9690000000001</v>
      </c>
      <c r="O61" s="27">
        <f t="shared" si="79"/>
        <v>2376887.0430299998</v>
      </c>
      <c r="P61" s="27">
        <f t="shared" ref="P61" si="80">SUM(P62:P64)</f>
        <v>1081863.9941500002</v>
      </c>
      <c r="Q61" s="27">
        <f t="shared" ref="Q61" si="81">SUM(Q62:Q64)</f>
        <v>827194.17937600007</v>
      </c>
      <c r="R61" s="27">
        <f t="shared" ref="R61" si="82">SUM(R62:R64)</f>
        <v>2413579.7126204995</v>
      </c>
      <c r="S61" s="27">
        <f t="shared" si="3"/>
        <v>6699524.9291764991</v>
      </c>
      <c r="T61" s="29"/>
      <c r="U61" s="28"/>
      <c r="V61" s="29"/>
    </row>
    <row r="62" spans="1:22" ht="45">
      <c r="A62" s="38"/>
      <c r="B62" s="25" t="s">
        <v>90</v>
      </c>
      <c r="C62" s="24" t="s">
        <v>87</v>
      </c>
      <c r="D62" s="24" t="s">
        <v>91</v>
      </c>
      <c r="E62" s="24" t="s">
        <v>21</v>
      </c>
      <c r="F62" s="17">
        <v>5280.15</v>
      </c>
      <c r="G62" s="17">
        <v>6145.55</v>
      </c>
      <c r="H62" s="17">
        <v>1600</v>
      </c>
      <c r="I62" s="17">
        <f t="shared" si="8"/>
        <v>1700.8</v>
      </c>
      <c r="J62" s="26">
        <v>268.39499999999998</v>
      </c>
      <c r="K62" s="26">
        <v>132.755</v>
      </c>
      <c r="L62" s="26">
        <v>83.33</v>
      </c>
      <c r="M62" s="26">
        <v>234.96</v>
      </c>
      <c r="N62" s="26">
        <f t="shared" si="2"/>
        <v>719.43999999999994</v>
      </c>
      <c r="O62" s="27">
        <f t="shared" si="9"/>
        <v>987733.85924999986</v>
      </c>
      <c r="P62" s="27">
        <f t="shared" si="10"/>
        <v>488558.31324999995</v>
      </c>
      <c r="Q62" s="27">
        <f t="shared" si="11"/>
        <v>370381.01750000002</v>
      </c>
      <c r="R62" s="27">
        <f t="shared" si="12"/>
        <v>1044338.4600000001</v>
      </c>
      <c r="S62" s="27">
        <f t="shared" si="3"/>
        <v>2891011.65</v>
      </c>
      <c r="T62" s="27"/>
      <c r="U62" s="28"/>
      <c r="V62" s="29"/>
    </row>
    <row r="63" spans="1:22" ht="45">
      <c r="A63" s="38"/>
      <c r="B63" s="25" t="s">
        <v>90</v>
      </c>
      <c r="C63" s="24" t="s">
        <v>87</v>
      </c>
      <c r="D63" s="24" t="s">
        <v>92</v>
      </c>
      <c r="E63" s="24" t="s">
        <v>21</v>
      </c>
      <c r="F63" s="17">
        <v>4516</v>
      </c>
      <c r="G63" s="17">
        <v>5550.99</v>
      </c>
      <c r="H63" s="17">
        <v>1600</v>
      </c>
      <c r="I63" s="17">
        <f t="shared" si="8"/>
        <v>1700.8</v>
      </c>
      <c r="J63" s="26">
        <v>222.29399999999998</v>
      </c>
      <c r="K63" s="26">
        <v>89.040999999999997</v>
      </c>
      <c r="L63" s="26">
        <v>57.4</v>
      </c>
      <c r="M63" s="26">
        <v>172.2</v>
      </c>
      <c r="N63" s="26">
        <f t="shared" si="2"/>
        <v>540.93499999999995</v>
      </c>
      <c r="O63" s="27">
        <f t="shared" si="9"/>
        <v>648209.304</v>
      </c>
      <c r="P63" s="27">
        <f t="shared" si="10"/>
        <v>259643.55599999998</v>
      </c>
      <c r="Q63" s="27">
        <f t="shared" si="11"/>
        <v>221000.90599999996</v>
      </c>
      <c r="R63" s="27">
        <f t="shared" si="12"/>
        <v>663002.71799999988</v>
      </c>
      <c r="S63" s="27">
        <f t="shared" si="3"/>
        <v>1791856.4839999997</v>
      </c>
      <c r="T63" s="27"/>
      <c r="U63" s="28"/>
      <c r="V63" s="29"/>
    </row>
    <row r="64" spans="1:22" ht="45">
      <c r="A64" s="38"/>
      <c r="B64" s="25" t="s">
        <v>90</v>
      </c>
      <c r="C64" s="24" t="s">
        <v>87</v>
      </c>
      <c r="D64" s="24" t="s">
        <v>93</v>
      </c>
      <c r="E64" s="24" t="s">
        <v>21</v>
      </c>
      <c r="F64" s="17">
        <v>6271.47</v>
      </c>
      <c r="G64" s="17">
        <v>6578.7720300000001</v>
      </c>
      <c r="H64" s="17">
        <v>1680</v>
      </c>
      <c r="I64" s="17">
        <f t="shared" si="8"/>
        <v>1785.84</v>
      </c>
      <c r="J64" s="26">
        <v>161.374</v>
      </c>
      <c r="K64" s="26">
        <v>72.67</v>
      </c>
      <c r="L64" s="26">
        <v>49.2</v>
      </c>
      <c r="M64" s="26">
        <v>147.35</v>
      </c>
      <c r="N64" s="26">
        <f t="shared" si="2"/>
        <v>430.59399999999994</v>
      </c>
      <c r="O64" s="27">
        <f t="shared" si="9"/>
        <v>740943.87978000008</v>
      </c>
      <c r="P64" s="27">
        <f t="shared" si="10"/>
        <v>333662.12490000005</v>
      </c>
      <c r="Q64" s="27">
        <f t="shared" si="11"/>
        <v>235812.25587600001</v>
      </c>
      <c r="R64" s="27">
        <f t="shared" si="12"/>
        <v>706238.53462049994</v>
      </c>
      <c r="S64" s="27">
        <f t="shared" si="3"/>
        <v>2016656.7951765002</v>
      </c>
      <c r="T64" s="27"/>
      <c r="U64" s="28"/>
      <c r="V64" s="29"/>
    </row>
    <row r="65" spans="1:22" ht="33" customHeight="1">
      <c r="A65" s="38" t="s">
        <v>94</v>
      </c>
      <c r="B65" s="50"/>
      <c r="C65" s="25" t="s">
        <v>95</v>
      </c>
      <c r="D65" s="25"/>
      <c r="E65" s="48"/>
      <c r="F65" s="49" t="s">
        <v>18</v>
      </c>
      <c r="G65" s="49" t="s">
        <v>18</v>
      </c>
      <c r="H65" s="49" t="s">
        <v>18</v>
      </c>
      <c r="I65" s="49" t="s">
        <v>18</v>
      </c>
      <c r="J65" s="26">
        <f>J66</f>
        <v>173.37</v>
      </c>
      <c r="K65" s="26">
        <f t="shared" ref="K65:O65" si="83">K66</f>
        <v>86.685000000000002</v>
      </c>
      <c r="L65" s="26">
        <f t="shared" si="83"/>
        <v>29.314</v>
      </c>
      <c r="M65" s="26">
        <f t="shared" si="83"/>
        <v>175.88499999999999</v>
      </c>
      <c r="N65" s="26">
        <f t="shared" si="2"/>
        <v>465.25400000000002</v>
      </c>
      <c r="O65" s="27">
        <f t="shared" si="83"/>
        <v>845435.33759999997</v>
      </c>
      <c r="P65" s="27">
        <f t="shared" ref="P65" si="84">P66</f>
        <v>422717.66879999998</v>
      </c>
      <c r="Q65" s="27">
        <f t="shared" ref="Q65" si="85">Q66</f>
        <v>162810.24914</v>
      </c>
      <c r="R65" s="27">
        <f t="shared" ref="R65" si="86">R66</f>
        <v>976867.04885000002</v>
      </c>
      <c r="S65" s="27">
        <f t="shared" si="3"/>
        <v>2407830.3043899997</v>
      </c>
      <c r="T65" s="29"/>
      <c r="U65" s="28"/>
      <c r="V65" s="29"/>
    </row>
    <row r="66" spans="1:22" ht="45">
      <c r="A66" s="38"/>
      <c r="B66" s="25" t="s">
        <v>95</v>
      </c>
      <c r="C66" s="24" t="s">
        <v>87</v>
      </c>
      <c r="D66" s="24" t="s">
        <v>96</v>
      </c>
      <c r="E66" s="24" t="s">
        <v>21</v>
      </c>
      <c r="F66" s="17">
        <v>6556.48</v>
      </c>
      <c r="G66" s="17">
        <v>7339.85</v>
      </c>
      <c r="H66" s="17">
        <v>1680</v>
      </c>
      <c r="I66" s="17">
        <f t="shared" si="8"/>
        <v>1785.84</v>
      </c>
      <c r="J66" s="26">
        <v>173.37</v>
      </c>
      <c r="K66" s="26">
        <v>86.685000000000002</v>
      </c>
      <c r="L66" s="26">
        <v>29.314</v>
      </c>
      <c r="M66" s="26">
        <v>175.88499999999999</v>
      </c>
      <c r="N66" s="26">
        <f t="shared" si="2"/>
        <v>465.25400000000002</v>
      </c>
      <c r="O66" s="27">
        <f t="shared" si="9"/>
        <v>845435.33759999997</v>
      </c>
      <c r="P66" s="27">
        <f t="shared" si="10"/>
        <v>422717.66879999998</v>
      </c>
      <c r="Q66" s="27">
        <f t="shared" si="11"/>
        <v>162810.24914</v>
      </c>
      <c r="R66" s="27">
        <f t="shared" si="12"/>
        <v>976867.04885000002</v>
      </c>
      <c r="S66" s="27">
        <f t="shared" si="3"/>
        <v>2407830.3043899997</v>
      </c>
      <c r="T66" s="27"/>
      <c r="U66" s="28"/>
      <c r="V66" s="29"/>
    </row>
    <row r="67" spans="1:22" ht="33" customHeight="1">
      <c r="A67" s="38" t="s">
        <v>97</v>
      </c>
      <c r="B67" s="50"/>
      <c r="C67" s="25" t="s">
        <v>98</v>
      </c>
      <c r="D67" s="25"/>
      <c r="E67" s="48"/>
      <c r="F67" s="49" t="s">
        <v>18</v>
      </c>
      <c r="G67" s="49" t="s">
        <v>18</v>
      </c>
      <c r="H67" s="49" t="s">
        <v>18</v>
      </c>
      <c r="I67" s="49" t="s">
        <v>18</v>
      </c>
      <c r="J67" s="26">
        <f>J68</f>
        <v>170.88</v>
      </c>
      <c r="K67" s="26">
        <f t="shared" ref="K67:O67" si="87">K68</f>
        <v>74.67</v>
      </c>
      <c r="L67" s="26">
        <f t="shared" si="87"/>
        <v>29.54</v>
      </c>
      <c r="M67" s="26">
        <f t="shared" si="87"/>
        <v>177.27</v>
      </c>
      <c r="N67" s="26">
        <f t="shared" si="2"/>
        <v>452.36</v>
      </c>
      <c r="O67" s="27">
        <f t="shared" si="87"/>
        <v>503918.28479999996</v>
      </c>
      <c r="P67" s="27">
        <f t="shared" ref="P67" si="88">P68</f>
        <v>220198.8432</v>
      </c>
      <c r="Q67" s="27">
        <f t="shared" ref="Q67" si="89">Q68</f>
        <v>108618.95728068362</v>
      </c>
      <c r="R67" s="27">
        <f t="shared" ref="R67" si="90">R68</f>
        <v>651824.05406725744</v>
      </c>
      <c r="S67" s="27">
        <f t="shared" si="3"/>
        <v>1484560.1393479411</v>
      </c>
      <c r="T67" s="29"/>
      <c r="U67" s="28"/>
      <c r="V67" s="29"/>
    </row>
    <row r="68" spans="1:22" ht="45">
      <c r="A68" s="38"/>
      <c r="B68" s="25" t="s">
        <v>98</v>
      </c>
      <c r="C68" s="24" t="s">
        <v>87</v>
      </c>
      <c r="D68" s="24" t="s">
        <v>99</v>
      </c>
      <c r="E68" s="24" t="s">
        <v>21</v>
      </c>
      <c r="F68" s="17">
        <v>4663.96</v>
      </c>
      <c r="G68" s="17">
        <v>5500.0577718579425</v>
      </c>
      <c r="H68" s="17">
        <v>1715</v>
      </c>
      <c r="I68" s="17">
        <f t="shared" si="8"/>
        <v>1823.0449999999998</v>
      </c>
      <c r="J68" s="26">
        <v>170.88</v>
      </c>
      <c r="K68" s="26">
        <v>74.67</v>
      </c>
      <c r="L68" s="26">
        <v>29.54</v>
      </c>
      <c r="M68" s="26">
        <v>177.27</v>
      </c>
      <c r="N68" s="26">
        <f t="shared" si="2"/>
        <v>452.36</v>
      </c>
      <c r="O68" s="27">
        <f t="shared" si="9"/>
        <v>503918.28479999996</v>
      </c>
      <c r="P68" s="27">
        <f t="shared" si="10"/>
        <v>220198.8432</v>
      </c>
      <c r="Q68" s="27">
        <f t="shared" si="11"/>
        <v>108618.95728068362</v>
      </c>
      <c r="R68" s="27">
        <f t="shared" si="12"/>
        <v>651824.05406725744</v>
      </c>
      <c r="S68" s="27">
        <f t="shared" si="3"/>
        <v>1484560.1393479411</v>
      </c>
      <c r="T68" s="27"/>
      <c r="U68" s="28"/>
      <c r="V68" s="29"/>
    </row>
    <row r="69" spans="1:22" ht="33" customHeight="1">
      <c r="A69" s="38" t="s">
        <v>100</v>
      </c>
      <c r="B69" s="50"/>
      <c r="C69" s="25" t="s">
        <v>101</v>
      </c>
      <c r="D69" s="25"/>
      <c r="E69" s="48"/>
      <c r="F69" s="49" t="s">
        <v>18</v>
      </c>
      <c r="G69" s="49" t="s">
        <v>18</v>
      </c>
      <c r="H69" s="49" t="s">
        <v>18</v>
      </c>
      <c r="I69" s="49" t="s">
        <v>18</v>
      </c>
      <c r="J69" s="26">
        <f>J70</f>
        <v>106.70700000000001</v>
      </c>
      <c r="K69" s="26">
        <f t="shared" ref="K69:O69" si="91">K70</f>
        <v>53.353999999999999</v>
      </c>
      <c r="L69" s="26">
        <f t="shared" si="91"/>
        <v>18.27</v>
      </c>
      <c r="M69" s="26">
        <f t="shared" si="91"/>
        <v>112.22</v>
      </c>
      <c r="N69" s="26">
        <f t="shared" si="2"/>
        <v>290.55100000000004</v>
      </c>
      <c r="O69" s="27">
        <f t="shared" si="91"/>
        <v>430246.89228000003</v>
      </c>
      <c r="P69" s="27">
        <f t="shared" ref="P69" si="92">P70</f>
        <v>215125.46216</v>
      </c>
      <c r="Q69" s="27">
        <f t="shared" ref="Q69" si="93">Q70</f>
        <v>91480.95689425373</v>
      </c>
      <c r="R69" s="27">
        <f t="shared" ref="R69" si="94">R70</f>
        <v>561904.37781462248</v>
      </c>
      <c r="S69" s="27">
        <f t="shared" si="3"/>
        <v>1298757.6891488764</v>
      </c>
      <c r="T69" s="29"/>
      <c r="U69" s="28"/>
      <c r="V69" s="29"/>
    </row>
    <row r="70" spans="1:22" ht="45">
      <c r="A70" s="38"/>
      <c r="B70" s="25" t="s">
        <v>101</v>
      </c>
      <c r="C70" s="24" t="s">
        <v>87</v>
      </c>
      <c r="D70" s="24" t="s">
        <v>102</v>
      </c>
      <c r="E70" s="24" t="s">
        <v>21</v>
      </c>
      <c r="F70" s="17">
        <v>5637.04</v>
      </c>
      <c r="G70" s="17">
        <v>6713.2828650385181</v>
      </c>
      <c r="H70" s="17">
        <v>1605</v>
      </c>
      <c r="I70" s="17">
        <f t="shared" si="8"/>
        <v>1706.115</v>
      </c>
      <c r="J70" s="26">
        <v>106.70700000000001</v>
      </c>
      <c r="K70" s="26">
        <v>53.353999999999999</v>
      </c>
      <c r="L70" s="26">
        <v>18.27</v>
      </c>
      <c r="M70" s="26">
        <v>112.22</v>
      </c>
      <c r="N70" s="26">
        <f t="shared" si="2"/>
        <v>290.55100000000004</v>
      </c>
      <c r="O70" s="27">
        <f t="shared" si="9"/>
        <v>430246.89228000003</v>
      </c>
      <c r="P70" s="27">
        <f t="shared" si="10"/>
        <v>215125.46216</v>
      </c>
      <c r="Q70" s="27">
        <f t="shared" si="11"/>
        <v>91480.95689425373</v>
      </c>
      <c r="R70" s="27">
        <f t="shared" si="12"/>
        <v>561904.37781462248</v>
      </c>
      <c r="S70" s="27">
        <f t="shared" si="3"/>
        <v>1298757.6891488764</v>
      </c>
      <c r="T70" s="27"/>
      <c r="U70" s="28"/>
      <c r="V70" s="29"/>
    </row>
    <row r="71" spans="1:22" ht="33" customHeight="1">
      <c r="A71" s="38" t="s">
        <v>103</v>
      </c>
      <c r="B71" s="50"/>
      <c r="C71" s="25" t="s">
        <v>104</v>
      </c>
      <c r="D71" s="25"/>
      <c r="E71" s="48"/>
      <c r="F71" s="49" t="s">
        <v>18</v>
      </c>
      <c r="G71" s="49" t="s">
        <v>18</v>
      </c>
      <c r="H71" s="49" t="s">
        <v>18</v>
      </c>
      <c r="I71" s="49" t="s">
        <v>18</v>
      </c>
      <c r="J71" s="26">
        <f>J72</f>
        <v>171.17099999999999</v>
      </c>
      <c r="K71" s="26">
        <f t="shared" ref="K71:O71" si="95">K72</f>
        <v>84.665000000000006</v>
      </c>
      <c r="L71" s="26">
        <f t="shared" si="95"/>
        <v>48.2</v>
      </c>
      <c r="M71" s="26">
        <f t="shared" si="95"/>
        <v>125.93</v>
      </c>
      <c r="N71" s="26">
        <f t="shared" si="2"/>
        <v>429.96600000000001</v>
      </c>
      <c r="O71" s="27">
        <f t="shared" si="95"/>
        <v>575079.78528000007</v>
      </c>
      <c r="P71" s="27">
        <f t="shared" ref="P71" si="96">P72</f>
        <v>284447.30720000004</v>
      </c>
      <c r="Q71" s="27">
        <f t="shared" ref="Q71" si="97">Q72</f>
        <v>182164.07431076578</v>
      </c>
      <c r="R71" s="27">
        <f t="shared" ref="R71" si="98">R72</f>
        <v>475931.98916918534</v>
      </c>
      <c r="S71" s="27">
        <f t="shared" si="3"/>
        <v>1517623.1559599512</v>
      </c>
      <c r="T71" s="29"/>
      <c r="U71" s="28"/>
      <c r="V71" s="29"/>
    </row>
    <row r="72" spans="1:22" ht="45">
      <c r="A72" s="38"/>
      <c r="B72" s="25" t="s">
        <v>104</v>
      </c>
      <c r="C72" s="24" t="s">
        <v>87</v>
      </c>
      <c r="D72" s="24" t="s">
        <v>105</v>
      </c>
      <c r="E72" s="24" t="s">
        <v>21</v>
      </c>
      <c r="F72" s="17">
        <v>4964.68</v>
      </c>
      <c r="G72" s="17">
        <v>5485.452641302194</v>
      </c>
      <c r="H72" s="17">
        <v>1605</v>
      </c>
      <c r="I72" s="17">
        <f t="shared" si="8"/>
        <v>1706.115</v>
      </c>
      <c r="J72" s="26">
        <v>171.17099999999999</v>
      </c>
      <c r="K72" s="26">
        <v>84.665000000000006</v>
      </c>
      <c r="L72" s="26">
        <v>48.2</v>
      </c>
      <c r="M72" s="26">
        <v>125.93</v>
      </c>
      <c r="N72" s="26">
        <f t="shared" si="2"/>
        <v>429.96600000000001</v>
      </c>
      <c r="O72" s="27">
        <f t="shared" si="9"/>
        <v>575079.78528000007</v>
      </c>
      <c r="P72" s="27">
        <f t="shared" si="10"/>
        <v>284447.30720000004</v>
      </c>
      <c r="Q72" s="27">
        <f t="shared" si="11"/>
        <v>182164.07431076578</v>
      </c>
      <c r="R72" s="27">
        <f t="shared" si="12"/>
        <v>475931.98916918534</v>
      </c>
      <c r="S72" s="27">
        <f t="shared" si="3"/>
        <v>1517623.1559599512</v>
      </c>
      <c r="T72" s="27"/>
      <c r="U72" s="28"/>
      <c r="V72" s="29"/>
    </row>
    <row r="73" spans="1:22" ht="33" customHeight="1">
      <c r="A73" s="38" t="s">
        <v>106</v>
      </c>
      <c r="B73" s="50"/>
      <c r="C73" s="25" t="s">
        <v>107</v>
      </c>
      <c r="D73" s="25"/>
      <c r="E73" s="48"/>
      <c r="F73" s="49" t="s">
        <v>18</v>
      </c>
      <c r="G73" s="49" t="s">
        <v>18</v>
      </c>
      <c r="H73" s="49" t="s">
        <v>18</v>
      </c>
      <c r="I73" s="49" t="s">
        <v>18</v>
      </c>
      <c r="J73" s="26">
        <f>SUM(J74:J81)</f>
        <v>3995.9140000000002</v>
      </c>
      <c r="K73" s="26">
        <f t="shared" ref="K73:O73" si="99">SUM(K74:K81)</f>
        <v>2227.018</v>
      </c>
      <c r="L73" s="26">
        <f t="shared" si="99"/>
        <v>1011.163</v>
      </c>
      <c r="M73" s="26">
        <f t="shared" si="99"/>
        <v>3013.8199999999997</v>
      </c>
      <c r="N73" s="26">
        <f t="shared" si="2"/>
        <v>10247.915000000001</v>
      </c>
      <c r="O73" s="27">
        <f t="shared" si="99"/>
        <v>10759531.345253929</v>
      </c>
      <c r="P73" s="27">
        <f t="shared" ref="P73" si="100">SUM(P74:P81)</f>
        <v>6091601.6664290661</v>
      </c>
      <c r="Q73" s="27">
        <f t="shared" ref="Q73" si="101">SUM(Q74:Q81)</f>
        <v>4216030.6948674349</v>
      </c>
      <c r="R73" s="27">
        <f t="shared" ref="R73" si="102">SUM(R74:R81)</f>
        <v>12574056.486653589</v>
      </c>
      <c r="S73" s="27">
        <f t="shared" si="3"/>
        <v>33641220.193204015</v>
      </c>
      <c r="T73" s="29"/>
      <c r="U73" s="28"/>
      <c r="V73" s="29"/>
    </row>
    <row r="74" spans="1:22" ht="43.5" customHeight="1">
      <c r="A74" s="38"/>
      <c r="B74" s="25" t="s">
        <v>107</v>
      </c>
      <c r="C74" s="24" t="s">
        <v>83</v>
      </c>
      <c r="D74" s="24" t="s">
        <v>108</v>
      </c>
      <c r="E74" s="24" t="s">
        <v>21</v>
      </c>
      <c r="F74" s="17">
        <v>4437.59</v>
      </c>
      <c r="G74" s="17">
        <v>6222.9395509560891</v>
      </c>
      <c r="H74" s="17">
        <v>1377</v>
      </c>
      <c r="I74" s="17">
        <f t="shared" si="8"/>
        <v>1463.751</v>
      </c>
      <c r="J74" s="26">
        <v>2361.2550000000001</v>
      </c>
      <c r="K74" s="26">
        <v>1215.077</v>
      </c>
      <c r="L74" s="26">
        <v>482.12299999999999</v>
      </c>
      <c r="M74" s="26">
        <v>1717.4179999999999</v>
      </c>
      <c r="N74" s="26">
        <f t="shared" si="2"/>
        <v>5775.8730000000005</v>
      </c>
      <c r="O74" s="27">
        <f t="shared" si="9"/>
        <v>7226833.4404500006</v>
      </c>
      <c r="P74" s="27">
        <f t="shared" si="10"/>
        <v>3718852.5154300001</v>
      </c>
      <c r="Q74" s="27">
        <f t="shared" si="11"/>
        <v>2294514.2617526022</v>
      </c>
      <c r="R74" s="27">
        <f t="shared" si="12"/>
        <v>8173516.0828059036</v>
      </c>
      <c r="S74" s="27">
        <f t="shared" si="3"/>
        <v>21413716.300438508</v>
      </c>
      <c r="T74" s="27"/>
      <c r="U74" s="28"/>
      <c r="V74" s="29"/>
    </row>
    <row r="75" spans="1:22" ht="45" customHeight="1">
      <c r="A75" s="38"/>
      <c r="B75" s="25" t="s">
        <v>107</v>
      </c>
      <c r="C75" s="24" t="s">
        <v>109</v>
      </c>
      <c r="D75" s="24" t="s">
        <v>110</v>
      </c>
      <c r="E75" s="24" t="s">
        <v>31</v>
      </c>
      <c r="F75" s="17">
        <v>4437.59</v>
      </c>
      <c r="G75" s="17">
        <v>6222.9395509560891</v>
      </c>
      <c r="H75" s="17">
        <v>1377</v>
      </c>
      <c r="I75" s="17">
        <f t="shared" si="8"/>
        <v>1463.751</v>
      </c>
      <c r="J75" s="26">
        <v>212.95599999999999</v>
      </c>
      <c r="K75" s="26">
        <v>253.95999999999998</v>
      </c>
      <c r="L75" s="26">
        <v>180.035</v>
      </c>
      <c r="M75" s="26">
        <v>194.79599999999999</v>
      </c>
      <c r="N75" s="26">
        <f t="shared" si="2"/>
        <v>841.74699999999984</v>
      </c>
      <c r="O75" s="27">
        <f t="shared" si="9"/>
        <v>651771.00404000003</v>
      </c>
      <c r="P75" s="27">
        <f t="shared" si="10"/>
        <v>777267.43640000001</v>
      </c>
      <c r="Q75" s="27">
        <f t="shared" si="11"/>
        <v>856820.51077137946</v>
      </c>
      <c r="R75" s="27">
        <f t="shared" si="12"/>
        <v>927070.8929720422</v>
      </c>
      <c r="S75" s="27">
        <f t="shared" si="3"/>
        <v>3212929.8441834217</v>
      </c>
      <c r="T75" s="27"/>
      <c r="U75" s="28"/>
      <c r="V75" s="29"/>
    </row>
    <row r="76" spans="1:22" ht="39" customHeight="1">
      <c r="A76" s="38"/>
      <c r="B76" s="25" t="s">
        <v>107</v>
      </c>
      <c r="C76" s="24" t="s">
        <v>34</v>
      </c>
      <c r="D76" s="24" t="s">
        <v>111</v>
      </c>
      <c r="E76" s="24" t="s">
        <v>21</v>
      </c>
      <c r="F76" s="17">
        <v>4850.4223545486211</v>
      </c>
      <c r="G76" s="17">
        <v>6390.1692295758185</v>
      </c>
      <c r="H76" s="17">
        <v>1525.83</v>
      </c>
      <c r="I76" s="17">
        <f t="shared" si="8"/>
        <v>1621.9572899999998</v>
      </c>
      <c r="J76" s="26">
        <v>401.68799999999999</v>
      </c>
      <c r="K76" s="26">
        <v>256.87700000000001</v>
      </c>
      <c r="L76" s="26">
        <v>131.047</v>
      </c>
      <c r="M76" s="26">
        <v>400.99099999999999</v>
      </c>
      <c r="N76" s="26">
        <f t="shared" si="2"/>
        <v>1190.6030000000001</v>
      </c>
      <c r="O76" s="27">
        <f t="shared" si="9"/>
        <v>1335448.8537139264</v>
      </c>
      <c r="P76" s="27">
        <f t="shared" si="10"/>
        <v>854011.3102593862</v>
      </c>
      <c r="Q76" s="27">
        <f t="shared" si="11"/>
        <v>624859.87004559219</v>
      </c>
      <c r="R76" s="27">
        <f t="shared" si="12"/>
        <v>1912010.0738624469</v>
      </c>
      <c r="S76" s="27">
        <f t="shared" si="3"/>
        <v>4726330.1078813523</v>
      </c>
      <c r="T76" s="27"/>
      <c r="U76" s="28"/>
      <c r="V76" s="29"/>
    </row>
    <row r="77" spans="1:22" ht="43.5" customHeight="1">
      <c r="A77" s="38"/>
      <c r="B77" s="25" t="s">
        <v>107</v>
      </c>
      <c r="C77" s="24" t="s">
        <v>34</v>
      </c>
      <c r="D77" s="24" t="s">
        <v>111</v>
      </c>
      <c r="E77" s="24" t="s">
        <v>31</v>
      </c>
      <c r="F77" s="17">
        <v>4850.4223545486211</v>
      </c>
      <c r="G77" s="17">
        <v>6390.1692295758185</v>
      </c>
      <c r="H77" s="17">
        <v>1525.83</v>
      </c>
      <c r="I77" s="17">
        <f t="shared" si="8"/>
        <v>1621.9572899999998</v>
      </c>
      <c r="J77" s="26">
        <v>0</v>
      </c>
      <c r="K77" s="26">
        <v>1.996</v>
      </c>
      <c r="L77" s="26">
        <v>3.5089999999999999</v>
      </c>
      <c r="M77" s="26">
        <v>0</v>
      </c>
      <c r="N77" s="26">
        <f t="shared" ref="N77:N139" si="103">J77+K77+L77+M77</f>
        <v>5.5049999999999999</v>
      </c>
      <c r="O77" s="27">
        <f t="shared" si="9"/>
        <v>0</v>
      </c>
      <c r="P77" s="27">
        <f t="shared" si="10"/>
        <v>6635.8863396790475</v>
      </c>
      <c r="Q77" s="27">
        <f t="shared" si="11"/>
        <v>16731.655695971545</v>
      </c>
      <c r="R77" s="27">
        <f t="shared" si="12"/>
        <v>0</v>
      </c>
      <c r="S77" s="27">
        <f t="shared" ref="S77:S140" si="104">O77+P77+Q77+R77</f>
        <v>23367.542035650593</v>
      </c>
      <c r="T77" s="27"/>
      <c r="U77" s="28"/>
      <c r="V77" s="29"/>
    </row>
    <row r="78" spans="1:22" ht="60" customHeight="1">
      <c r="A78" s="38"/>
      <c r="B78" s="25" t="s">
        <v>107</v>
      </c>
      <c r="C78" s="24" t="s">
        <v>66</v>
      </c>
      <c r="D78" s="24" t="s">
        <v>112</v>
      </c>
      <c r="E78" s="24" t="s">
        <v>21</v>
      </c>
      <c r="F78" s="17">
        <v>3499.53</v>
      </c>
      <c r="G78" s="17">
        <v>3911.0397756729731</v>
      </c>
      <c r="H78" s="17">
        <v>2150</v>
      </c>
      <c r="I78" s="17">
        <f t="shared" ref="I78:I140" si="105">H78*$I$3</f>
        <v>2285.4499999999998</v>
      </c>
      <c r="J78" s="26">
        <v>828.51699999999983</v>
      </c>
      <c r="K78" s="26">
        <v>360.81799999999998</v>
      </c>
      <c r="L78" s="26">
        <v>130.82499999999999</v>
      </c>
      <c r="M78" s="26">
        <v>568.42600000000004</v>
      </c>
      <c r="N78" s="26">
        <f t="shared" si="103"/>
        <v>1888.5859999999998</v>
      </c>
      <c r="O78" s="27">
        <f t="shared" ref="O78:O140" si="106">(F78-H78)*J78</f>
        <v>1118108.5470099999</v>
      </c>
      <c r="P78" s="27">
        <f t="shared" ref="P78:P140" si="107">(F78-H78)*K78</f>
        <v>486934.71554000006</v>
      </c>
      <c r="Q78" s="27">
        <f t="shared" ref="Q78:Q140" si="108">(G78-I78)*L78</f>
        <v>212667.78240241672</v>
      </c>
      <c r="R78" s="27">
        <f t="shared" ref="R78:R140" si="109">(G78-I78)*M78</f>
        <v>924027.49382668559</v>
      </c>
      <c r="S78" s="27">
        <f t="shared" si="104"/>
        <v>2741738.5387791023</v>
      </c>
      <c r="T78" s="27"/>
      <c r="U78" s="28"/>
      <c r="V78" s="29"/>
    </row>
    <row r="79" spans="1:22" ht="56.25" customHeight="1">
      <c r="A79" s="38"/>
      <c r="B79" s="25" t="s">
        <v>107</v>
      </c>
      <c r="C79" s="24" t="s">
        <v>66</v>
      </c>
      <c r="D79" s="24" t="s">
        <v>112</v>
      </c>
      <c r="E79" s="24" t="s">
        <v>31</v>
      </c>
      <c r="F79" s="17">
        <v>3499.53</v>
      </c>
      <c r="G79" s="17">
        <v>3911.04</v>
      </c>
      <c r="H79" s="17">
        <v>2150</v>
      </c>
      <c r="I79" s="17">
        <f t="shared" si="105"/>
        <v>2285.4499999999998</v>
      </c>
      <c r="J79" s="26">
        <v>82.332999999999998</v>
      </c>
      <c r="K79" s="26">
        <v>98.695999999999998</v>
      </c>
      <c r="L79" s="26">
        <v>74.516999999999996</v>
      </c>
      <c r="M79" s="26">
        <v>80.534999999999997</v>
      </c>
      <c r="N79" s="26">
        <f t="shared" si="103"/>
        <v>336.08100000000002</v>
      </c>
      <c r="O79" s="27">
        <f t="shared" si="106"/>
        <v>111110.85349000001</v>
      </c>
      <c r="P79" s="27">
        <f t="shared" si="107"/>
        <v>133193.21288000001</v>
      </c>
      <c r="Q79" s="27">
        <f t="shared" si="108"/>
        <v>121134.09003000001</v>
      </c>
      <c r="R79" s="27">
        <f t="shared" si="109"/>
        <v>130916.89065</v>
      </c>
      <c r="S79" s="27">
        <f t="shared" si="104"/>
        <v>496355.04705000005</v>
      </c>
      <c r="T79" s="27"/>
      <c r="U79" s="28"/>
      <c r="V79" s="29"/>
    </row>
    <row r="80" spans="1:22" ht="57.75" customHeight="1">
      <c r="A80" s="38"/>
      <c r="B80" s="25" t="s">
        <v>107</v>
      </c>
      <c r="C80" s="24" t="s">
        <v>59</v>
      </c>
      <c r="D80" s="24" t="s">
        <v>113</v>
      </c>
      <c r="E80" s="24" t="s">
        <v>21</v>
      </c>
      <c r="F80" s="17">
        <v>4747.07</v>
      </c>
      <c r="G80" s="17">
        <v>11772.471178156762</v>
      </c>
      <c r="H80" s="17">
        <v>1850</v>
      </c>
      <c r="I80" s="17">
        <f t="shared" si="105"/>
        <v>1966.55</v>
      </c>
      <c r="J80" s="26">
        <v>104.33199999999999</v>
      </c>
      <c r="K80" s="26">
        <v>30.28</v>
      </c>
      <c r="L80" s="26">
        <v>5.23</v>
      </c>
      <c r="M80" s="26">
        <v>48.021999999999998</v>
      </c>
      <c r="N80" s="26">
        <f t="shared" si="103"/>
        <v>187.86399999999998</v>
      </c>
      <c r="O80" s="27">
        <f t="shared" si="106"/>
        <v>302257.10723999992</v>
      </c>
      <c r="P80" s="27">
        <f t="shared" si="107"/>
        <v>87723.279599999994</v>
      </c>
      <c r="Q80" s="27">
        <f t="shared" si="108"/>
        <v>51284.967761759872</v>
      </c>
      <c r="R80" s="27">
        <f t="shared" si="109"/>
        <v>470899.94681744406</v>
      </c>
      <c r="S80" s="27">
        <f t="shared" si="104"/>
        <v>912165.30141920387</v>
      </c>
      <c r="T80" s="27"/>
      <c r="U80" s="28"/>
      <c r="V80" s="29"/>
    </row>
    <row r="81" spans="1:22" ht="61.5" customHeight="1">
      <c r="A81" s="38"/>
      <c r="B81" s="25" t="s">
        <v>107</v>
      </c>
      <c r="C81" s="24" t="s">
        <v>59</v>
      </c>
      <c r="D81" s="24" t="s">
        <v>113</v>
      </c>
      <c r="E81" s="24" t="s">
        <v>31</v>
      </c>
      <c r="F81" s="17">
        <v>4747.07</v>
      </c>
      <c r="G81" s="17">
        <v>11772.471178156762</v>
      </c>
      <c r="H81" s="17">
        <v>1850</v>
      </c>
      <c r="I81" s="17">
        <f t="shared" si="105"/>
        <v>1966.55</v>
      </c>
      <c r="J81" s="26">
        <v>4.8330000000000002</v>
      </c>
      <c r="K81" s="26">
        <v>9.3140000000000001</v>
      </c>
      <c r="L81" s="26">
        <v>3.8769999999999998</v>
      </c>
      <c r="M81" s="26">
        <v>3.6320000000000001</v>
      </c>
      <c r="N81" s="26">
        <f t="shared" si="103"/>
        <v>21.656000000000002</v>
      </c>
      <c r="O81" s="27">
        <f t="shared" si="106"/>
        <v>14001.539309999998</v>
      </c>
      <c r="P81" s="27">
        <f t="shared" si="107"/>
        <v>26983.309979999998</v>
      </c>
      <c r="Q81" s="27">
        <f t="shared" si="108"/>
        <v>38017.556407713768</v>
      </c>
      <c r="R81" s="27">
        <f t="shared" si="109"/>
        <v>35615.105719065366</v>
      </c>
      <c r="S81" s="27">
        <f t="shared" si="104"/>
        <v>114617.51141677913</v>
      </c>
      <c r="T81" s="27"/>
      <c r="U81" s="28"/>
      <c r="V81" s="29"/>
    </row>
    <row r="82" spans="1:22" ht="33" customHeight="1">
      <c r="A82" s="38" t="s">
        <v>106</v>
      </c>
      <c r="B82" s="50"/>
      <c r="C82" s="25" t="s">
        <v>114</v>
      </c>
      <c r="D82" s="25"/>
      <c r="E82" s="48"/>
      <c r="F82" s="49" t="s">
        <v>18</v>
      </c>
      <c r="G82" s="49" t="s">
        <v>18</v>
      </c>
      <c r="H82" s="49" t="s">
        <v>18</v>
      </c>
      <c r="I82" s="49" t="s">
        <v>18</v>
      </c>
      <c r="J82" s="26">
        <f>SUM(J83:J84)</f>
        <v>2804.3</v>
      </c>
      <c r="K82" s="26">
        <f t="shared" ref="K82:O82" si="110">SUM(K83:K84)</f>
        <v>1296.567</v>
      </c>
      <c r="L82" s="26">
        <f t="shared" si="110"/>
        <v>530.95000000000005</v>
      </c>
      <c r="M82" s="26">
        <f t="shared" si="110"/>
        <v>2272.3040000000001</v>
      </c>
      <c r="N82" s="26">
        <f t="shared" si="103"/>
        <v>6904.1210000000001</v>
      </c>
      <c r="O82" s="27">
        <f t="shared" si="110"/>
        <v>819977.3200000003</v>
      </c>
      <c r="P82" s="27">
        <f t="shared" ref="P82" si="111">SUM(P83:P84)</f>
        <v>379116.1908000001</v>
      </c>
      <c r="Q82" s="27">
        <f t="shared" ref="Q82" si="112">SUM(Q83:Q84)</f>
        <v>399137.08135773969</v>
      </c>
      <c r="R82" s="27">
        <f t="shared" ref="R82" si="113">SUM(R83:R84)</f>
        <v>1708187.2399647608</v>
      </c>
      <c r="S82" s="27">
        <f t="shared" si="104"/>
        <v>3306417.832122501</v>
      </c>
      <c r="T82" s="29"/>
      <c r="U82" s="28"/>
      <c r="V82" s="29"/>
    </row>
    <row r="83" spans="1:22" ht="46.5" customHeight="1">
      <c r="A83" s="38"/>
      <c r="B83" s="25" t="s">
        <v>114</v>
      </c>
      <c r="C83" s="24" t="s">
        <v>115</v>
      </c>
      <c r="D83" s="24" t="s">
        <v>39</v>
      </c>
      <c r="E83" s="24" t="s">
        <v>21</v>
      </c>
      <c r="F83" s="17">
        <v>2292.4</v>
      </c>
      <c r="G83" s="17">
        <v>2877.7428077365253</v>
      </c>
      <c r="H83" s="17">
        <v>2000</v>
      </c>
      <c r="I83" s="17">
        <f t="shared" si="105"/>
        <v>2126</v>
      </c>
      <c r="J83" s="26">
        <v>2450.25</v>
      </c>
      <c r="K83" s="26">
        <v>886.3309999999999</v>
      </c>
      <c r="L83" s="26">
        <v>259.411</v>
      </c>
      <c r="M83" s="26">
        <v>1934.3</v>
      </c>
      <c r="N83" s="26">
        <f t="shared" si="103"/>
        <v>5530.2920000000004</v>
      </c>
      <c r="O83" s="27">
        <f t="shared" si="106"/>
        <v>716453.10000000021</v>
      </c>
      <c r="P83" s="27">
        <f t="shared" si="107"/>
        <v>259163.18440000006</v>
      </c>
      <c r="Q83" s="27">
        <f t="shared" si="108"/>
        <v>195010.35349773976</v>
      </c>
      <c r="R83" s="27">
        <f t="shared" si="109"/>
        <v>1454096.1130047608</v>
      </c>
      <c r="S83" s="27">
        <f t="shared" si="104"/>
        <v>2624722.7509025009</v>
      </c>
      <c r="T83" s="27"/>
      <c r="U83" s="28"/>
      <c r="V83" s="29"/>
    </row>
    <row r="84" spans="1:22" ht="47.25" customHeight="1">
      <c r="A84" s="38"/>
      <c r="B84" s="25" t="s">
        <v>114</v>
      </c>
      <c r="C84" s="24" t="s">
        <v>115</v>
      </c>
      <c r="D84" s="24" t="s">
        <v>39</v>
      </c>
      <c r="E84" s="24" t="s">
        <v>31</v>
      </c>
      <c r="F84" s="17">
        <v>2292.4</v>
      </c>
      <c r="G84" s="17">
        <v>2877.74</v>
      </c>
      <c r="H84" s="17">
        <v>2000</v>
      </c>
      <c r="I84" s="17">
        <f t="shared" si="105"/>
        <v>2126</v>
      </c>
      <c r="J84" s="26">
        <v>354.05</v>
      </c>
      <c r="K84" s="26">
        <v>410.23599999999999</v>
      </c>
      <c r="L84" s="26">
        <v>271.53899999999999</v>
      </c>
      <c r="M84" s="26">
        <v>338.00400000000002</v>
      </c>
      <c r="N84" s="26">
        <f t="shared" si="103"/>
        <v>1373.8290000000002</v>
      </c>
      <c r="O84" s="27">
        <f t="shared" si="106"/>
        <v>103524.22000000003</v>
      </c>
      <c r="P84" s="27">
        <f t="shared" si="107"/>
        <v>119953.00640000003</v>
      </c>
      <c r="Q84" s="27">
        <f t="shared" si="108"/>
        <v>204126.72785999993</v>
      </c>
      <c r="R84" s="27">
        <f t="shared" si="109"/>
        <v>254091.12695999994</v>
      </c>
      <c r="S84" s="27">
        <f t="shared" si="104"/>
        <v>681695.08121999993</v>
      </c>
      <c r="T84" s="27"/>
      <c r="U84" s="28"/>
      <c r="V84" s="29"/>
    </row>
    <row r="85" spans="1:22" ht="33" customHeight="1">
      <c r="A85" s="38" t="s">
        <v>116</v>
      </c>
      <c r="B85" s="50"/>
      <c r="C85" s="25" t="s">
        <v>117</v>
      </c>
      <c r="D85" s="25"/>
      <c r="E85" s="48"/>
      <c r="F85" s="49" t="s">
        <v>18</v>
      </c>
      <c r="G85" s="49" t="s">
        <v>18</v>
      </c>
      <c r="H85" s="49" t="s">
        <v>18</v>
      </c>
      <c r="I85" s="49" t="s">
        <v>18</v>
      </c>
      <c r="J85" s="26">
        <f>SUM(J86:J91)</f>
        <v>10211.632</v>
      </c>
      <c r="K85" s="26">
        <f t="shared" ref="K85:M85" si="114">SUM(K86:K91)</f>
        <v>3800.9350000000004</v>
      </c>
      <c r="L85" s="26">
        <f t="shared" si="114"/>
        <v>1621</v>
      </c>
      <c r="M85" s="26">
        <f t="shared" si="114"/>
        <v>8767.9</v>
      </c>
      <c r="N85" s="26">
        <f t="shared" si="103"/>
        <v>24401.466999999997</v>
      </c>
      <c r="O85" s="27">
        <f>SUM(O86:O91)</f>
        <v>26026198.273170002</v>
      </c>
      <c r="P85" s="27">
        <f t="shared" ref="P85" si="115">SUM(P86:P91)</f>
        <v>9676950.4793800004</v>
      </c>
      <c r="Q85" s="27">
        <f t="shared" ref="Q85" si="116">SUM(Q86:Q91)</f>
        <v>4855946.3936570007</v>
      </c>
      <c r="R85" s="27">
        <f t="shared" ref="R85" si="117">SUM(R86:R91)</f>
        <v>27589059.136670999</v>
      </c>
      <c r="S85" s="27">
        <f t="shared" si="104"/>
        <v>68148154.282878011</v>
      </c>
      <c r="T85" s="29"/>
      <c r="U85" s="28"/>
      <c r="V85" s="29"/>
    </row>
    <row r="86" spans="1:22" ht="39.75" customHeight="1">
      <c r="A86" s="38"/>
      <c r="B86" s="25" t="s">
        <v>117</v>
      </c>
      <c r="C86" s="24" t="s">
        <v>118</v>
      </c>
      <c r="D86" s="24" t="s">
        <v>119</v>
      </c>
      <c r="E86" s="24" t="s">
        <v>21</v>
      </c>
      <c r="F86" s="17">
        <v>3587.46</v>
      </c>
      <c r="G86" s="17">
        <v>3980.18</v>
      </c>
      <c r="H86" s="17">
        <v>1601.67</v>
      </c>
      <c r="I86" s="17">
        <f t="shared" si="105"/>
        <v>1702.57521</v>
      </c>
      <c r="J86" s="26">
        <v>986.55200000000002</v>
      </c>
      <c r="K86" s="26">
        <v>370.09699999999998</v>
      </c>
      <c r="L86" s="26">
        <v>239.6</v>
      </c>
      <c r="M86" s="26">
        <v>936.9</v>
      </c>
      <c r="N86" s="26">
        <f t="shared" si="103"/>
        <v>2533.1489999999999</v>
      </c>
      <c r="O86" s="27">
        <f t="shared" si="106"/>
        <v>1959085.09608</v>
      </c>
      <c r="P86" s="27">
        <f t="shared" si="107"/>
        <v>734934.92163</v>
      </c>
      <c r="Q86" s="27">
        <f t="shared" si="108"/>
        <v>545714.10768399993</v>
      </c>
      <c r="R86" s="27">
        <f t="shared" si="109"/>
        <v>2133887.927751</v>
      </c>
      <c r="S86" s="27">
        <f t="shared" si="104"/>
        <v>5373622.0531450007</v>
      </c>
      <c r="T86" s="27"/>
      <c r="U86" s="28"/>
      <c r="V86" s="29"/>
    </row>
    <row r="87" spans="1:22" ht="39.75" customHeight="1">
      <c r="A87" s="38"/>
      <c r="B87" s="25" t="s">
        <v>117</v>
      </c>
      <c r="C87" s="24" t="s">
        <v>118</v>
      </c>
      <c r="D87" s="24" t="s">
        <v>120</v>
      </c>
      <c r="E87" s="24" t="s">
        <v>21</v>
      </c>
      <c r="F87" s="17">
        <v>4207.22</v>
      </c>
      <c r="G87" s="17">
        <v>4248.12</v>
      </c>
      <c r="H87" s="17">
        <v>1721.67</v>
      </c>
      <c r="I87" s="17">
        <f t="shared" si="105"/>
        <v>1830.1352099999999</v>
      </c>
      <c r="J87" s="26">
        <v>2820.1469999999999</v>
      </c>
      <c r="K87" s="26">
        <v>1092.1030000000001</v>
      </c>
      <c r="L87" s="26">
        <v>580.9</v>
      </c>
      <c r="M87" s="26">
        <v>2597.3000000000002</v>
      </c>
      <c r="N87" s="26">
        <f t="shared" si="103"/>
        <v>7090.45</v>
      </c>
      <c r="O87" s="27">
        <f t="shared" si="106"/>
        <v>7009616.3758500004</v>
      </c>
      <c r="P87" s="27">
        <f t="shared" si="107"/>
        <v>2714476.6116500003</v>
      </c>
      <c r="Q87" s="27">
        <f t="shared" si="108"/>
        <v>1404607.364511</v>
      </c>
      <c r="R87" s="27">
        <f t="shared" si="109"/>
        <v>6280231.8950670008</v>
      </c>
      <c r="S87" s="27">
        <f t="shared" si="104"/>
        <v>17408932.247078001</v>
      </c>
      <c r="T87" s="27"/>
      <c r="U87" s="28"/>
      <c r="V87" s="29"/>
    </row>
    <row r="88" spans="1:22" ht="45" customHeight="1">
      <c r="A88" s="38"/>
      <c r="B88" s="25" t="s">
        <v>117</v>
      </c>
      <c r="C88" s="24" t="s">
        <v>118</v>
      </c>
      <c r="D88" s="24" t="s">
        <v>121</v>
      </c>
      <c r="E88" s="24" t="s">
        <v>21</v>
      </c>
      <c r="F88" s="17">
        <v>4031.96</v>
      </c>
      <c r="G88" s="17">
        <v>4497.6099999999997</v>
      </c>
      <c r="H88" s="17">
        <v>1721.67</v>
      </c>
      <c r="I88" s="17">
        <f t="shared" si="105"/>
        <v>1830.1352099999999</v>
      </c>
      <c r="J88" s="26">
        <v>476.61199999999997</v>
      </c>
      <c r="K88" s="26">
        <v>181.65</v>
      </c>
      <c r="L88" s="26">
        <v>97.8</v>
      </c>
      <c r="M88" s="26">
        <v>450.7</v>
      </c>
      <c r="N88" s="26">
        <f t="shared" si="103"/>
        <v>1206.7619999999999</v>
      </c>
      <c r="O88" s="27">
        <f t="shared" si="106"/>
        <v>1101111.9374799998</v>
      </c>
      <c r="P88" s="27">
        <f t="shared" si="107"/>
        <v>419664.17849999998</v>
      </c>
      <c r="Q88" s="27">
        <f t="shared" si="108"/>
        <v>260879.03446199998</v>
      </c>
      <c r="R88" s="27">
        <f t="shared" si="109"/>
        <v>1202230.8878529998</v>
      </c>
      <c r="S88" s="27">
        <f t="shared" si="104"/>
        <v>2983886.0382949999</v>
      </c>
      <c r="T88" s="27"/>
      <c r="U88" s="28"/>
      <c r="V88" s="29"/>
    </row>
    <row r="89" spans="1:22" ht="46.5" customHeight="1">
      <c r="A89" s="38"/>
      <c r="B89" s="25" t="s">
        <v>117</v>
      </c>
      <c r="C89" s="24" t="s">
        <v>122</v>
      </c>
      <c r="D89" s="24" t="s">
        <v>123</v>
      </c>
      <c r="E89" s="24" t="s">
        <v>21</v>
      </c>
      <c r="F89" s="17">
        <v>4484.5600000000004</v>
      </c>
      <c r="G89" s="17">
        <v>5661.97</v>
      </c>
      <c r="H89" s="17">
        <v>1460</v>
      </c>
      <c r="I89" s="17">
        <f t="shared" si="105"/>
        <v>1551.98</v>
      </c>
      <c r="J89" s="26">
        <v>121.916</v>
      </c>
      <c r="K89" s="26">
        <v>50.149000000000001</v>
      </c>
      <c r="L89" s="26">
        <v>29.4</v>
      </c>
      <c r="M89" s="26">
        <v>119.8</v>
      </c>
      <c r="N89" s="26">
        <f t="shared" si="103"/>
        <v>321.26499999999999</v>
      </c>
      <c r="O89" s="27">
        <f t="shared" si="106"/>
        <v>368742.25696000003</v>
      </c>
      <c r="P89" s="27">
        <f t="shared" si="107"/>
        <v>151678.65944000002</v>
      </c>
      <c r="Q89" s="27">
        <f t="shared" si="108"/>
        <v>120833.70599999999</v>
      </c>
      <c r="R89" s="27">
        <f t="shared" si="109"/>
        <v>492376.80199999997</v>
      </c>
      <c r="S89" s="27">
        <f t="shared" si="104"/>
        <v>1133631.4243999999</v>
      </c>
      <c r="T89" s="27"/>
      <c r="U89" s="28"/>
      <c r="V89" s="29"/>
    </row>
    <row r="90" spans="1:22" ht="46.5" customHeight="1">
      <c r="A90" s="38"/>
      <c r="B90" s="25" t="s">
        <v>117</v>
      </c>
      <c r="C90" s="24" t="s">
        <v>122</v>
      </c>
      <c r="D90" s="24" t="s">
        <v>124</v>
      </c>
      <c r="E90" s="24" t="s">
        <v>21</v>
      </c>
      <c r="F90" s="17">
        <v>4484.5600000000004</v>
      </c>
      <c r="G90" s="17">
        <v>5661.97</v>
      </c>
      <c r="H90" s="17">
        <v>1800</v>
      </c>
      <c r="I90" s="17">
        <f t="shared" si="105"/>
        <v>1913.3999999999999</v>
      </c>
      <c r="J90" s="26">
        <v>466.43100000000004</v>
      </c>
      <c r="K90" s="26">
        <v>186.625</v>
      </c>
      <c r="L90" s="26">
        <v>66.2</v>
      </c>
      <c r="M90" s="26">
        <v>380.9</v>
      </c>
      <c r="N90" s="26">
        <f t="shared" si="103"/>
        <v>1100.1559999999999</v>
      </c>
      <c r="O90" s="27">
        <f t="shared" si="106"/>
        <v>1252162.0053600003</v>
      </c>
      <c r="P90" s="27">
        <f t="shared" si="107"/>
        <v>501006.01000000007</v>
      </c>
      <c r="Q90" s="27">
        <f t="shared" si="108"/>
        <v>248155.33400000006</v>
      </c>
      <c r="R90" s="27">
        <f t="shared" si="109"/>
        <v>1427830.3130000001</v>
      </c>
      <c r="S90" s="27">
        <f t="shared" si="104"/>
        <v>3429153.6623600004</v>
      </c>
      <c r="T90" s="27"/>
      <c r="U90" s="28"/>
      <c r="V90" s="29"/>
    </row>
    <row r="91" spans="1:22" ht="84" customHeight="1">
      <c r="A91" s="38"/>
      <c r="B91" s="25" t="s">
        <v>117</v>
      </c>
      <c r="C91" s="24" t="s">
        <v>122</v>
      </c>
      <c r="D91" s="24" t="s">
        <v>125</v>
      </c>
      <c r="E91" s="24" t="s">
        <v>21</v>
      </c>
      <c r="F91" s="17">
        <v>4484.5600000000004</v>
      </c>
      <c r="G91" s="17">
        <v>5661.97</v>
      </c>
      <c r="H91" s="17">
        <v>1800</v>
      </c>
      <c r="I91" s="17">
        <f t="shared" si="105"/>
        <v>1913.3999999999999</v>
      </c>
      <c r="J91" s="26">
        <v>5339.9740000000002</v>
      </c>
      <c r="K91" s="26">
        <v>1920.3110000000001</v>
      </c>
      <c r="L91" s="26">
        <v>607.1</v>
      </c>
      <c r="M91" s="26">
        <v>4282.3</v>
      </c>
      <c r="N91" s="26">
        <f t="shared" si="103"/>
        <v>12149.685000000001</v>
      </c>
      <c r="O91" s="27">
        <f t="shared" si="106"/>
        <v>14335480.601440003</v>
      </c>
      <c r="P91" s="27">
        <f t="shared" si="107"/>
        <v>5155190.0981600014</v>
      </c>
      <c r="Q91" s="27">
        <f t="shared" si="108"/>
        <v>2275756.8470000005</v>
      </c>
      <c r="R91" s="27">
        <f t="shared" si="109"/>
        <v>16052501.311000003</v>
      </c>
      <c r="S91" s="27">
        <f t="shared" si="104"/>
        <v>37818928.857600003</v>
      </c>
      <c r="T91" s="27"/>
      <c r="U91" s="28"/>
      <c r="V91" s="29"/>
    </row>
    <row r="92" spans="1:22" ht="33" customHeight="1">
      <c r="A92" s="38" t="s">
        <v>126</v>
      </c>
      <c r="B92" s="50"/>
      <c r="C92" s="25" t="s">
        <v>127</v>
      </c>
      <c r="D92" s="25"/>
      <c r="E92" s="48"/>
      <c r="F92" s="49" t="s">
        <v>18</v>
      </c>
      <c r="G92" s="49" t="s">
        <v>18</v>
      </c>
      <c r="H92" s="49" t="s">
        <v>18</v>
      </c>
      <c r="I92" s="49" t="s">
        <v>18</v>
      </c>
      <c r="J92" s="26">
        <f>SUM(J93:J95)</f>
        <v>7244.4890000000005</v>
      </c>
      <c r="K92" s="26">
        <f t="shared" ref="K92:O92" si="118">SUM(K93:K95)</f>
        <v>4653.433</v>
      </c>
      <c r="L92" s="26">
        <f t="shared" si="118"/>
        <v>2178.6999999999998</v>
      </c>
      <c r="M92" s="26">
        <f t="shared" si="118"/>
        <v>6805.2</v>
      </c>
      <c r="N92" s="26">
        <f t="shared" si="103"/>
        <v>20881.822</v>
      </c>
      <c r="O92" s="27">
        <f t="shared" si="118"/>
        <v>41256573.516099997</v>
      </c>
      <c r="P92" s="27">
        <f t="shared" ref="P92" si="119">SUM(P93:P95)</f>
        <v>26823044.937800001</v>
      </c>
      <c r="Q92" s="27">
        <f t="shared" ref="Q92" si="120">SUM(Q93:Q95)</f>
        <v>26116762.241272997</v>
      </c>
      <c r="R92" s="27">
        <f t="shared" ref="R92" si="121">SUM(R93:R95)</f>
        <v>81538515.826307982</v>
      </c>
      <c r="S92" s="27">
        <f t="shared" si="104"/>
        <v>175734896.52148098</v>
      </c>
      <c r="T92" s="29"/>
      <c r="U92" s="28"/>
      <c r="V92" s="29"/>
    </row>
    <row r="93" spans="1:22" ht="41.25" customHeight="1">
      <c r="A93" s="38"/>
      <c r="B93" s="25" t="s">
        <v>127</v>
      </c>
      <c r="C93" s="24" t="s">
        <v>128</v>
      </c>
      <c r="D93" s="24" t="s">
        <v>129</v>
      </c>
      <c r="E93" s="24" t="s">
        <v>21</v>
      </c>
      <c r="F93" s="17">
        <v>5707.17</v>
      </c>
      <c r="G93" s="17">
        <v>13381.32</v>
      </c>
      <c r="H93" s="17">
        <v>1596.67</v>
      </c>
      <c r="I93" s="17">
        <f t="shared" si="105"/>
        <v>1697.2602099999999</v>
      </c>
      <c r="J93" s="26">
        <v>2047.7210000000002</v>
      </c>
      <c r="K93" s="26">
        <v>1169.4340000000002</v>
      </c>
      <c r="L93" s="26">
        <v>528.02</v>
      </c>
      <c r="M93" s="26">
        <v>1743.11</v>
      </c>
      <c r="N93" s="26">
        <f t="shared" si="103"/>
        <v>5488.2850000000008</v>
      </c>
      <c r="O93" s="27">
        <f t="shared" si="106"/>
        <v>8417157.1705000009</v>
      </c>
      <c r="P93" s="27">
        <f t="shared" si="107"/>
        <v>4806958.4570000004</v>
      </c>
      <c r="Q93" s="27">
        <f t="shared" si="108"/>
        <v>6169417.2503157994</v>
      </c>
      <c r="R93" s="27">
        <f t="shared" si="109"/>
        <v>20366601.460546896</v>
      </c>
      <c r="S93" s="27">
        <f t="shared" si="104"/>
        <v>39760134.338362694</v>
      </c>
      <c r="T93" s="27"/>
      <c r="U93" s="28"/>
      <c r="V93" s="29"/>
    </row>
    <row r="94" spans="1:22" ht="41.25" customHeight="1">
      <c r="A94" s="38"/>
      <c r="B94" s="25" t="s">
        <v>127</v>
      </c>
      <c r="C94" s="24" t="s">
        <v>128</v>
      </c>
      <c r="D94" s="24" t="s">
        <v>130</v>
      </c>
      <c r="E94" s="24" t="s">
        <v>21</v>
      </c>
      <c r="F94" s="17">
        <v>7915.87</v>
      </c>
      <c r="G94" s="17">
        <v>13781.58</v>
      </c>
      <c r="H94" s="17">
        <v>1596.67</v>
      </c>
      <c r="I94" s="17">
        <f t="shared" si="105"/>
        <v>1697.2602099999999</v>
      </c>
      <c r="J94" s="26">
        <v>5151.66</v>
      </c>
      <c r="K94" s="26">
        <v>3449.7260000000001</v>
      </c>
      <c r="L94" s="26">
        <v>1636.8</v>
      </c>
      <c r="M94" s="26">
        <v>5014.82</v>
      </c>
      <c r="N94" s="26">
        <f t="shared" si="103"/>
        <v>15253.005999999999</v>
      </c>
      <c r="O94" s="27">
        <f t="shared" si="106"/>
        <v>32554369.871999998</v>
      </c>
      <c r="P94" s="27">
        <f t="shared" si="107"/>
        <v>21799508.5392</v>
      </c>
      <c r="Q94" s="27">
        <f t="shared" si="108"/>
        <v>19779614.632271998</v>
      </c>
      <c r="R94" s="27">
        <f t="shared" si="109"/>
        <v>60600688.569287792</v>
      </c>
      <c r="S94" s="27">
        <f t="shared" si="104"/>
        <v>134734181.61275977</v>
      </c>
      <c r="T94" s="27"/>
      <c r="U94" s="28"/>
      <c r="V94" s="29"/>
    </row>
    <row r="95" spans="1:22" ht="41.25" customHeight="1">
      <c r="A95" s="38"/>
      <c r="B95" s="25" t="s">
        <v>127</v>
      </c>
      <c r="C95" s="24" t="s">
        <v>128</v>
      </c>
      <c r="D95" s="24" t="s">
        <v>130</v>
      </c>
      <c r="E95" s="24" t="s">
        <v>31</v>
      </c>
      <c r="F95" s="17">
        <v>7915.87</v>
      </c>
      <c r="G95" s="17">
        <v>13781.58</v>
      </c>
      <c r="H95" s="17">
        <v>1596.67</v>
      </c>
      <c r="I95" s="17">
        <f t="shared" si="105"/>
        <v>1697.2602099999999</v>
      </c>
      <c r="J95" s="26">
        <v>45.107999999999997</v>
      </c>
      <c r="K95" s="26">
        <v>34.273000000000003</v>
      </c>
      <c r="L95" s="26">
        <v>13.88</v>
      </c>
      <c r="M95" s="26">
        <v>47.27</v>
      </c>
      <c r="N95" s="26">
        <f t="shared" si="103"/>
        <v>140.53100000000001</v>
      </c>
      <c r="O95" s="27">
        <f t="shared" si="106"/>
        <v>285046.47359999997</v>
      </c>
      <c r="P95" s="27">
        <f t="shared" si="107"/>
        <v>216577.94160000002</v>
      </c>
      <c r="Q95" s="27">
        <f t="shared" si="108"/>
        <v>167730.35868520002</v>
      </c>
      <c r="R95" s="27">
        <f t="shared" si="109"/>
        <v>571225.79647329997</v>
      </c>
      <c r="S95" s="27">
        <f t="shared" si="104"/>
        <v>1240580.5703584999</v>
      </c>
      <c r="T95" s="27"/>
      <c r="U95" s="28"/>
      <c r="V95" s="29"/>
    </row>
    <row r="96" spans="1:22" ht="33" customHeight="1">
      <c r="A96" s="38" t="s">
        <v>131</v>
      </c>
      <c r="B96" s="50"/>
      <c r="C96" s="25" t="s">
        <v>132</v>
      </c>
      <c r="D96" s="25"/>
      <c r="E96" s="48"/>
      <c r="F96" s="49" t="s">
        <v>18</v>
      </c>
      <c r="G96" s="49" t="s">
        <v>18</v>
      </c>
      <c r="H96" s="49" t="s">
        <v>18</v>
      </c>
      <c r="I96" s="49" t="s">
        <v>18</v>
      </c>
      <c r="J96" s="26">
        <f>SUM(J97:J100)</f>
        <v>13183.245000000001</v>
      </c>
      <c r="K96" s="26">
        <f t="shared" ref="K96:O96" si="122">SUM(K97:K100)</f>
        <v>7396.8610000000008</v>
      </c>
      <c r="L96" s="26">
        <f t="shared" si="122"/>
        <v>3889.12</v>
      </c>
      <c r="M96" s="26">
        <f t="shared" si="122"/>
        <v>10667.39</v>
      </c>
      <c r="N96" s="26">
        <f t="shared" si="103"/>
        <v>35136.615999999995</v>
      </c>
      <c r="O96" s="27">
        <f t="shared" si="122"/>
        <v>49666523.190980002</v>
      </c>
      <c r="P96" s="27">
        <f t="shared" ref="P96" si="123">SUM(P97:P100)</f>
        <v>27577153.232439999</v>
      </c>
      <c r="Q96" s="27">
        <f t="shared" ref="Q96" si="124">SUM(Q97:Q100)</f>
        <v>18697749.654200003</v>
      </c>
      <c r="R96" s="27">
        <f t="shared" ref="R96" si="125">SUM(R97:R100)</f>
        <v>53145336.9978</v>
      </c>
      <c r="S96" s="27">
        <f t="shared" si="104"/>
        <v>149086763.07541999</v>
      </c>
      <c r="T96" s="29"/>
      <c r="U96" s="28"/>
      <c r="V96" s="29"/>
    </row>
    <row r="97" spans="1:22" ht="30">
      <c r="A97" s="38"/>
      <c r="B97" s="25" t="s">
        <v>132</v>
      </c>
      <c r="C97" s="24" t="s">
        <v>19</v>
      </c>
      <c r="D97" s="24" t="s">
        <v>133</v>
      </c>
      <c r="E97" s="24" t="s">
        <v>21</v>
      </c>
      <c r="F97" s="17">
        <v>5438.03</v>
      </c>
      <c r="G97" s="17">
        <v>6596.04</v>
      </c>
      <c r="H97" s="17">
        <v>1980</v>
      </c>
      <c r="I97" s="17">
        <f t="shared" si="105"/>
        <v>2104.7399999999998</v>
      </c>
      <c r="J97" s="26">
        <v>7941.768</v>
      </c>
      <c r="K97" s="26">
        <v>4348.2300000000005</v>
      </c>
      <c r="L97" s="26">
        <v>1883.16</v>
      </c>
      <c r="M97" s="26">
        <v>5963.33</v>
      </c>
      <c r="N97" s="26">
        <f t="shared" si="103"/>
        <v>20136.487999999998</v>
      </c>
      <c r="O97" s="27">
        <f t="shared" si="106"/>
        <v>27462871.99704</v>
      </c>
      <c r="P97" s="27">
        <f t="shared" si="107"/>
        <v>15036309.786900001</v>
      </c>
      <c r="Q97" s="27">
        <f t="shared" si="108"/>
        <v>8457836.5080000013</v>
      </c>
      <c r="R97" s="27">
        <f t="shared" si="109"/>
        <v>26783104.028999999</v>
      </c>
      <c r="S97" s="27">
        <f t="shared" si="104"/>
        <v>77740122.320940003</v>
      </c>
      <c r="T97" s="27"/>
      <c r="U97" s="28"/>
      <c r="V97" s="29"/>
    </row>
    <row r="98" spans="1:22" ht="51" customHeight="1">
      <c r="A98" s="38"/>
      <c r="B98" s="25" t="s">
        <v>132</v>
      </c>
      <c r="C98" s="24" t="s">
        <v>19</v>
      </c>
      <c r="D98" s="24" t="s">
        <v>133</v>
      </c>
      <c r="E98" s="24" t="s">
        <v>31</v>
      </c>
      <c r="F98" s="17">
        <v>5438.03</v>
      </c>
      <c r="G98" s="17">
        <v>6596.04</v>
      </c>
      <c r="H98" s="17">
        <v>1980</v>
      </c>
      <c r="I98" s="17">
        <f t="shared" si="105"/>
        <v>2104.7399999999998</v>
      </c>
      <c r="J98" s="26">
        <v>955.88799999999992</v>
      </c>
      <c r="K98" s="26">
        <v>948.548</v>
      </c>
      <c r="L98" s="26">
        <v>1176.83</v>
      </c>
      <c r="M98" s="26">
        <v>1176.8399999999999</v>
      </c>
      <c r="N98" s="26">
        <f t="shared" si="103"/>
        <v>4258.1059999999998</v>
      </c>
      <c r="O98" s="27">
        <f t="shared" si="106"/>
        <v>3305489.3806399996</v>
      </c>
      <c r="P98" s="27">
        <f t="shared" si="107"/>
        <v>3280107.4404399996</v>
      </c>
      <c r="Q98" s="27">
        <f t="shared" si="108"/>
        <v>5285496.5789999999</v>
      </c>
      <c r="R98" s="27">
        <f t="shared" si="109"/>
        <v>5285541.4919999996</v>
      </c>
      <c r="S98" s="27">
        <f t="shared" si="104"/>
        <v>17156634.892079998</v>
      </c>
      <c r="T98" s="27"/>
      <c r="U98" s="28"/>
      <c r="V98" s="29"/>
    </row>
    <row r="99" spans="1:22" ht="48.75" customHeight="1">
      <c r="A99" s="38"/>
      <c r="B99" s="25" t="s">
        <v>132</v>
      </c>
      <c r="C99" s="24" t="s">
        <v>19</v>
      </c>
      <c r="D99" s="24" t="s">
        <v>134</v>
      </c>
      <c r="E99" s="24" t="s">
        <v>21</v>
      </c>
      <c r="F99" s="17">
        <v>6389.7</v>
      </c>
      <c r="G99" s="17">
        <v>8080.18</v>
      </c>
      <c r="H99" s="17">
        <v>1980</v>
      </c>
      <c r="I99" s="17">
        <f t="shared" si="105"/>
        <v>2104.7399999999998</v>
      </c>
      <c r="J99" s="26">
        <v>4231.915</v>
      </c>
      <c r="K99" s="26">
        <v>2014.4119999999998</v>
      </c>
      <c r="L99" s="26">
        <v>762.05</v>
      </c>
      <c r="M99" s="26">
        <v>3460.13</v>
      </c>
      <c r="N99" s="26">
        <f t="shared" si="103"/>
        <v>10468.507</v>
      </c>
      <c r="O99" s="27">
        <f t="shared" si="106"/>
        <v>18661475.5755</v>
      </c>
      <c r="P99" s="27">
        <f t="shared" si="107"/>
        <v>8882952.5963999983</v>
      </c>
      <c r="Q99" s="27">
        <f t="shared" si="108"/>
        <v>4553584.0520000001</v>
      </c>
      <c r="R99" s="27">
        <f t="shared" si="109"/>
        <v>20675799.207200002</v>
      </c>
      <c r="S99" s="27">
        <f t="shared" si="104"/>
        <v>52773811.431099996</v>
      </c>
      <c r="T99" s="27"/>
      <c r="U99" s="28"/>
      <c r="V99" s="29"/>
    </row>
    <row r="100" spans="1:22" ht="54.75" customHeight="1">
      <c r="A100" s="38"/>
      <c r="B100" s="25" t="s">
        <v>132</v>
      </c>
      <c r="C100" s="24" t="s">
        <v>19</v>
      </c>
      <c r="D100" s="24" t="s">
        <v>134</v>
      </c>
      <c r="E100" s="24" t="s">
        <v>31</v>
      </c>
      <c r="F100" s="17">
        <v>6389.7</v>
      </c>
      <c r="G100" s="17">
        <v>8080.18</v>
      </c>
      <c r="H100" s="17">
        <v>1980</v>
      </c>
      <c r="I100" s="17">
        <f t="shared" si="105"/>
        <v>2104.7399999999998</v>
      </c>
      <c r="J100" s="26">
        <v>53.673999999999999</v>
      </c>
      <c r="K100" s="26">
        <v>85.671000000000006</v>
      </c>
      <c r="L100" s="26">
        <v>67.08</v>
      </c>
      <c r="M100" s="26">
        <v>67.09</v>
      </c>
      <c r="N100" s="26">
        <f t="shared" si="103"/>
        <v>273.51499999999999</v>
      </c>
      <c r="O100" s="27">
        <f t="shared" si="106"/>
        <v>236686.23779999997</v>
      </c>
      <c r="P100" s="27">
        <f t="shared" si="107"/>
        <v>377783.40870000003</v>
      </c>
      <c r="Q100" s="27">
        <f t="shared" si="108"/>
        <v>400832.51520000002</v>
      </c>
      <c r="R100" s="27">
        <f t="shared" si="109"/>
        <v>400892.26960000006</v>
      </c>
      <c r="S100" s="27">
        <f t="shared" si="104"/>
        <v>1416194.4313000001</v>
      </c>
      <c r="T100" s="27"/>
      <c r="U100" s="28"/>
      <c r="V100" s="29"/>
    </row>
    <row r="101" spans="1:22" ht="33" customHeight="1">
      <c r="A101" s="38" t="s">
        <v>135</v>
      </c>
      <c r="B101" s="50"/>
      <c r="C101" s="25" t="s">
        <v>136</v>
      </c>
      <c r="D101" s="25"/>
      <c r="E101" s="48"/>
      <c r="F101" s="49" t="s">
        <v>18</v>
      </c>
      <c r="G101" s="49" t="s">
        <v>18</v>
      </c>
      <c r="H101" s="49" t="s">
        <v>18</v>
      </c>
      <c r="I101" s="49" t="s">
        <v>18</v>
      </c>
      <c r="J101" s="26">
        <f>SUM(J102:J103)</f>
        <v>13912.808999999999</v>
      </c>
      <c r="K101" s="26">
        <f t="shared" ref="K101:O101" si="126">SUM(K102:K103)</f>
        <v>5336.0610000000006</v>
      </c>
      <c r="L101" s="26">
        <f t="shared" si="126"/>
        <v>1128.4559999999999</v>
      </c>
      <c r="M101" s="26">
        <f t="shared" si="126"/>
        <v>13154.749</v>
      </c>
      <c r="N101" s="26">
        <f t="shared" si="103"/>
        <v>33532.074999999997</v>
      </c>
      <c r="O101" s="27">
        <f t="shared" si="126"/>
        <v>79196072.931929991</v>
      </c>
      <c r="P101" s="27">
        <f t="shared" ref="P101" si="127">SUM(P102:P103)</f>
        <v>30381213.892969999</v>
      </c>
      <c r="Q101" s="27">
        <f t="shared" ref="Q101" si="128">SUM(Q102:Q103)</f>
        <v>7337274.5633894261</v>
      </c>
      <c r="R101" s="27">
        <f t="shared" ref="R101" si="129">SUM(R102:R103)</f>
        <v>85482837.373772562</v>
      </c>
      <c r="S101" s="27">
        <f t="shared" si="104"/>
        <v>202397398.76206195</v>
      </c>
      <c r="T101" s="29"/>
      <c r="U101" s="28"/>
      <c r="V101" s="29"/>
    </row>
    <row r="102" spans="1:22" ht="54" customHeight="1">
      <c r="A102" s="38"/>
      <c r="B102" s="25" t="s">
        <v>136</v>
      </c>
      <c r="C102" s="24" t="s">
        <v>66</v>
      </c>
      <c r="D102" s="24" t="s">
        <v>137</v>
      </c>
      <c r="E102" s="24" t="s">
        <v>21</v>
      </c>
      <c r="F102" s="17">
        <v>7858.44</v>
      </c>
      <c r="G102" s="17">
        <v>8800.5447693885562</v>
      </c>
      <c r="H102" s="17">
        <v>2166.67</v>
      </c>
      <c r="I102" s="17">
        <f t="shared" si="105"/>
        <v>2303.1702099999998</v>
      </c>
      <c r="J102" s="26">
        <v>13889.535</v>
      </c>
      <c r="K102" s="26">
        <v>5306.5780000000004</v>
      </c>
      <c r="L102" s="26">
        <v>1113.192</v>
      </c>
      <c r="M102" s="26">
        <v>13121.444</v>
      </c>
      <c r="N102" s="26">
        <f t="shared" si="103"/>
        <v>33430.748999999996</v>
      </c>
      <c r="O102" s="27">
        <f t="shared" si="106"/>
        <v>79056038.626949996</v>
      </c>
      <c r="P102" s="27">
        <f t="shared" si="107"/>
        <v>30203821.463059999</v>
      </c>
      <c r="Q102" s="27">
        <f t="shared" si="108"/>
        <v>7232825.3805148657</v>
      </c>
      <c r="R102" s="27">
        <f t="shared" si="109"/>
        <v>85254936.428041607</v>
      </c>
      <c r="S102" s="27">
        <f t="shared" si="104"/>
        <v>201747621.89856645</v>
      </c>
      <c r="T102" s="27"/>
      <c r="U102" s="28"/>
      <c r="V102" s="29"/>
    </row>
    <row r="103" spans="1:22" ht="52.5" customHeight="1">
      <c r="A103" s="38"/>
      <c r="B103" s="25" t="s">
        <v>136</v>
      </c>
      <c r="C103" s="24" t="s">
        <v>66</v>
      </c>
      <c r="D103" s="24" t="s">
        <v>138</v>
      </c>
      <c r="E103" s="24" t="s">
        <v>21</v>
      </c>
      <c r="F103" s="17">
        <v>7858.44</v>
      </c>
      <c r="G103" s="17">
        <v>8800.5400000000009</v>
      </c>
      <c r="H103" s="17">
        <v>1841.67</v>
      </c>
      <c r="I103" s="17">
        <f t="shared" si="105"/>
        <v>1957.6952100000001</v>
      </c>
      <c r="J103" s="26">
        <v>23.274000000000001</v>
      </c>
      <c r="K103" s="26">
        <v>29.483000000000001</v>
      </c>
      <c r="L103" s="26">
        <v>15.263999999999999</v>
      </c>
      <c r="M103" s="26">
        <v>33.305</v>
      </c>
      <c r="N103" s="26">
        <f t="shared" si="103"/>
        <v>101.32599999999999</v>
      </c>
      <c r="O103" s="27">
        <f t="shared" si="106"/>
        <v>140034.30497999999</v>
      </c>
      <c r="P103" s="27">
        <f t="shared" si="107"/>
        <v>177392.42990999998</v>
      </c>
      <c r="Q103" s="27">
        <f t="shared" si="108"/>
        <v>104449.18287456001</v>
      </c>
      <c r="R103" s="27">
        <f t="shared" si="109"/>
        <v>227900.94573095004</v>
      </c>
      <c r="S103" s="27">
        <f t="shared" si="104"/>
        <v>649776.86349551007</v>
      </c>
      <c r="T103" s="27"/>
      <c r="U103" s="28"/>
      <c r="V103" s="29"/>
    </row>
    <row r="104" spans="1:22" ht="33" customHeight="1">
      <c r="A104" s="38" t="s">
        <v>139</v>
      </c>
      <c r="B104" s="50"/>
      <c r="C104" s="25" t="s">
        <v>140</v>
      </c>
      <c r="D104" s="25"/>
      <c r="E104" s="48"/>
      <c r="F104" s="49" t="s">
        <v>18</v>
      </c>
      <c r="G104" s="49" t="s">
        <v>18</v>
      </c>
      <c r="H104" s="49" t="s">
        <v>18</v>
      </c>
      <c r="I104" s="49" t="s">
        <v>18</v>
      </c>
      <c r="J104" s="26">
        <f>SUM(J105:J111)</f>
        <v>290.58500000000004</v>
      </c>
      <c r="K104" s="26">
        <f t="shared" ref="K104:M104" si="130">SUM(K105:K111)</f>
        <v>123.467</v>
      </c>
      <c r="L104" s="26">
        <f t="shared" si="130"/>
        <v>33.607999999999997</v>
      </c>
      <c r="M104" s="26">
        <f t="shared" si="130"/>
        <v>201.65199999999996</v>
      </c>
      <c r="N104" s="26">
        <f t="shared" si="103"/>
        <v>649.31200000000001</v>
      </c>
      <c r="O104" s="27">
        <f>SUM(O105:O111)</f>
        <v>1376738.3833600001</v>
      </c>
      <c r="P104" s="27">
        <f t="shared" ref="P104:R104" si="131">SUM(P105:P111)</f>
        <v>589155.41365</v>
      </c>
      <c r="Q104" s="27">
        <f t="shared" si="131"/>
        <v>217850.01141399998</v>
      </c>
      <c r="R104" s="27">
        <f t="shared" si="131"/>
        <v>1307121.2883169998</v>
      </c>
      <c r="S104" s="27">
        <f t="shared" si="104"/>
        <v>3490865.0967410002</v>
      </c>
      <c r="T104" s="29"/>
      <c r="U104" s="28"/>
      <c r="V104" s="29"/>
    </row>
    <row r="105" spans="1:22" s="6" customFormat="1" ht="51" customHeight="1">
      <c r="A105" s="38"/>
      <c r="B105" s="25" t="s">
        <v>140</v>
      </c>
      <c r="C105" s="24" t="s">
        <v>141</v>
      </c>
      <c r="D105" s="24" t="s">
        <v>142</v>
      </c>
      <c r="E105" s="24" t="s">
        <v>21</v>
      </c>
      <c r="F105" s="17">
        <v>6857.08</v>
      </c>
      <c r="G105" s="17">
        <v>7908.85</v>
      </c>
      <c r="H105" s="17">
        <v>2201</v>
      </c>
      <c r="I105" s="17">
        <f t="shared" si="105"/>
        <v>2339.663</v>
      </c>
      <c r="J105" s="26">
        <v>129.93299999999999</v>
      </c>
      <c r="K105" s="26">
        <v>60.081000000000003</v>
      </c>
      <c r="L105" s="26">
        <v>10.050000000000001</v>
      </c>
      <c r="M105" s="26">
        <v>60.302999999999997</v>
      </c>
      <c r="N105" s="26">
        <f t="shared" si="103"/>
        <v>260.36700000000002</v>
      </c>
      <c r="O105" s="27">
        <f t="shared" si="106"/>
        <v>604978.44263999991</v>
      </c>
      <c r="P105" s="27">
        <f t="shared" si="107"/>
        <v>279741.94248000003</v>
      </c>
      <c r="Q105" s="27">
        <f t="shared" si="108"/>
        <v>55970.32935</v>
      </c>
      <c r="R105" s="27">
        <f t="shared" si="109"/>
        <v>335838.68366099999</v>
      </c>
      <c r="S105" s="27">
        <f t="shared" si="104"/>
        <v>1276529.3981309999</v>
      </c>
      <c r="T105" s="27"/>
      <c r="U105" s="28"/>
      <c r="V105" s="29"/>
    </row>
    <row r="106" spans="1:22" s="6" customFormat="1" ht="51" customHeight="1">
      <c r="A106" s="38"/>
      <c r="B106" s="25" t="s">
        <v>140</v>
      </c>
      <c r="C106" s="24" t="s">
        <v>141</v>
      </c>
      <c r="D106" s="24" t="s">
        <v>143</v>
      </c>
      <c r="E106" s="24" t="s">
        <v>21</v>
      </c>
      <c r="F106" s="17">
        <v>4976.2700000000004</v>
      </c>
      <c r="G106" s="17">
        <v>6621.7</v>
      </c>
      <c r="H106" s="17">
        <v>2201</v>
      </c>
      <c r="I106" s="17">
        <f t="shared" si="105"/>
        <v>2339.663</v>
      </c>
      <c r="J106" s="26">
        <v>7.7789999999999999</v>
      </c>
      <c r="K106" s="26">
        <v>3.597</v>
      </c>
      <c r="L106" s="26">
        <v>1.234</v>
      </c>
      <c r="M106" s="26">
        <v>7.407</v>
      </c>
      <c r="N106" s="26">
        <f t="shared" si="103"/>
        <v>20.016999999999999</v>
      </c>
      <c r="O106" s="27">
        <f t="shared" si="106"/>
        <v>21588.825330000003</v>
      </c>
      <c r="P106" s="27">
        <f t="shared" si="107"/>
        <v>9982.6461900000013</v>
      </c>
      <c r="Q106" s="27">
        <f t="shared" si="108"/>
        <v>5284.0336580000003</v>
      </c>
      <c r="R106" s="27">
        <f t="shared" si="109"/>
        <v>31717.048059000001</v>
      </c>
      <c r="S106" s="27">
        <f t="shared" si="104"/>
        <v>68572.553237000015</v>
      </c>
      <c r="T106" s="27"/>
      <c r="U106" s="28"/>
      <c r="V106" s="29"/>
    </row>
    <row r="107" spans="1:22" s="6" customFormat="1" ht="51" customHeight="1">
      <c r="A107" s="38"/>
      <c r="B107" s="25" t="s">
        <v>140</v>
      </c>
      <c r="C107" s="24" t="s">
        <v>141</v>
      </c>
      <c r="D107" s="24" t="s">
        <v>144</v>
      </c>
      <c r="E107" s="24" t="s">
        <v>21</v>
      </c>
      <c r="F107" s="17">
        <v>3716.37</v>
      </c>
      <c r="G107" s="17">
        <v>5878.11</v>
      </c>
      <c r="H107" s="17">
        <v>1733</v>
      </c>
      <c r="I107" s="17">
        <f t="shared" si="105"/>
        <v>1842.1789999999999</v>
      </c>
      <c r="J107" s="26">
        <v>16.134</v>
      </c>
      <c r="K107" s="26">
        <v>7.46</v>
      </c>
      <c r="L107" s="26">
        <v>2.5249999999999999</v>
      </c>
      <c r="M107" s="26">
        <v>15.148999999999999</v>
      </c>
      <c r="N107" s="26">
        <f t="shared" si="103"/>
        <v>41.268000000000001</v>
      </c>
      <c r="O107" s="27">
        <f t="shared" si="106"/>
        <v>31999.691579999999</v>
      </c>
      <c r="P107" s="27">
        <f t="shared" si="107"/>
        <v>14795.940199999999</v>
      </c>
      <c r="Q107" s="27">
        <f t="shared" si="108"/>
        <v>10190.725774999999</v>
      </c>
      <c r="R107" s="27">
        <f t="shared" si="109"/>
        <v>61140.318718999988</v>
      </c>
      <c r="S107" s="27">
        <f t="shared" si="104"/>
        <v>118126.67627399998</v>
      </c>
      <c r="T107" s="27"/>
      <c r="U107" s="28"/>
      <c r="V107" s="29"/>
    </row>
    <row r="108" spans="1:22" s="6" customFormat="1" ht="51" customHeight="1">
      <c r="A108" s="38"/>
      <c r="B108" s="25" t="s">
        <v>140</v>
      </c>
      <c r="C108" s="24" t="s">
        <v>141</v>
      </c>
      <c r="D108" s="24" t="s">
        <v>145</v>
      </c>
      <c r="E108" s="24" t="s">
        <v>21</v>
      </c>
      <c r="F108" s="17">
        <v>8366.59</v>
      </c>
      <c r="G108" s="17">
        <v>10542.77</v>
      </c>
      <c r="H108" s="17">
        <v>2027</v>
      </c>
      <c r="I108" s="17">
        <f t="shared" si="105"/>
        <v>2154.701</v>
      </c>
      <c r="J108" s="26">
        <v>55.899000000000001</v>
      </c>
      <c r="K108" s="26">
        <v>25.844999999999999</v>
      </c>
      <c r="L108" s="26">
        <v>9.2799999999999994</v>
      </c>
      <c r="M108" s="26">
        <v>55.680999999999997</v>
      </c>
      <c r="N108" s="26">
        <f t="shared" si="103"/>
        <v>146.70499999999998</v>
      </c>
      <c r="O108" s="27">
        <f t="shared" si="106"/>
        <v>354376.74141000002</v>
      </c>
      <c r="P108" s="27">
        <f t="shared" si="107"/>
        <v>163846.70355000001</v>
      </c>
      <c r="Q108" s="27">
        <f t="shared" si="108"/>
        <v>77841.280319999991</v>
      </c>
      <c r="R108" s="27">
        <f t="shared" si="109"/>
        <v>467056.06998899992</v>
      </c>
      <c r="S108" s="27">
        <f t="shared" si="104"/>
        <v>1063120.7952689999</v>
      </c>
      <c r="T108" s="27"/>
      <c r="U108" s="28"/>
      <c r="V108" s="29"/>
    </row>
    <row r="109" spans="1:22" ht="51" customHeight="1">
      <c r="A109" s="38"/>
      <c r="B109" s="25" t="s">
        <v>140</v>
      </c>
      <c r="C109" s="24" t="s">
        <v>141</v>
      </c>
      <c r="D109" s="24" t="s">
        <v>146</v>
      </c>
      <c r="E109" s="24" t="s">
        <v>21</v>
      </c>
      <c r="F109" s="17">
        <v>7512.32</v>
      </c>
      <c r="G109" s="17">
        <v>10166.302</v>
      </c>
      <c r="H109" s="17">
        <v>1678</v>
      </c>
      <c r="I109" s="17">
        <v>1783.7139999999999</v>
      </c>
      <c r="J109" s="26">
        <v>7.6080000000000005</v>
      </c>
      <c r="K109" s="26">
        <v>3.5169999999999999</v>
      </c>
      <c r="L109" s="26">
        <v>1.3580000000000001</v>
      </c>
      <c r="M109" s="26">
        <v>8.1470000000000002</v>
      </c>
      <c r="N109" s="26">
        <f t="shared" si="103"/>
        <v>20.630000000000003</v>
      </c>
      <c r="O109" s="27">
        <f t="shared" si="106"/>
        <v>44387.506560000002</v>
      </c>
      <c r="P109" s="27">
        <f t="shared" si="107"/>
        <v>20519.30344</v>
      </c>
      <c r="Q109" s="27">
        <f t="shared" si="108"/>
        <v>11383.554504</v>
      </c>
      <c r="R109" s="27">
        <f t="shared" si="109"/>
        <v>68292.944436000005</v>
      </c>
      <c r="S109" s="27">
        <f t="shared" si="104"/>
        <v>144583.30894000002</v>
      </c>
      <c r="T109" s="27"/>
      <c r="U109" s="28"/>
      <c r="V109" s="29"/>
    </row>
    <row r="110" spans="1:22" ht="51" customHeight="1">
      <c r="A110" s="38"/>
      <c r="B110" s="25" t="s">
        <v>140</v>
      </c>
      <c r="C110" s="24" t="s">
        <v>141</v>
      </c>
      <c r="D110" s="24" t="s">
        <v>147</v>
      </c>
      <c r="E110" s="24" t="s">
        <v>21</v>
      </c>
      <c r="F110" s="17">
        <v>6553.72</v>
      </c>
      <c r="G110" s="17">
        <v>8110.43</v>
      </c>
      <c r="H110" s="17">
        <v>2201</v>
      </c>
      <c r="I110" s="17">
        <v>2339.663</v>
      </c>
      <c r="J110" s="26">
        <v>56</v>
      </c>
      <c r="K110" s="26">
        <v>15</v>
      </c>
      <c r="L110" s="26">
        <v>6.2210000000000001</v>
      </c>
      <c r="M110" s="26">
        <v>37.323999999999998</v>
      </c>
      <c r="N110" s="26">
        <f t="shared" si="103"/>
        <v>114.545</v>
      </c>
      <c r="O110" s="27">
        <f t="shared" si="106"/>
        <v>243752.32000000001</v>
      </c>
      <c r="P110" s="27">
        <f t="shared" si="107"/>
        <v>65290.8</v>
      </c>
      <c r="Q110" s="27">
        <f t="shared" si="108"/>
        <v>35899.941506999996</v>
      </c>
      <c r="R110" s="27">
        <f t="shared" si="109"/>
        <v>215388.10750799999</v>
      </c>
      <c r="S110" s="27">
        <f t="shared" si="104"/>
        <v>560331.16901499999</v>
      </c>
      <c r="T110" s="27"/>
      <c r="U110" s="28"/>
      <c r="V110" s="29"/>
    </row>
    <row r="111" spans="1:22" ht="51" customHeight="1">
      <c r="A111" s="38"/>
      <c r="B111" s="25" t="s">
        <v>140</v>
      </c>
      <c r="C111" s="24" t="s">
        <v>141</v>
      </c>
      <c r="D111" s="24" t="s">
        <v>148</v>
      </c>
      <c r="E111" s="24" t="s">
        <v>21</v>
      </c>
      <c r="F111" s="17">
        <v>6535.37</v>
      </c>
      <c r="G111" s="17">
        <v>9518.2800000000007</v>
      </c>
      <c r="H111" s="17">
        <v>2145</v>
      </c>
      <c r="I111" s="17">
        <v>2280.1349999999998</v>
      </c>
      <c r="J111" s="26">
        <v>17.231999999999999</v>
      </c>
      <c r="K111" s="26">
        <v>7.9669999999999996</v>
      </c>
      <c r="L111" s="26">
        <v>2.94</v>
      </c>
      <c r="M111" s="26">
        <v>17.640999999999998</v>
      </c>
      <c r="N111" s="26">
        <f t="shared" si="103"/>
        <v>45.78</v>
      </c>
      <c r="O111" s="27">
        <f t="shared" si="106"/>
        <v>75654.855839999989</v>
      </c>
      <c r="P111" s="27">
        <f t="shared" si="107"/>
        <v>34978.077789999996</v>
      </c>
      <c r="Q111" s="27">
        <f t="shared" si="108"/>
        <v>21280.1463</v>
      </c>
      <c r="R111" s="27">
        <f t="shared" si="109"/>
        <v>127688.115945</v>
      </c>
      <c r="S111" s="27">
        <f t="shared" si="104"/>
        <v>259601.19587499998</v>
      </c>
      <c r="T111" s="27"/>
      <c r="U111" s="28"/>
      <c r="V111" s="29"/>
    </row>
    <row r="112" spans="1:22" ht="33" customHeight="1">
      <c r="A112" s="38" t="s">
        <v>149</v>
      </c>
      <c r="B112" s="50"/>
      <c r="C112" s="25" t="s">
        <v>150</v>
      </c>
      <c r="D112" s="25"/>
      <c r="E112" s="48"/>
      <c r="F112" s="49" t="s">
        <v>18</v>
      </c>
      <c r="G112" s="49" t="s">
        <v>18</v>
      </c>
      <c r="H112" s="49" t="s">
        <v>18</v>
      </c>
      <c r="I112" s="49" t="s">
        <v>18</v>
      </c>
      <c r="J112" s="26">
        <f>J113</f>
        <v>7397.6970000000001</v>
      </c>
      <c r="K112" s="26">
        <f t="shared" ref="K112:O112" si="132">K113</f>
        <v>4698.3429999999998</v>
      </c>
      <c r="L112" s="26">
        <f t="shared" si="132"/>
        <v>2368.96</v>
      </c>
      <c r="M112" s="26">
        <f t="shared" si="132"/>
        <v>7106.88</v>
      </c>
      <c r="N112" s="26">
        <f t="shared" si="103"/>
        <v>21571.88</v>
      </c>
      <c r="O112" s="27">
        <f t="shared" si="132"/>
        <v>24306391.101989999</v>
      </c>
      <c r="P112" s="27">
        <f t="shared" ref="P112" si="133">P113</f>
        <v>15437204.64481</v>
      </c>
      <c r="Q112" s="27">
        <f t="shared" ref="Q112" si="134">Q113</f>
        <v>8885551.1029243506</v>
      </c>
      <c r="R112" s="27">
        <f t="shared" ref="R112" si="135">R113</f>
        <v>26656653.308773052</v>
      </c>
      <c r="S112" s="27">
        <f t="shared" si="104"/>
        <v>75285800.158497408</v>
      </c>
      <c r="T112" s="29"/>
      <c r="U112" s="28"/>
      <c r="V112" s="29"/>
    </row>
    <row r="113" spans="1:22" s="8" customFormat="1" ht="107.25" customHeight="1">
      <c r="A113" s="37"/>
      <c r="B113" s="19" t="s">
        <v>150</v>
      </c>
      <c r="C113" s="18" t="s">
        <v>43</v>
      </c>
      <c r="D113" s="18" t="s">
        <v>151</v>
      </c>
      <c r="E113" s="18" t="s">
        <v>21</v>
      </c>
      <c r="F113" s="17">
        <v>5159.67</v>
      </c>
      <c r="G113" s="17">
        <v>5742.8856115951094</v>
      </c>
      <c r="H113" s="17">
        <v>1874</v>
      </c>
      <c r="I113" s="17">
        <f t="shared" si="105"/>
        <v>1992.0619999999999</v>
      </c>
      <c r="J113" s="20">
        <v>7397.6970000000001</v>
      </c>
      <c r="K113" s="20">
        <v>4698.3429999999998</v>
      </c>
      <c r="L113" s="20">
        <v>2368.96</v>
      </c>
      <c r="M113" s="20">
        <v>7106.88</v>
      </c>
      <c r="N113" s="20">
        <f t="shared" si="103"/>
        <v>21571.88</v>
      </c>
      <c r="O113" s="21">
        <f t="shared" si="106"/>
        <v>24306391.101989999</v>
      </c>
      <c r="P113" s="21">
        <f t="shared" si="107"/>
        <v>15437204.64481</v>
      </c>
      <c r="Q113" s="21">
        <f t="shared" si="108"/>
        <v>8885551.1029243506</v>
      </c>
      <c r="R113" s="21">
        <f t="shared" si="109"/>
        <v>26656653.308773052</v>
      </c>
      <c r="S113" s="21">
        <f t="shared" si="104"/>
        <v>75285800.158497408</v>
      </c>
      <c r="T113" s="21"/>
      <c r="U113" s="22"/>
      <c r="V113" s="23"/>
    </row>
    <row r="114" spans="1:22" ht="33" customHeight="1">
      <c r="A114" s="38" t="s">
        <v>152</v>
      </c>
      <c r="B114" s="50"/>
      <c r="C114" s="25" t="s">
        <v>153</v>
      </c>
      <c r="D114" s="25"/>
      <c r="E114" s="48"/>
      <c r="F114" s="49" t="s">
        <v>18</v>
      </c>
      <c r="G114" s="49" t="s">
        <v>18</v>
      </c>
      <c r="H114" s="49" t="s">
        <v>18</v>
      </c>
      <c r="I114" s="49" t="s">
        <v>18</v>
      </c>
      <c r="J114" s="26">
        <f>J115</f>
        <v>305.27</v>
      </c>
      <c r="K114" s="26">
        <f t="shared" ref="K114:O114" si="136">K115</f>
        <v>116.00999999999999</v>
      </c>
      <c r="L114" s="26">
        <f t="shared" si="136"/>
        <v>25</v>
      </c>
      <c r="M114" s="26">
        <f t="shared" si="136"/>
        <v>191</v>
      </c>
      <c r="N114" s="26">
        <f t="shared" si="103"/>
        <v>637.28</v>
      </c>
      <c r="O114" s="27">
        <f t="shared" si="136"/>
        <v>397339.43199999997</v>
      </c>
      <c r="P114" s="27">
        <f t="shared" ref="P114" si="137">P115</f>
        <v>150998.61599999998</v>
      </c>
      <c r="Q114" s="27">
        <f t="shared" ref="Q114" si="138">Q115</f>
        <v>40476.000000000007</v>
      </c>
      <c r="R114" s="27">
        <f t="shared" ref="R114" si="139">R115</f>
        <v>309236.64000000007</v>
      </c>
      <c r="S114" s="27">
        <f t="shared" si="104"/>
        <v>898050.68800000008</v>
      </c>
      <c r="T114" s="29"/>
      <c r="U114" s="28"/>
      <c r="V114" s="29"/>
    </row>
    <row r="115" spans="1:22" ht="30">
      <c r="A115" s="38"/>
      <c r="B115" s="25" t="s">
        <v>153</v>
      </c>
      <c r="C115" s="24" t="s">
        <v>27</v>
      </c>
      <c r="D115" s="24" t="s">
        <v>29</v>
      </c>
      <c r="E115" s="24" t="s">
        <v>21</v>
      </c>
      <c r="F115" s="17">
        <v>3241.6</v>
      </c>
      <c r="G115" s="17">
        <v>3681.26</v>
      </c>
      <c r="H115" s="17">
        <v>1940</v>
      </c>
      <c r="I115" s="17">
        <f t="shared" si="105"/>
        <v>2062.2199999999998</v>
      </c>
      <c r="J115" s="26">
        <v>305.27</v>
      </c>
      <c r="K115" s="26">
        <v>116.00999999999999</v>
      </c>
      <c r="L115" s="26">
        <v>25</v>
      </c>
      <c r="M115" s="26">
        <v>191</v>
      </c>
      <c r="N115" s="26">
        <f t="shared" si="103"/>
        <v>637.28</v>
      </c>
      <c r="O115" s="27">
        <f t="shared" si="106"/>
        <v>397339.43199999997</v>
      </c>
      <c r="P115" s="27">
        <f t="shared" si="107"/>
        <v>150998.61599999998</v>
      </c>
      <c r="Q115" s="27">
        <f t="shared" si="108"/>
        <v>40476.000000000007</v>
      </c>
      <c r="R115" s="27">
        <f t="shared" si="109"/>
        <v>309236.64000000007</v>
      </c>
      <c r="S115" s="27">
        <f t="shared" si="104"/>
        <v>898050.68800000008</v>
      </c>
      <c r="T115" s="27"/>
      <c r="U115" s="28"/>
      <c r="V115" s="29"/>
    </row>
    <row r="116" spans="1:22" ht="33" customHeight="1">
      <c r="A116" s="38" t="s">
        <v>154</v>
      </c>
      <c r="B116" s="50"/>
      <c r="C116" s="25" t="s">
        <v>155</v>
      </c>
      <c r="D116" s="25"/>
      <c r="E116" s="48"/>
      <c r="F116" s="49" t="s">
        <v>18</v>
      </c>
      <c r="G116" s="49" t="s">
        <v>18</v>
      </c>
      <c r="H116" s="49" t="s">
        <v>18</v>
      </c>
      <c r="I116" s="49" t="s">
        <v>18</v>
      </c>
      <c r="J116" s="26">
        <f>J117</f>
        <v>1366.3130000000001</v>
      </c>
      <c r="K116" s="26">
        <f t="shared" ref="K116:O116" si="140">K117</f>
        <v>501.41800000000001</v>
      </c>
      <c r="L116" s="26">
        <f t="shared" si="140"/>
        <v>334.52100000000002</v>
      </c>
      <c r="M116" s="26">
        <f t="shared" si="140"/>
        <v>1157.2239999999999</v>
      </c>
      <c r="N116" s="26">
        <f t="shared" si="103"/>
        <v>3359.4760000000006</v>
      </c>
      <c r="O116" s="27">
        <f t="shared" si="140"/>
        <v>12042724.384097714</v>
      </c>
      <c r="P116" s="27">
        <f t="shared" ref="P116" si="141">P117</f>
        <v>4419513.5193952676</v>
      </c>
      <c r="Q116" s="27">
        <f t="shared" ref="Q116" si="142">Q117</f>
        <v>6946706.386057524</v>
      </c>
      <c r="R116" s="27">
        <f t="shared" ref="R116" si="143">R117</f>
        <v>24031063.373895902</v>
      </c>
      <c r="S116" s="27">
        <f t="shared" si="104"/>
        <v>47440007.663446411</v>
      </c>
      <c r="T116" s="29"/>
      <c r="U116" s="28"/>
      <c r="V116" s="29"/>
    </row>
    <row r="117" spans="1:22" ht="42.75" customHeight="1">
      <c r="A117" s="38"/>
      <c r="B117" s="25" t="s">
        <v>155</v>
      </c>
      <c r="C117" s="24" t="s">
        <v>83</v>
      </c>
      <c r="D117" s="24" t="s">
        <v>84</v>
      </c>
      <c r="E117" s="24" t="s">
        <v>21</v>
      </c>
      <c r="F117" s="17">
        <v>10163.780448438763</v>
      </c>
      <c r="G117" s="17">
        <v>22200.91368898148</v>
      </c>
      <c r="H117" s="17">
        <v>1349.75</v>
      </c>
      <c r="I117" s="17">
        <f t="shared" si="105"/>
        <v>1434.7842499999999</v>
      </c>
      <c r="J117" s="26">
        <v>1366.3130000000001</v>
      </c>
      <c r="K117" s="26">
        <v>501.41800000000001</v>
      </c>
      <c r="L117" s="26">
        <v>334.52100000000002</v>
      </c>
      <c r="M117" s="26">
        <v>1157.2239999999999</v>
      </c>
      <c r="N117" s="26">
        <f t="shared" si="103"/>
        <v>3359.4760000000006</v>
      </c>
      <c r="O117" s="27">
        <f t="shared" si="106"/>
        <v>12042724.384097714</v>
      </c>
      <c r="P117" s="27">
        <f t="shared" si="107"/>
        <v>4419513.5193952676</v>
      </c>
      <c r="Q117" s="27">
        <f t="shared" si="108"/>
        <v>6946706.386057524</v>
      </c>
      <c r="R117" s="27">
        <f t="shared" si="109"/>
        <v>24031063.373895902</v>
      </c>
      <c r="S117" s="27">
        <f t="shared" si="104"/>
        <v>47440007.663446411</v>
      </c>
      <c r="T117" s="27"/>
      <c r="U117" s="28"/>
      <c r="V117" s="29"/>
    </row>
    <row r="118" spans="1:22" ht="33" customHeight="1">
      <c r="A118" s="38" t="s">
        <v>156</v>
      </c>
      <c r="B118" s="50"/>
      <c r="C118" s="25" t="s">
        <v>157</v>
      </c>
      <c r="D118" s="25"/>
      <c r="E118" s="48"/>
      <c r="F118" s="49" t="s">
        <v>18</v>
      </c>
      <c r="G118" s="49" t="s">
        <v>18</v>
      </c>
      <c r="H118" s="49" t="s">
        <v>18</v>
      </c>
      <c r="I118" s="49" t="s">
        <v>18</v>
      </c>
      <c r="J118" s="26">
        <f>J119+J120</f>
        <v>5782.259</v>
      </c>
      <c r="K118" s="26">
        <f t="shared" ref="K118:O118" si="144">K119+K120</f>
        <v>2661.3220000000001</v>
      </c>
      <c r="L118" s="26">
        <f t="shared" si="144"/>
        <v>1016.2</v>
      </c>
      <c r="M118" s="26">
        <f t="shared" si="144"/>
        <v>5776.61</v>
      </c>
      <c r="N118" s="26">
        <f t="shared" si="103"/>
        <v>15236.391</v>
      </c>
      <c r="O118" s="27">
        <f t="shared" si="144"/>
        <v>24496887.189040001</v>
      </c>
      <c r="P118" s="27">
        <f t="shared" ref="P118" si="145">P119+P120</f>
        <v>11274850.332320001</v>
      </c>
      <c r="Q118" s="27">
        <f t="shared" ref="Q118" si="146">Q119+Q120</f>
        <v>6818762.9719999991</v>
      </c>
      <c r="R118" s="27">
        <f t="shared" ref="R118" si="147">R119+R120</f>
        <v>38761399.696599998</v>
      </c>
      <c r="S118" s="27">
        <f t="shared" si="104"/>
        <v>81351900.189960003</v>
      </c>
      <c r="T118" s="29"/>
      <c r="U118" s="28"/>
      <c r="V118" s="29"/>
    </row>
    <row r="119" spans="1:22" ht="41.25" customHeight="1">
      <c r="A119" s="38"/>
      <c r="B119" s="25" t="s">
        <v>157</v>
      </c>
      <c r="C119" s="24" t="s">
        <v>27</v>
      </c>
      <c r="D119" s="24" t="s">
        <v>158</v>
      </c>
      <c r="E119" s="24" t="s">
        <v>21</v>
      </c>
      <c r="F119" s="17">
        <v>6536.56</v>
      </c>
      <c r="G119" s="17">
        <v>9154.9599999999991</v>
      </c>
      <c r="H119" s="17">
        <v>2300</v>
      </c>
      <c r="I119" s="17">
        <f t="shared" si="105"/>
        <v>2444.9</v>
      </c>
      <c r="J119" s="26">
        <v>5651.723</v>
      </c>
      <c r="K119" s="26">
        <v>2541.9470000000001</v>
      </c>
      <c r="L119" s="26">
        <v>950.21</v>
      </c>
      <c r="M119" s="26">
        <v>5653.95</v>
      </c>
      <c r="N119" s="26">
        <f t="shared" si="103"/>
        <v>14797.830000000002</v>
      </c>
      <c r="O119" s="27">
        <f t="shared" si="106"/>
        <v>23943863.592880003</v>
      </c>
      <c r="P119" s="27">
        <f t="shared" si="107"/>
        <v>10769110.982320001</v>
      </c>
      <c r="Q119" s="27">
        <f t="shared" si="108"/>
        <v>6375966.1125999996</v>
      </c>
      <c r="R119" s="27">
        <f t="shared" si="109"/>
        <v>37938343.736999996</v>
      </c>
      <c r="S119" s="27">
        <f t="shared" si="104"/>
        <v>79027284.424800009</v>
      </c>
      <c r="T119" s="27"/>
      <c r="U119" s="28"/>
      <c r="V119" s="29"/>
    </row>
    <row r="120" spans="1:22" ht="41.25" customHeight="1">
      <c r="A120" s="38"/>
      <c r="B120" s="25" t="s">
        <v>157</v>
      </c>
      <c r="C120" s="24" t="s">
        <v>27</v>
      </c>
      <c r="D120" s="24" t="s">
        <v>158</v>
      </c>
      <c r="E120" s="24" t="s">
        <v>31</v>
      </c>
      <c r="F120" s="17">
        <v>6536.56</v>
      </c>
      <c r="G120" s="17">
        <v>9154.9599999999991</v>
      </c>
      <c r="H120" s="17">
        <v>2300</v>
      </c>
      <c r="I120" s="17">
        <f t="shared" si="105"/>
        <v>2444.9</v>
      </c>
      <c r="J120" s="26">
        <v>130.536</v>
      </c>
      <c r="K120" s="26">
        <v>119.37499999999999</v>
      </c>
      <c r="L120" s="26">
        <v>65.989999999999995</v>
      </c>
      <c r="M120" s="26">
        <v>122.66</v>
      </c>
      <c r="N120" s="26">
        <f t="shared" si="103"/>
        <v>438.56100000000004</v>
      </c>
      <c r="O120" s="27">
        <f t="shared" si="106"/>
        <v>553023.59616000007</v>
      </c>
      <c r="P120" s="27">
        <f t="shared" si="107"/>
        <v>505739.35</v>
      </c>
      <c r="Q120" s="27">
        <f t="shared" si="108"/>
        <v>442796.85939999996</v>
      </c>
      <c r="R120" s="27">
        <f t="shared" si="109"/>
        <v>823055.95959999994</v>
      </c>
      <c r="S120" s="27">
        <f t="shared" si="104"/>
        <v>2324615.76516</v>
      </c>
      <c r="T120" s="27"/>
      <c r="U120" s="28"/>
      <c r="V120" s="29"/>
    </row>
    <row r="121" spans="1:22" ht="33" customHeight="1">
      <c r="A121" s="38" t="s">
        <v>159</v>
      </c>
      <c r="B121" s="50"/>
      <c r="C121" s="25" t="s">
        <v>160</v>
      </c>
      <c r="D121" s="25"/>
      <c r="E121" s="48"/>
      <c r="F121" s="49" t="s">
        <v>18</v>
      </c>
      <c r="G121" s="49" t="s">
        <v>18</v>
      </c>
      <c r="H121" s="49" t="s">
        <v>18</v>
      </c>
      <c r="I121" s="49" t="s">
        <v>18</v>
      </c>
      <c r="J121" s="26">
        <f>J122</f>
        <v>310.5</v>
      </c>
      <c r="K121" s="26">
        <f t="shared" ref="K121:O121" si="148">K122</f>
        <v>155.19999999999999</v>
      </c>
      <c r="L121" s="26">
        <f t="shared" si="148"/>
        <v>51.75</v>
      </c>
      <c r="M121" s="26">
        <f t="shared" si="148"/>
        <v>310.5</v>
      </c>
      <c r="N121" s="26">
        <f t="shared" si="103"/>
        <v>827.95</v>
      </c>
      <c r="O121" s="27">
        <f t="shared" si="148"/>
        <v>432923.94000000006</v>
      </c>
      <c r="P121" s="27">
        <f t="shared" ref="P121" si="149">P122</f>
        <v>216392.25600000002</v>
      </c>
      <c r="Q121" s="27">
        <f t="shared" ref="Q121" si="150">Q122</f>
        <v>85051.53899999999</v>
      </c>
      <c r="R121" s="27">
        <f t="shared" ref="R121" si="151">R122</f>
        <v>510309.23399999994</v>
      </c>
      <c r="S121" s="27">
        <f t="shared" si="104"/>
        <v>1244676.969</v>
      </c>
      <c r="T121" s="29"/>
      <c r="U121" s="28"/>
      <c r="V121" s="29"/>
    </row>
    <row r="122" spans="1:22" ht="45" customHeight="1">
      <c r="A122" s="38"/>
      <c r="B122" s="25" t="s">
        <v>160</v>
      </c>
      <c r="C122" s="24" t="s">
        <v>122</v>
      </c>
      <c r="D122" s="24" t="s">
        <v>161</v>
      </c>
      <c r="E122" s="24" t="s">
        <v>21</v>
      </c>
      <c r="F122" s="17">
        <v>3578.28</v>
      </c>
      <c r="G122" s="17">
        <v>3965.1</v>
      </c>
      <c r="H122" s="17">
        <v>2184</v>
      </c>
      <c r="I122" s="17">
        <f t="shared" si="105"/>
        <v>2321.5920000000001</v>
      </c>
      <c r="J122" s="26">
        <v>310.5</v>
      </c>
      <c r="K122" s="26">
        <v>155.19999999999999</v>
      </c>
      <c r="L122" s="26">
        <v>51.75</v>
      </c>
      <c r="M122" s="26">
        <v>310.5</v>
      </c>
      <c r="N122" s="26">
        <f t="shared" si="103"/>
        <v>827.95</v>
      </c>
      <c r="O122" s="27">
        <f t="shared" si="106"/>
        <v>432923.94000000006</v>
      </c>
      <c r="P122" s="27">
        <f t="shared" si="107"/>
        <v>216392.25600000002</v>
      </c>
      <c r="Q122" s="27">
        <f t="shared" si="108"/>
        <v>85051.53899999999</v>
      </c>
      <c r="R122" s="27">
        <f t="shared" si="109"/>
        <v>510309.23399999994</v>
      </c>
      <c r="S122" s="27">
        <f t="shared" si="104"/>
        <v>1244676.969</v>
      </c>
      <c r="T122" s="27"/>
      <c r="U122" s="28"/>
      <c r="V122" s="29"/>
    </row>
    <row r="123" spans="1:22" ht="33" customHeight="1">
      <c r="A123" s="38" t="s">
        <v>162</v>
      </c>
      <c r="B123" s="50"/>
      <c r="C123" s="25" t="s">
        <v>163</v>
      </c>
      <c r="D123" s="25"/>
      <c r="E123" s="48"/>
      <c r="F123" s="49" t="s">
        <v>18</v>
      </c>
      <c r="G123" s="49" t="s">
        <v>18</v>
      </c>
      <c r="H123" s="49" t="s">
        <v>18</v>
      </c>
      <c r="I123" s="49" t="s">
        <v>18</v>
      </c>
      <c r="J123" s="26">
        <f>SUM(J124:J127)</f>
        <v>10150.368999999999</v>
      </c>
      <c r="K123" s="26">
        <f t="shared" ref="K123:M123" si="152">SUM(K124:K127)</f>
        <v>5639.4070000000002</v>
      </c>
      <c r="L123" s="26">
        <f t="shared" si="152"/>
        <v>2368.6299999999997</v>
      </c>
      <c r="M123" s="26">
        <f t="shared" si="152"/>
        <v>8257.2999999999993</v>
      </c>
      <c r="N123" s="26">
        <f t="shared" si="103"/>
        <v>26415.705999999998</v>
      </c>
      <c r="O123" s="27">
        <f>SUM(O124:O127)</f>
        <v>4510178.58445</v>
      </c>
      <c r="P123" s="27">
        <f t="shared" ref="P123" si="153">SUM(P124:P127)</f>
        <v>2401549.1615500003</v>
      </c>
      <c r="Q123" s="27">
        <f t="shared" ref="Q123" si="154">SUM(Q124:Q127)</f>
        <v>4585336.8051999994</v>
      </c>
      <c r="R123" s="27">
        <f t="shared" ref="R123" si="155">SUM(R124:R127)</f>
        <v>16347632.177199999</v>
      </c>
      <c r="S123" s="27">
        <f t="shared" si="104"/>
        <v>27844696.728399999</v>
      </c>
      <c r="T123" s="29"/>
      <c r="U123" s="28"/>
      <c r="V123" s="29"/>
    </row>
    <row r="124" spans="1:22" ht="54" customHeight="1">
      <c r="A124" s="38"/>
      <c r="B124" s="25" t="s">
        <v>163</v>
      </c>
      <c r="C124" s="24" t="s">
        <v>19</v>
      </c>
      <c r="D124" s="24" t="s">
        <v>164</v>
      </c>
      <c r="E124" s="24" t="s">
        <v>21</v>
      </c>
      <c r="F124" s="17">
        <v>2084.5</v>
      </c>
      <c r="G124" s="17">
        <v>3418.45</v>
      </c>
      <c r="H124" s="17">
        <v>1980</v>
      </c>
      <c r="I124" s="17">
        <f t="shared" si="105"/>
        <v>2104.7399999999998</v>
      </c>
      <c r="J124" s="26">
        <v>5623.3259999999991</v>
      </c>
      <c r="K124" s="26">
        <v>2714.8029999999999</v>
      </c>
      <c r="L124" s="26">
        <v>793.03</v>
      </c>
      <c r="M124" s="26">
        <v>4605.2299999999996</v>
      </c>
      <c r="N124" s="26">
        <f t="shared" si="103"/>
        <v>13736.388999999999</v>
      </c>
      <c r="O124" s="27">
        <f t="shared" si="106"/>
        <v>587637.56699999992</v>
      </c>
      <c r="P124" s="27">
        <f t="shared" si="107"/>
        <v>283696.91349999997</v>
      </c>
      <c r="Q124" s="27">
        <f t="shared" si="108"/>
        <v>1041811.4412999999</v>
      </c>
      <c r="R124" s="27">
        <f t="shared" si="109"/>
        <v>6049936.7032999992</v>
      </c>
      <c r="S124" s="27">
        <f t="shared" si="104"/>
        <v>7963082.6250999989</v>
      </c>
      <c r="T124" s="27"/>
      <c r="U124" s="28"/>
      <c r="V124" s="29"/>
    </row>
    <row r="125" spans="1:22" ht="54" customHeight="1">
      <c r="A125" s="38"/>
      <c r="B125" s="25" t="s">
        <v>163</v>
      </c>
      <c r="C125" s="24" t="s">
        <v>19</v>
      </c>
      <c r="D125" s="24" t="s">
        <v>164</v>
      </c>
      <c r="E125" s="24" t="s">
        <v>31</v>
      </c>
      <c r="F125" s="17">
        <v>2084.5</v>
      </c>
      <c r="G125" s="17">
        <v>3418.45</v>
      </c>
      <c r="H125" s="17">
        <v>1980</v>
      </c>
      <c r="I125" s="17">
        <f t="shared" si="105"/>
        <v>2104.7399999999998</v>
      </c>
      <c r="J125" s="26">
        <v>881.09799999999996</v>
      </c>
      <c r="K125" s="26">
        <v>1009.149</v>
      </c>
      <c r="L125" s="26">
        <v>811.67</v>
      </c>
      <c r="M125" s="26">
        <v>800.93</v>
      </c>
      <c r="N125" s="26">
        <f t="shared" si="103"/>
        <v>3502.8469999999998</v>
      </c>
      <c r="O125" s="27">
        <f t="shared" si="106"/>
        <v>92074.740999999995</v>
      </c>
      <c r="P125" s="27">
        <f t="shared" si="107"/>
        <v>105456.0705</v>
      </c>
      <c r="Q125" s="27">
        <f t="shared" si="108"/>
        <v>1066298.9957000001</v>
      </c>
      <c r="R125" s="27">
        <f t="shared" si="109"/>
        <v>1052189.7503</v>
      </c>
      <c r="S125" s="27">
        <f t="shared" si="104"/>
        <v>2316019.5575000001</v>
      </c>
      <c r="T125" s="27"/>
      <c r="U125" s="28"/>
      <c r="V125" s="29"/>
    </row>
    <row r="126" spans="1:22" ht="54" customHeight="1">
      <c r="A126" s="38"/>
      <c r="B126" s="25" t="s">
        <v>163</v>
      </c>
      <c r="C126" s="24" t="s">
        <v>19</v>
      </c>
      <c r="D126" s="24" t="s">
        <v>165</v>
      </c>
      <c r="E126" s="24" t="s">
        <v>21</v>
      </c>
      <c r="F126" s="17">
        <v>3030.61</v>
      </c>
      <c r="G126" s="17">
        <v>5347.48</v>
      </c>
      <c r="H126" s="17">
        <v>1980</v>
      </c>
      <c r="I126" s="17">
        <f t="shared" si="105"/>
        <v>2104.7399999999998</v>
      </c>
      <c r="J126" s="26">
        <v>3081.1659999999997</v>
      </c>
      <c r="K126" s="26">
        <v>1298.722</v>
      </c>
      <c r="L126" s="26">
        <v>326.51</v>
      </c>
      <c r="M126" s="26">
        <v>2334.75</v>
      </c>
      <c r="N126" s="26">
        <f t="shared" si="103"/>
        <v>7041.1480000000001</v>
      </c>
      <c r="O126" s="27">
        <f t="shared" si="106"/>
        <v>3237103.8112599999</v>
      </c>
      <c r="P126" s="27">
        <f t="shared" si="107"/>
        <v>1364450.3204200002</v>
      </c>
      <c r="Q126" s="27">
        <f t="shared" si="108"/>
        <v>1058787.0373999998</v>
      </c>
      <c r="R126" s="27">
        <f t="shared" si="109"/>
        <v>7570987.2149999999</v>
      </c>
      <c r="S126" s="27">
        <f t="shared" si="104"/>
        <v>13231328.38408</v>
      </c>
      <c r="T126" s="27"/>
      <c r="U126" s="28"/>
      <c r="V126" s="29"/>
    </row>
    <row r="127" spans="1:22" ht="54" customHeight="1">
      <c r="A127" s="38"/>
      <c r="B127" s="25" t="s">
        <v>163</v>
      </c>
      <c r="C127" s="24" t="s">
        <v>19</v>
      </c>
      <c r="D127" s="24" t="s">
        <v>165</v>
      </c>
      <c r="E127" s="24" t="s">
        <v>31</v>
      </c>
      <c r="F127" s="17">
        <v>3030.61</v>
      </c>
      <c r="G127" s="17">
        <v>5347.48</v>
      </c>
      <c r="H127" s="17">
        <v>1980</v>
      </c>
      <c r="I127" s="17">
        <f t="shared" si="105"/>
        <v>2104.7399999999998</v>
      </c>
      <c r="J127" s="26">
        <v>564.779</v>
      </c>
      <c r="K127" s="26">
        <v>616.73299999999995</v>
      </c>
      <c r="L127" s="26">
        <v>437.42</v>
      </c>
      <c r="M127" s="26">
        <v>516.39</v>
      </c>
      <c r="N127" s="26">
        <f t="shared" si="103"/>
        <v>2135.3220000000001</v>
      </c>
      <c r="O127" s="27">
        <f t="shared" si="106"/>
        <v>593362.46519000002</v>
      </c>
      <c r="P127" s="27">
        <f t="shared" si="107"/>
        <v>647945.85713000002</v>
      </c>
      <c r="Q127" s="27">
        <f t="shared" si="108"/>
        <v>1418439.3307999999</v>
      </c>
      <c r="R127" s="27">
        <f t="shared" si="109"/>
        <v>1674518.5085999998</v>
      </c>
      <c r="S127" s="27">
        <f t="shared" si="104"/>
        <v>4334266.1617200002</v>
      </c>
      <c r="T127" s="27"/>
      <c r="U127" s="28"/>
      <c r="V127" s="29"/>
    </row>
    <row r="128" spans="1:22" ht="33" customHeight="1">
      <c r="A128" s="38" t="s">
        <v>166</v>
      </c>
      <c r="B128" s="50"/>
      <c r="C128" s="25" t="s">
        <v>167</v>
      </c>
      <c r="D128" s="25"/>
      <c r="E128" s="48"/>
      <c r="F128" s="49" t="s">
        <v>18</v>
      </c>
      <c r="G128" s="49" t="s">
        <v>18</v>
      </c>
      <c r="H128" s="49" t="s">
        <v>18</v>
      </c>
      <c r="I128" s="49" t="s">
        <v>18</v>
      </c>
      <c r="J128" s="26">
        <f>J129+J130</f>
        <v>3744.1170000000002</v>
      </c>
      <c r="K128" s="26">
        <f t="shared" ref="K128:O128" si="156">K129+K130</f>
        <v>1824.1370000000002</v>
      </c>
      <c r="L128" s="26">
        <f t="shared" si="156"/>
        <v>632.17100000000005</v>
      </c>
      <c r="M128" s="26">
        <f t="shared" si="156"/>
        <v>3217.1079999999997</v>
      </c>
      <c r="N128" s="26">
        <f t="shared" si="103"/>
        <v>9417.5330000000013</v>
      </c>
      <c r="O128" s="27">
        <f t="shared" si="156"/>
        <v>1556878.7309400004</v>
      </c>
      <c r="P128" s="27">
        <f t="shared" ref="P128" si="157">P129+P130</f>
        <v>758512.64734000014</v>
      </c>
      <c r="Q128" s="27">
        <f t="shared" ref="Q128" si="158">Q129+Q130</f>
        <v>329357.79738909012</v>
      </c>
      <c r="R128" s="27">
        <f t="shared" ref="R128" si="159">R129+R130</f>
        <v>1676096.5068673205</v>
      </c>
      <c r="S128" s="27">
        <f t="shared" si="104"/>
        <v>4320845.6825364111</v>
      </c>
      <c r="T128" s="29"/>
      <c r="U128" s="28"/>
      <c r="V128" s="29"/>
    </row>
    <row r="129" spans="1:22" ht="46.5" customHeight="1">
      <c r="A129" s="38"/>
      <c r="B129" s="25" t="s">
        <v>163</v>
      </c>
      <c r="C129" s="24" t="s">
        <v>118</v>
      </c>
      <c r="D129" s="24" t="s">
        <v>119</v>
      </c>
      <c r="E129" s="24" t="s">
        <v>21</v>
      </c>
      <c r="F129" s="17">
        <v>1257.49</v>
      </c>
      <c r="G129" s="17">
        <v>1415.69</v>
      </c>
      <c r="H129" s="17">
        <v>841.67</v>
      </c>
      <c r="I129" s="17">
        <f t="shared" si="105"/>
        <v>894.69520999999986</v>
      </c>
      <c r="J129" s="26">
        <v>3566.4530000000004</v>
      </c>
      <c r="K129" s="26">
        <v>1664.2260000000001</v>
      </c>
      <c r="L129" s="26">
        <v>506.89400000000001</v>
      </c>
      <c r="M129" s="26">
        <v>3081.99</v>
      </c>
      <c r="N129" s="26">
        <f t="shared" si="103"/>
        <v>8819.5630000000001</v>
      </c>
      <c r="O129" s="27">
        <f t="shared" si="106"/>
        <v>1483002.4864600003</v>
      </c>
      <c r="P129" s="27">
        <f t="shared" si="107"/>
        <v>692018.45532000018</v>
      </c>
      <c r="Q129" s="27">
        <f t="shared" si="108"/>
        <v>264089.13308226009</v>
      </c>
      <c r="R129" s="27">
        <f t="shared" si="109"/>
        <v>1605700.7328321005</v>
      </c>
      <c r="S129" s="27">
        <f t="shared" si="104"/>
        <v>4044810.8076943606</v>
      </c>
      <c r="T129" s="27"/>
      <c r="U129" s="28"/>
      <c r="V129" s="29"/>
    </row>
    <row r="130" spans="1:22" ht="46.5" customHeight="1">
      <c r="A130" s="38"/>
      <c r="B130" s="25" t="s">
        <v>163</v>
      </c>
      <c r="C130" s="24" t="s">
        <v>118</v>
      </c>
      <c r="D130" s="24" t="s">
        <v>119</v>
      </c>
      <c r="E130" s="24" t="s">
        <v>31</v>
      </c>
      <c r="F130" s="17">
        <v>1257.49</v>
      </c>
      <c r="G130" s="17">
        <v>1415.69</v>
      </c>
      <c r="H130" s="17">
        <v>841.67</v>
      </c>
      <c r="I130" s="17">
        <f t="shared" si="105"/>
        <v>894.69520999999986</v>
      </c>
      <c r="J130" s="26">
        <v>177.66399999999999</v>
      </c>
      <c r="K130" s="26">
        <v>159.911</v>
      </c>
      <c r="L130" s="26">
        <v>125.277</v>
      </c>
      <c r="M130" s="26">
        <v>135.11799999999999</v>
      </c>
      <c r="N130" s="26">
        <f t="shared" si="103"/>
        <v>597.97</v>
      </c>
      <c r="O130" s="27">
        <f t="shared" si="106"/>
        <v>73876.244480000008</v>
      </c>
      <c r="P130" s="27">
        <f t="shared" si="107"/>
        <v>66494.192020000002</v>
      </c>
      <c r="Q130" s="27">
        <f t="shared" si="108"/>
        <v>65268.664306830025</v>
      </c>
      <c r="R130" s="27">
        <f t="shared" si="109"/>
        <v>70395.77403522002</v>
      </c>
      <c r="S130" s="27">
        <f t="shared" si="104"/>
        <v>276034.87484205008</v>
      </c>
      <c r="T130" s="27"/>
      <c r="U130" s="28"/>
      <c r="V130" s="29"/>
    </row>
    <row r="131" spans="1:22" ht="33" customHeight="1">
      <c r="A131" s="38" t="s">
        <v>168</v>
      </c>
      <c r="B131" s="50"/>
      <c r="C131" s="25" t="s">
        <v>169</v>
      </c>
      <c r="D131" s="25"/>
      <c r="E131" s="48"/>
      <c r="F131" s="49" t="s">
        <v>18</v>
      </c>
      <c r="G131" s="49" t="s">
        <v>18</v>
      </c>
      <c r="H131" s="49" t="s">
        <v>18</v>
      </c>
      <c r="I131" s="49" t="s">
        <v>18</v>
      </c>
      <c r="J131" s="26">
        <f>SUM(J132:J132)</f>
        <v>2003.8710000000001</v>
      </c>
      <c r="K131" s="26">
        <f t="shared" ref="K131:M131" si="160">SUM(K132:K132)</f>
        <v>810.61699999999996</v>
      </c>
      <c r="L131" s="26">
        <f t="shared" si="160"/>
        <v>410</v>
      </c>
      <c r="M131" s="26">
        <f t="shared" si="160"/>
        <v>1821.329</v>
      </c>
      <c r="N131" s="26">
        <f t="shared" si="103"/>
        <v>5045.817</v>
      </c>
      <c r="O131" s="27">
        <f>SUM(O132:O132)</f>
        <v>5801166.467579999</v>
      </c>
      <c r="P131" s="27">
        <f t="shared" ref="P131" si="161">SUM(P132:P132)</f>
        <v>2346720.0026599998</v>
      </c>
      <c r="Q131" s="27">
        <f t="shared" ref="Q131" si="162">SUM(Q132:Q132)</f>
        <v>1450490.5817169459</v>
      </c>
      <c r="R131" s="27">
        <f t="shared" ref="R131" si="163">SUM(R132:R132)</f>
        <v>6443464.7822144963</v>
      </c>
      <c r="S131" s="27">
        <f t="shared" si="104"/>
        <v>16041841.83417144</v>
      </c>
      <c r="T131" s="29"/>
      <c r="U131" s="28"/>
      <c r="V131" s="29"/>
    </row>
    <row r="132" spans="1:22" ht="47.25" customHeight="1">
      <c r="A132" s="38"/>
      <c r="B132" s="25" t="s">
        <v>169</v>
      </c>
      <c r="C132" s="24" t="s">
        <v>170</v>
      </c>
      <c r="D132" s="24" t="s">
        <v>171</v>
      </c>
      <c r="E132" s="24" t="s">
        <v>21</v>
      </c>
      <c r="F132" s="17">
        <v>4627.9799999999996</v>
      </c>
      <c r="G132" s="17">
        <v>5379.9609066266976</v>
      </c>
      <c r="H132" s="17">
        <v>1733</v>
      </c>
      <c r="I132" s="17">
        <v>1842.1789999999999</v>
      </c>
      <c r="J132" s="26">
        <f>740.921+1262.95</f>
        <v>2003.8710000000001</v>
      </c>
      <c r="K132" s="26">
        <v>810.61699999999996</v>
      </c>
      <c r="L132" s="26">
        <v>410</v>
      </c>
      <c r="M132" s="26">
        <v>1821.329</v>
      </c>
      <c r="N132" s="26">
        <f t="shared" si="103"/>
        <v>5045.817</v>
      </c>
      <c r="O132" s="27">
        <f t="shared" si="106"/>
        <v>5801166.467579999</v>
      </c>
      <c r="P132" s="27">
        <f t="shared" si="107"/>
        <v>2346720.0026599998</v>
      </c>
      <c r="Q132" s="27">
        <f t="shared" si="108"/>
        <v>1450490.5817169459</v>
      </c>
      <c r="R132" s="27">
        <f t="shared" si="109"/>
        <v>6443464.7822144963</v>
      </c>
      <c r="S132" s="27">
        <f t="shared" si="104"/>
        <v>16041841.83417144</v>
      </c>
      <c r="T132" s="27"/>
      <c r="U132" s="28"/>
      <c r="V132" s="29"/>
    </row>
    <row r="133" spans="1:22" ht="33" customHeight="1">
      <c r="A133" s="38" t="s">
        <v>172</v>
      </c>
      <c r="B133" s="50"/>
      <c r="C133" s="25" t="s">
        <v>173</v>
      </c>
      <c r="D133" s="25"/>
      <c r="E133" s="48"/>
      <c r="F133" s="49" t="s">
        <v>18</v>
      </c>
      <c r="G133" s="49" t="s">
        <v>18</v>
      </c>
      <c r="H133" s="49" t="s">
        <v>18</v>
      </c>
      <c r="I133" s="49" t="s">
        <v>18</v>
      </c>
      <c r="J133" s="26">
        <f>SUM(J134:J137)</f>
        <v>20683.719999999998</v>
      </c>
      <c r="K133" s="26">
        <f t="shared" ref="K133:M133" si="164">SUM(K134:K137)</f>
        <v>10166.84</v>
      </c>
      <c r="L133" s="26">
        <f t="shared" si="164"/>
        <v>5210.71</v>
      </c>
      <c r="M133" s="26">
        <f t="shared" si="164"/>
        <v>19229.37</v>
      </c>
      <c r="N133" s="26">
        <f t="shared" si="103"/>
        <v>55290.64</v>
      </c>
      <c r="O133" s="27">
        <f>SUM(O134:O137)</f>
        <v>73925651.36649999</v>
      </c>
      <c r="P133" s="27">
        <f t="shared" ref="P133:R133" si="165">SUM(P134:P137)</f>
        <v>36325907.028099999</v>
      </c>
      <c r="Q133" s="27">
        <f t="shared" si="165"/>
        <v>21844431.077921178</v>
      </c>
      <c r="R133" s="27">
        <f t="shared" si="165"/>
        <v>80895608.229535758</v>
      </c>
      <c r="S133" s="27">
        <f t="shared" si="104"/>
        <v>212991597.70205694</v>
      </c>
      <c r="T133" s="29"/>
      <c r="U133" s="28"/>
      <c r="V133" s="29"/>
    </row>
    <row r="134" spans="1:22" ht="56.25" customHeight="1">
      <c r="A134" s="38"/>
      <c r="B134" s="25" t="s">
        <v>173</v>
      </c>
      <c r="C134" s="24" t="s">
        <v>141</v>
      </c>
      <c r="D134" s="24" t="s">
        <v>174</v>
      </c>
      <c r="E134" s="24" t="s">
        <v>21</v>
      </c>
      <c r="F134" s="17">
        <v>4936.83</v>
      </c>
      <c r="G134" s="17">
        <v>5645.18</v>
      </c>
      <c r="H134" s="17">
        <v>1787.5</v>
      </c>
      <c r="I134" s="17">
        <f t="shared" si="105"/>
        <v>1900.1125</v>
      </c>
      <c r="J134" s="26">
        <v>16314.67</v>
      </c>
      <c r="K134" s="26">
        <v>7404.66</v>
      </c>
      <c r="L134" s="26">
        <v>4023.53</v>
      </c>
      <c r="M134" s="26">
        <v>14662.24</v>
      </c>
      <c r="N134" s="26">
        <f t="shared" si="103"/>
        <v>42405.1</v>
      </c>
      <c r="O134" s="27">
        <f t="shared" si="106"/>
        <v>51380279.671099998</v>
      </c>
      <c r="P134" s="27">
        <f t="shared" si="107"/>
        <v>23319717.877799999</v>
      </c>
      <c r="Q134" s="27">
        <f t="shared" si="108"/>
        <v>15068391.438275002</v>
      </c>
      <c r="R134" s="27">
        <f t="shared" si="109"/>
        <v>54911078.501199998</v>
      </c>
      <c r="S134" s="27">
        <f t="shared" si="104"/>
        <v>144679467.48837498</v>
      </c>
      <c r="T134" s="27"/>
      <c r="U134" s="28"/>
      <c r="V134" s="29"/>
    </row>
    <row r="135" spans="1:22" ht="56.25" customHeight="1">
      <c r="A135" s="38"/>
      <c r="B135" s="25" t="s">
        <v>173</v>
      </c>
      <c r="C135" s="24" t="s">
        <v>141</v>
      </c>
      <c r="D135" s="24" t="s">
        <v>174</v>
      </c>
      <c r="E135" s="24" t="s">
        <v>31</v>
      </c>
      <c r="F135" s="17">
        <f>F134</f>
        <v>4936.83</v>
      </c>
      <c r="G135" s="17">
        <f>G134</f>
        <v>5645.18</v>
      </c>
      <c r="H135" s="17">
        <f t="shared" ref="H135" si="166">H134</f>
        <v>1787.5</v>
      </c>
      <c r="I135" s="17">
        <f t="shared" si="105"/>
        <v>1900.1125</v>
      </c>
      <c r="J135" s="26">
        <v>1294.3800000000001</v>
      </c>
      <c r="K135" s="26">
        <v>1254.8900000000001</v>
      </c>
      <c r="L135" s="26">
        <v>412.05</v>
      </c>
      <c r="M135" s="26">
        <v>1612.59</v>
      </c>
      <c r="N135" s="26">
        <f t="shared" si="103"/>
        <v>4573.9100000000008</v>
      </c>
      <c r="O135" s="27">
        <f t="shared" si="106"/>
        <v>4076429.7654000004</v>
      </c>
      <c r="P135" s="27">
        <f t="shared" si="107"/>
        <v>3952062.7237000004</v>
      </c>
      <c r="Q135" s="27">
        <f t="shared" si="108"/>
        <v>1543155.0633750001</v>
      </c>
      <c r="R135" s="27">
        <f t="shared" si="109"/>
        <v>6039258.3998250002</v>
      </c>
      <c r="S135" s="27">
        <f t="shared" si="104"/>
        <v>15610905.952300001</v>
      </c>
      <c r="T135" s="27"/>
      <c r="U135" s="28"/>
      <c r="V135" s="29"/>
    </row>
    <row r="136" spans="1:22" ht="56.25" customHeight="1">
      <c r="A136" s="38"/>
      <c r="B136" s="25" t="s">
        <v>173</v>
      </c>
      <c r="C136" s="24" t="s">
        <v>43</v>
      </c>
      <c r="D136" s="24" t="s">
        <v>175</v>
      </c>
      <c r="E136" s="24" t="s">
        <v>21</v>
      </c>
      <c r="F136" s="17">
        <v>7402.22</v>
      </c>
      <c r="G136" s="17">
        <v>8234.92</v>
      </c>
      <c r="H136" s="17">
        <v>1395</v>
      </c>
      <c r="I136" s="17">
        <f t="shared" si="105"/>
        <v>1482.885</v>
      </c>
      <c r="J136" s="26">
        <v>3058.2999999999997</v>
      </c>
      <c r="K136" s="26">
        <v>1500.93</v>
      </c>
      <c r="L136" s="26">
        <v>772.35</v>
      </c>
      <c r="M136" s="26">
        <v>2941.37</v>
      </c>
      <c r="N136" s="26">
        <f t="shared" si="103"/>
        <v>8272.9500000000007</v>
      </c>
      <c r="O136" s="27">
        <f t="shared" si="106"/>
        <v>18371880.925999999</v>
      </c>
      <c r="P136" s="27">
        <f t="shared" si="107"/>
        <v>9016416.7146000005</v>
      </c>
      <c r="Q136" s="27">
        <f t="shared" si="108"/>
        <v>5214934.2322500004</v>
      </c>
      <c r="R136" s="27">
        <f t="shared" si="109"/>
        <v>19860233.18795</v>
      </c>
      <c r="S136" s="27">
        <f t="shared" si="104"/>
        <v>52463465.060800001</v>
      </c>
      <c r="T136" s="27"/>
      <c r="U136" s="28"/>
      <c r="V136" s="29"/>
    </row>
    <row r="137" spans="1:22" ht="56.25" customHeight="1">
      <c r="A137" s="38"/>
      <c r="B137" s="25" t="s">
        <v>173</v>
      </c>
      <c r="C137" s="24" t="s">
        <v>141</v>
      </c>
      <c r="D137" s="24" t="s">
        <v>176</v>
      </c>
      <c r="E137" s="24" t="s">
        <v>21</v>
      </c>
      <c r="F137" s="17">
        <v>7373.2</v>
      </c>
      <c r="G137" s="17">
        <v>7991.9302809988594</v>
      </c>
      <c r="H137" s="17">
        <v>1444</v>
      </c>
      <c r="I137" s="17">
        <f t="shared" si="105"/>
        <v>1534.972</v>
      </c>
      <c r="J137" s="26">
        <v>16.369999999999997</v>
      </c>
      <c r="K137" s="26">
        <v>6.3599999999999994</v>
      </c>
      <c r="L137" s="26">
        <v>2.78</v>
      </c>
      <c r="M137" s="26">
        <v>13.17</v>
      </c>
      <c r="N137" s="26">
        <f t="shared" si="103"/>
        <v>38.68</v>
      </c>
      <c r="O137" s="27">
        <f t="shared" si="106"/>
        <v>97061.003999999986</v>
      </c>
      <c r="P137" s="27">
        <f t="shared" si="107"/>
        <v>37709.711999999992</v>
      </c>
      <c r="Q137" s="27">
        <f t="shared" si="108"/>
        <v>17950.344021176828</v>
      </c>
      <c r="R137" s="27">
        <f t="shared" si="109"/>
        <v>85038.140560754982</v>
      </c>
      <c r="S137" s="27">
        <f t="shared" si="104"/>
        <v>237759.2005819318</v>
      </c>
      <c r="T137" s="27"/>
      <c r="U137" s="28"/>
      <c r="V137" s="29"/>
    </row>
    <row r="138" spans="1:22" ht="33" customHeight="1">
      <c r="A138" s="38" t="s">
        <v>177</v>
      </c>
      <c r="B138" s="50"/>
      <c r="C138" s="25" t="s">
        <v>178</v>
      </c>
      <c r="D138" s="25"/>
      <c r="E138" s="48"/>
      <c r="F138" s="49" t="s">
        <v>18</v>
      </c>
      <c r="G138" s="49" t="s">
        <v>18</v>
      </c>
      <c r="H138" s="49" t="s">
        <v>18</v>
      </c>
      <c r="I138" s="49" t="s">
        <v>18</v>
      </c>
      <c r="J138" s="26">
        <f>SUM(J139:J140)</f>
        <v>4532.2960000000003</v>
      </c>
      <c r="K138" s="26">
        <f t="shared" ref="K138:M138" si="167">SUM(K139:K140)</f>
        <v>2473.799</v>
      </c>
      <c r="L138" s="26">
        <f t="shared" si="167"/>
        <v>790.7</v>
      </c>
      <c r="M138" s="26">
        <f t="shared" si="167"/>
        <v>3940.8999999999996</v>
      </c>
      <c r="N138" s="26">
        <f t="shared" si="103"/>
        <v>11737.695</v>
      </c>
      <c r="O138" s="27">
        <f>SUM(O139:O140)</f>
        <v>20860249.627700001</v>
      </c>
      <c r="P138" s="27">
        <f t="shared" ref="P138" si="168">SUM(P139:P140)</f>
        <v>11479875.19105</v>
      </c>
      <c r="Q138" s="27">
        <f t="shared" ref="Q138" si="169">SUM(Q139:Q140)</f>
        <v>5276438.6985999998</v>
      </c>
      <c r="R138" s="27">
        <f t="shared" ref="R138" si="170">SUM(R139:R140)</f>
        <v>26057603.723000005</v>
      </c>
      <c r="S138" s="27">
        <f t="shared" si="104"/>
        <v>63674167.240350008</v>
      </c>
      <c r="T138" s="29"/>
      <c r="U138" s="28"/>
      <c r="V138" s="29"/>
    </row>
    <row r="139" spans="1:22" ht="46.5" customHeight="1">
      <c r="A139" s="38"/>
      <c r="B139" s="25" t="s">
        <v>178</v>
      </c>
      <c r="C139" s="24" t="s">
        <v>179</v>
      </c>
      <c r="D139" s="24" t="s">
        <v>180</v>
      </c>
      <c r="E139" s="24" t="s">
        <v>21</v>
      </c>
      <c r="F139" s="17">
        <v>5988.45</v>
      </c>
      <c r="G139" s="17">
        <v>8001.09</v>
      </c>
      <c r="H139" s="17">
        <v>1744</v>
      </c>
      <c r="I139" s="17">
        <f t="shared" si="105"/>
        <v>1853.8719999999998</v>
      </c>
      <c r="J139" s="26">
        <v>3223.835</v>
      </c>
      <c r="K139" s="26">
        <v>1683.828</v>
      </c>
      <c r="L139" s="26">
        <v>530.5</v>
      </c>
      <c r="M139" s="26">
        <v>2794.54</v>
      </c>
      <c r="N139" s="26">
        <f t="shared" si="103"/>
        <v>8232.7030000000013</v>
      </c>
      <c r="O139" s="27">
        <f t="shared" si="106"/>
        <v>13683406.46575</v>
      </c>
      <c r="P139" s="27">
        <f t="shared" si="107"/>
        <v>7146923.7545999996</v>
      </c>
      <c r="Q139" s="27">
        <f t="shared" si="108"/>
        <v>3261099.1490000002</v>
      </c>
      <c r="R139" s="27">
        <f t="shared" si="109"/>
        <v>17178646.589720003</v>
      </c>
      <c r="S139" s="27">
        <f t="shared" si="104"/>
        <v>41270075.959069997</v>
      </c>
      <c r="T139" s="27"/>
      <c r="U139" s="28"/>
      <c r="V139" s="29"/>
    </row>
    <row r="140" spans="1:22" ht="48.75" customHeight="1">
      <c r="A140" s="38"/>
      <c r="B140" s="25" t="s">
        <v>178</v>
      </c>
      <c r="C140" s="24" t="s">
        <v>179</v>
      </c>
      <c r="D140" s="24" t="s">
        <v>181</v>
      </c>
      <c r="E140" s="24" t="s">
        <v>21</v>
      </c>
      <c r="F140" s="17">
        <v>7228.95</v>
      </c>
      <c r="G140" s="17">
        <v>9599.2199999999993</v>
      </c>
      <c r="H140" s="17">
        <v>1744</v>
      </c>
      <c r="I140" s="17">
        <f t="shared" si="105"/>
        <v>1853.8719999999998</v>
      </c>
      <c r="J140" s="26">
        <v>1308.461</v>
      </c>
      <c r="K140" s="26">
        <v>789.971</v>
      </c>
      <c r="L140" s="26">
        <v>260.2</v>
      </c>
      <c r="M140" s="26">
        <v>1146.3599999999999</v>
      </c>
      <c r="N140" s="26">
        <f t="shared" ref="N140:N203" si="171">J140+K140+L140+M140</f>
        <v>3504.9919999999993</v>
      </c>
      <c r="O140" s="27">
        <f t="shared" si="106"/>
        <v>7176843.1619499996</v>
      </c>
      <c r="P140" s="27">
        <f t="shared" si="107"/>
        <v>4332951.4364499999</v>
      </c>
      <c r="Q140" s="27">
        <f t="shared" si="108"/>
        <v>2015339.5495999998</v>
      </c>
      <c r="R140" s="27">
        <f t="shared" si="109"/>
        <v>8878957.1332799997</v>
      </c>
      <c r="S140" s="27">
        <f t="shared" si="104"/>
        <v>22404091.28128</v>
      </c>
      <c r="T140" s="27"/>
      <c r="U140" s="28"/>
      <c r="V140" s="29"/>
    </row>
    <row r="141" spans="1:22" ht="33" customHeight="1">
      <c r="A141" s="38" t="s">
        <v>182</v>
      </c>
      <c r="B141" s="50"/>
      <c r="C141" s="25" t="s">
        <v>183</v>
      </c>
      <c r="D141" s="25"/>
      <c r="E141" s="48"/>
      <c r="F141" s="49" t="s">
        <v>18</v>
      </c>
      <c r="G141" s="49" t="s">
        <v>18</v>
      </c>
      <c r="H141" s="49" t="s">
        <v>18</v>
      </c>
      <c r="I141" s="49" t="s">
        <v>18</v>
      </c>
      <c r="J141" s="26">
        <f>SUM(J142:J143)</f>
        <v>277.92</v>
      </c>
      <c r="K141" s="26">
        <f t="shared" ref="K141:O141" si="172">SUM(K142:K143)</f>
        <v>185.28</v>
      </c>
      <c r="L141" s="26">
        <f t="shared" si="172"/>
        <v>89.158999999999992</v>
      </c>
      <c r="M141" s="26">
        <f t="shared" si="172"/>
        <v>267.47699999999998</v>
      </c>
      <c r="N141" s="26">
        <f t="shared" si="171"/>
        <v>819.83600000000001</v>
      </c>
      <c r="O141" s="27">
        <f t="shared" si="172"/>
        <v>1303172.1288000001</v>
      </c>
      <c r="P141" s="27">
        <f t="shared" ref="P141" si="173">SUM(P142:P143)</f>
        <v>868781.41919999989</v>
      </c>
      <c r="Q141" s="27">
        <f t="shared" ref="Q141" si="174">SUM(Q142:Q143)</f>
        <v>554586.49464599998</v>
      </c>
      <c r="R141" s="27">
        <f t="shared" ref="R141" si="175">SUM(R142:R143)</f>
        <v>1663759.4839379999</v>
      </c>
      <c r="S141" s="27">
        <f t="shared" ref="S141:S204" si="176">O141+P141+Q141+R141</f>
        <v>4390299.5265840003</v>
      </c>
      <c r="T141" s="29"/>
      <c r="U141" s="28"/>
      <c r="V141" s="29"/>
    </row>
    <row r="142" spans="1:22" ht="51" customHeight="1">
      <c r="A142" s="38"/>
      <c r="B142" s="25" t="s">
        <v>183</v>
      </c>
      <c r="C142" s="24" t="s">
        <v>179</v>
      </c>
      <c r="D142" s="24" t="s">
        <v>184</v>
      </c>
      <c r="E142" s="24" t="s">
        <v>21</v>
      </c>
      <c r="F142" s="17">
        <v>6421.04</v>
      </c>
      <c r="G142" s="17">
        <v>8062.23</v>
      </c>
      <c r="H142" s="17">
        <v>1744</v>
      </c>
      <c r="I142" s="17">
        <f t="shared" ref="I142:I204" si="177">H142*$I$3</f>
        <v>1853.8719999999998</v>
      </c>
      <c r="J142" s="26">
        <v>202.25700000000001</v>
      </c>
      <c r="K142" s="26">
        <v>134.83799999999999</v>
      </c>
      <c r="L142" s="26">
        <v>66.591999999999999</v>
      </c>
      <c r="M142" s="26">
        <v>199.77600000000001</v>
      </c>
      <c r="N142" s="26">
        <f t="shared" si="171"/>
        <v>603.46299999999997</v>
      </c>
      <c r="O142" s="27">
        <f t="shared" ref="O142:O204" si="178">(F142-H142)*J142</f>
        <v>945964.07928000006</v>
      </c>
      <c r="P142" s="27">
        <f t="shared" ref="P142:P204" si="179">(F142-H142)*K142</f>
        <v>630642.71951999993</v>
      </c>
      <c r="Q142" s="27">
        <f t="shared" ref="Q142:Q204" si="180">(G142-I142)*L142</f>
        <v>413426.975936</v>
      </c>
      <c r="R142" s="27">
        <f t="shared" ref="R142:R204" si="181">(G142-I142)*M142</f>
        <v>1240280.927808</v>
      </c>
      <c r="S142" s="27">
        <f t="shared" si="176"/>
        <v>3230314.702544</v>
      </c>
      <c r="T142" s="27"/>
      <c r="U142" s="28"/>
      <c r="V142" s="29"/>
    </row>
    <row r="143" spans="1:22" ht="46.5" customHeight="1">
      <c r="A143" s="38"/>
      <c r="B143" s="25" t="s">
        <v>183</v>
      </c>
      <c r="C143" s="24" t="s">
        <v>179</v>
      </c>
      <c r="D143" s="24" t="s">
        <v>185</v>
      </c>
      <c r="E143" s="24" t="s">
        <v>21</v>
      </c>
      <c r="F143" s="17">
        <v>6421.04</v>
      </c>
      <c r="G143" s="17">
        <v>8062.23</v>
      </c>
      <c r="H143" s="17">
        <v>1700</v>
      </c>
      <c r="I143" s="17">
        <f t="shared" si="177"/>
        <v>1807.1</v>
      </c>
      <c r="J143" s="26">
        <v>75.662999999999997</v>
      </c>
      <c r="K143" s="26">
        <v>50.442</v>
      </c>
      <c r="L143" s="26">
        <v>22.567</v>
      </c>
      <c r="M143" s="26">
        <v>67.700999999999993</v>
      </c>
      <c r="N143" s="26">
        <f t="shared" si="171"/>
        <v>216.37299999999999</v>
      </c>
      <c r="O143" s="27">
        <f t="shared" si="178"/>
        <v>357208.04952</v>
      </c>
      <c r="P143" s="27">
        <f t="shared" si="179"/>
        <v>238138.69967999999</v>
      </c>
      <c r="Q143" s="27">
        <f t="shared" si="180"/>
        <v>141159.51870999997</v>
      </c>
      <c r="R143" s="27">
        <f t="shared" si="181"/>
        <v>423478.55612999992</v>
      </c>
      <c r="S143" s="27">
        <f t="shared" si="176"/>
        <v>1159984.8240399999</v>
      </c>
      <c r="T143" s="27"/>
      <c r="U143" s="28"/>
      <c r="V143" s="29"/>
    </row>
    <row r="144" spans="1:22" ht="33" customHeight="1">
      <c r="A144" s="38" t="s">
        <v>186</v>
      </c>
      <c r="B144" s="50"/>
      <c r="C144" s="25" t="s">
        <v>187</v>
      </c>
      <c r="D144" s="25"/>
      <c r="E144" s="48"/>
      <c r="F144" s="49" t="s">
        <v>18</v>
      </c>
      <c r="G144" s="49" t="s">
        <v>18</v>
      </c>
      <c r="H144" s="49" t="s">
        <v>18</v>
      </c>
      <c r="I144" s="49" t="s">
        <v>18</v>
      </c>
      <c r="J144" s="26">
        <f>J145</f>
        <v>334.17099999999999</v>
      </c>
      <c r="K144" s="26">
        <f t="shared" ref="K144:M144" si="182">K145</f>
        <v>139.399</v>
      </c>
      <c r="L144" s="26">
        <f t="shared" si="182"/>
        <v>53.6</v>
      </c>
      <c r="M144" s="26">
        <f t="shared" si="182"/>
        <v>295.92899999999997</v>
      </c>
      <c r="N144" s="26">
        <f t="shared" si="171"/>
        <v>823.09899999999993</v>
      </c>
      <c r="O144" s="27">
        <f>O145</f>
        <v>492651.59674999997</v>
      </c>
      <c r="P144" s="27">
        <f t="shared" ref="P144:R144" si="183">P145</f>
        <v>205508.97575000001</v>
      </c>
      <c r="Q144" s="27">
        <f t="shared" si="183"/>
        <v>178323.55832411945</v>
      </c>
      <c r="R144" s="27">
        <f t="shared" si="183"/>
        <v>984535.67707646161</v>
      </c>
      <c r="S144" s="27">
        <f t="shared" si="176"/>
        <v>1861019.807900581</v>
      </c>
      <c r="T144" s="29"/>
      <c r="U144" s="28"/>
      <c r="V144" s="29"/>
    </row>
    <row r="145" spans="1:22" ht="50.25" customHeight="1">
      <c r="A145" s="38"/>
      <c r="B145" s="25" t="s">
        <v>187</v>
      </c>
      <c r="C145" s="24" t="s">
        <v>141</v>
      </c>
      <c r="D145" s="24" t="s">
        <v>188</v>
      </c>
      <c r="E145" s="24" t="s">
        <v>21</v>
      </c>
      <c r="F145" s="17">
        <v>3501.25</v>
      </c>
      <c r="G145" s="17">
        <v>5481.6330582858109</v>
      </c>
      <c r="H145" s="17">
        <v>2027</v>
      </c>
      <c r="I145" s="17">
        <f t="shared" si="177"/>
        <v>2154.701</v>
      </c>
      <c r="J145" s="26">
        <v>334.17099999999999</v>
      </c>
      <c r="K145" s="26">
        <v>139.399</v>
      </c>
      <c r="L145" s="26">
        <v>53.6</v>
      </c>
      <c r="M145" s="26">
        <v>295.92899999999997</v>
      </c>
      <c r="N145" s="26">
        <f t="shared" si="171"/>
        <v>823.09899999999993</v>
      </c>
      <c r="O145" s="27">
        <f t="shared" si="178"/>
        <v>492651.59674999997</v>
      </c>
      <c r="P145" s="27">
        <f t="shared" si="179"/>
        <v>205508.97575000001</v>
      </c>
      <c r="Q145" s="27">
        <f t="shared" si="180"/>
        <v>178323.55832411945</v>
      </c>
      <c r="R145" s="27">
        <f t="shared" si="181"/>
        <v>984535.67707646161</v>
      </c>
      <c r="S145" s="27">
        <f t="shared" si="176"/>
        <v>1861019.807900581</v>
      </c>
      <c r="T145" s="27"/>
      <c r="U145" s="28"/>
      <c r="V145" s="29"/>
    </row>
    <row r="146" spans="1:22" ht="33" customHeight="1">
      <c r="A146" s="38" t="s">
        <v>189</v>
      </c>
      <c r="B146" s="50"/>
      <c r="C146" s="25" t="s">
        <v>190</v>
      </c>
      <c r="D146" s="25"/>
      <c r="E146" s="48"/>
      <c r="F146" s="49" t="s">
        <v>18</v>
      </c>
      <c r="G146" s="49" t="s">
        <v>18</v>
      </c>
      <c r="H146" s="49" t="s">
        <v>18</v>
      </c>
      <c r="I146" s="49" t="s">
        <v>18</v>
      </c>
      <c r="J146" s="26">
        <f>SUM(J147:J150)</f>
        <v>850.80799999999999</v>
      </c>
      <c r="K146" s="26">
        <f t="shared" ref="K146:O146" si="184">SUM(K147:K150)</f>
        <v>468.65000000000003</v>
      </c>
      <c r="L146" s="26">
        <f t="shared" si="184"/>
        <v>59.701999999999998</v>
      </c>
      <c r="M146" s="26">
        <f t="shared" si="184"/>
        <v>848.64199999999994</v>
      </c>
      <c r="N146" s="26">
        <f t="shared" si="171"/>
        <v>2227.8020000000001</v>
      </c>
      <c r="O146" s="27">
        <f t="shared" si="184"/>
        <v>3025328.0229199999</v>
      </c>
      <c r="P146" s="27">
        <f t="shared" ref="P146" si="185">SUM(P147:P150)</f>
        <v>1594895.9196200001</v>
      </c>
      <c r="Q146" s="27">
        <f t="shared" ref="Q146" si="186">SUM(Q147:Q150)</f>
        <v>1040306.3830207274</v>
      </c>
      <c r="R146" s="27">
        <f t="shared" ref="R146" si="187">SUM(R147:R150)</f>
        <v>11614928.346635636</v>
      </c>
      <c r="S146" s="27">
        <f t="shared" si="176"/>
        <v>17275458.672196366</v>
      </c>
      <c r="T146" s="29"/>
      <c r="U146" s="28"/>
      <c r="V146" s="29"/>
    </row>
    <row r="147" spans="1:22" ht="54" customHeight="1">
      <c r="A147" s="38"/>
      <c r="B147" s="25" t="s">
        <v>190</v>
      </c>
      <c r="C147" s="24" t="s">
        <v>122</v>
      </c>
      <c r="D147" s="24" t="s">
        <v>191</v>
      </c>
      <c r="E147" s="24" t="s">
        <v>21</v>
      </c>
      <c r="F147" s="17">
        <v>12154.02</v>
      </c>
      <c r="G147" s="17">
        <v>32856.99</v>
      </c>
      <c r="H147" s="17">
        <v>1962</v>
      </c>
      <c r="I147" s="17">
        <f t="shared" si="177"/>
        <v>2085.6059999999998</v>
      </c>
      <c r="J147" s="26">
        <v>40.53</v>
      </c>
      <c r="K147" s="26">
        <v>23.31</v>
      </c>
      <c r="L147" s="26">
        <v>6.76</v>
      </c>
      <c r="M147" s="26">
        <v>40.53</v>
      </c>
      <c r="N147" s="26">
        <f t="shared" si="171"/>
        <v>111.13000000000001</v>
      </c>
      <c r="O147" s="27">
        <f t="shared" si="178"/>
        <v>413082.57060000004</v>
      </c>
      <c r="P147" s="27">
        <f t="shared" si="179"/>
        <v>237575.98619999998</v>
      </c>
      <c r="Q147" s="27">
        <f t="shared" si="180"/>
        <v>208014.55583999999</v>
      </c>
      <c r="R147" s="27">
        <f t="shared" si="181"/>
        <v>1247164.19352</v>
      </c>
      <c r="S147" s="27">
        <f t="shared" si="176"/>
        <v>2105837.3061600002</v>
      </c>
      <c r="T147" s="27"/>
      <c r="U147" s="28"/>
      <c r="V147" s="29"/>
    </row>
    <row r="148" spans="1:22" ht="54" customHeight="1">
      <c r="A148" s="38"/>
      <c r="B148" s="25" t="s">
        <v>190</v>
      </c>
      <c r="C148" s="24" t="s">
        <v>122</v>
      </c>
      <c r="D148" s="24" t="s">
        <v>192</v>
      </c>
      <c r="E148" s="24" t="s">
        <v>21</v>
      </c>
      <c r="F148" s="17">
        <v>3865.7</v>
      </c>
      <c r="G148" s="17">
        <v>11364.86</v>
      </c>
      <c r="H148" s="17">
        <v>1962</v>
      </c>
      <c r="I148" s="17">
        <f t="shared" si="177"/>
        <v>2085.6059999999998</v>
      </c>
      <c r="J148" s="26">
        <v>607.02600000000007</v>
      </c>
      <c r="K148" s="26">
        <v>348.23400000000004</v>
      </c>
      <c r="L148" s="26">
        <v>32.142000000000003</v>
      </c>
      <c r="M148" s="26">
        <v>607.02599999999995</v>
      </c>
      <c r="N148" s="26">
        <f t="shared" si="171"/>
        <v>1594.4280000000001</v>
      </c>
      <c r="O148" s="27">
        <f t="shared" si="178"/>
        <v>1155595.3962000001</v>
      </c>
      <c r="P148" s="27">
        <f t="shared" si="179"/>
        <v>662933.06579999998</v>
      </c>
      <c r="Q148" s="27">
        <f t="shared" si="180"/>
        <v>298253.78206800006</v>
      </c>
      <c r="R148" s="27">
        <f t="shared" si="181"/>
        <v>5632748.438604</v>
      </c>
      <c r="S148" s="27">
        <f t="shared" si="176"/>
        <v>7749530.6826719996</v>
      </c>
      <c r="T148" s="27"/>
      <c r="U148" s="28"/>
      <c r="V148" s="29"/>
    </row>
    <row r="149" spans="1:22" ht="54" customHeight="1">
      <c r="A149" s="38"/>
      <c r="B149" s="25" t="s">
        <v>190</v>
      </c>
      <c r="C149" s="24" t="s">
        <v>122</v>
      </c>
      <c r="D149" s="24" t="s">
        <v>193</v>
      </c>
      <c r="E149" s="24" t="s">
        <v>21</v>
      </c>
      <c r="F149" s="17">
        <v>10356.31</v>
      </c>
      <c r="G149" s="17">
        <v>19513.037272727277</v>
      </c>
      <c r="H149" s="17">
        <v>2184</v>
      </c>
      <c r="I149" s="17">
        <f t="shared" si="177"/>
        <v>2321.5920000000001</v>
      </c>
      <c r="J149" s="26">
        <v>102.852</v>
      </c>
      <c r="K149" s="26">
        <v>48.38</v>
      </c>
      <c r="L149" s="26">
        <v>6.0380000000000003</v>
      </c>
      <c r="M149" s="26">
        <v>94.165999999999997</v>
      </c>
      <c r="N149" s="26">
        <f t="shared" si="171"/>
        <v>251.43600000000001</v>
      </c>
      <c r="O149" s="27">
        <f t="shared" si="178"/>
        <v>840538.42811999994</v>
      </c>
      <c r="P149" s="27">
        <f t="shared" si="179"/>
        <v>395376.3578</v>
      </c>
      <c r="Q149" s="27">
        <f t="shared" si="180"/>
        <v>103801.9465567273</v>
      </c>
      <c r="R149" s="27">
        <f t="shared" si="181"/>
        <v>1618849.6355516366</v>
      </c>
      <c r="S149" s="27">
        <f t="shared" si="176"/>
        <v>2958566.3680283641</v>
      </c>
      <c r="T149" s="27"/>
      <c r="U149" s="28"/>
      <c r="V149" s="29"/>
    </row>
    <row r="150" spans="1:22" ht="54" customHeight="1">
      <c r="A150" s="38"/>
      <c r="B150" s="25" t="s">
        <v>190</v>
      </c>
      <c r="C150" s="24" t="s">
        <v>122</v>
      </c>
      <c r="D150" s="24" t="s">
        <v>194</v>
      </c>
      <c r="E150" s="24" t="s">
        <v>21</v>
      </c>
      <c r="F150" s="17">
        <v>7880.57</v>
      </c>
      <c r="G150" s="17">
        <v>30998.71</v>
      </c>
      <c r="H150" s="17">
        <v>1744</v>
      </c>
      <c r="I150" s="17">
        <f t="shared" si="177"/>
        <v>1853.8719999999998</v>
      </c>
      <c r="J150" s="26">
        <v>100.39999999999999</v>
      </c>
      <c r="K150" s="26">
        <v>48.725999999999999</v>
      </c>
      <c r="L150" s="26">
        <v>14.762</v>
      </c>
      <c r="M150" s="26">
        <v>106.92</v>
      </c>
      <c r="N150" s="26">
        <f t="shared" si="171"/>
        <v>270.80799999999999</v>
      </c>
      <c r="O150" s="27">
        <f t="shared" si="178"/>
        <v>616111.62799999991</v>
      </c>
      <c r="P150" s="27">
        <f t="shared" si="179"/>
        <v>299010.50981999998</v>
      </c>
      <c r="Q150" s="27">
        <f t="shared" si="180"/>
        <v>430236.09855599998</v>
      </c>
      <c r="R150" s="27">
        <f t="shared" si="181"/>
        <v>3116166.0789600001</v>
      </c>
      <c r="S150" s="27">
        <f t="shared" si="176"/>
        <v>4461524.3153360002</v>
      </c>
      <c r="T150" s="27"/>
      <c r="U150" s="28"/>
      <c r="V150" s="29"/>
    </row>
    <row r="151" spans="1:22" ht="33" customHeight="1">
      <c r="A151" s="38" t="s">
        <v>195</v>
      </c>
      <c r="B151" s="50"/>
      <c r="C151" s="25" t="s">
        <v>196</v>
      </c>
      <c r="D151" s="25"/>
      <c r="E151" s="48"/>
      <c r="F151" s="49" t="s">
        <v>18</v>
      </c>
      <c r="G151" s="49" t="s">
        <v>18</v>
      </c>
      <c r="H151" s="49" t="s">
        <v>18</v>
      </c>
      <c r="I151" s="49" t="s">
        <v>18</v>
      </c>
      <c r="J151" s="26">
        <f>J152</f>
        <v>3268.808</v>
      </c>
      <c r="K151" s="26">
        <f t="shared" ref="K151:O151" si="188">K152</f>
        <v>1640.124</v>
      </c>
      <c r="L151" s="26">
        <f t="shared" si="188"/>
        <v>571.19200000000001</v>
      </c>
      <c r="M151" s="26">
        <f t="shared" si="188"/>
        <v>2823.3560000000002</v>
      </c>
      <c r="N151" s="26">
        <f t="shared" si="171"/>
        <v>8303.48</v>
      </c>
      <c r="O151" s="27">
        <f t="shared" si="188"/>
        <v>15246799.21864</v>
      </c>
      <c r="P151" s="27">
        <f t="shared" ref="P151" si="189">P152</f>
        <v>7650079.5769199999</v>
      </c>
      <c r="Q151" s="27">
        <f t="shared" ref="Q151" si="190">Q152</f>
        <v>7002207.314096</v>
      </c>
      <c r="R151" s="27">
        <f t="shared" ref="R151" si="191">R152</f>
        <v>34611346.155928001</v>
      </c>
      <c r="S151" s="27">
        <f t="shared" si="176"/>
        <v>64510432.265583999</v>
      </c>
      <c r="T151" s="29"/>
      <c r="U151" s="28"/>
      <c r="V151" s="29"/>
    </row>
    <row r="152" spans="1:22" ht="43.5" customHeight="1">
      <c r="A152" s="38"/>
      <c r="B152" s="25" t="s">
        <v>196</v>
      </c>
      <c r="C152" s="24" t="s">
        <v>197</v>
      </c>
      <c r="D152" s="24" t="s">
        <v>198</v>
      </c>
      <c r="E152" s="24" t="s">
        <v>21</v>
      </c>
      <c r="F152" s="17">
        <v>6408.33</v>
      </c>
      <c r="G152" s="17">
        <v>14112.81</v>
      </c>
      <c r="H152" s="17">
        <v>1744</v>
      </c>
      <c r="I152" s="17">
        <f t="shared" si="177"/>
        <v>1853.8719999999998</v>
      </c>
      <c r="J152" s="26">
        <v>3268.808</v>
      </c>
      <c r="K152" s="26">
        <v>1640.124</v>
      </c>
      <c r="L152" s="26">
        <v>571.19200000000001</v>
      </c>
      <c r="M152" s="26">
        <v>2823.3560000000002</v>
      </c>
      <c r="N152" s="26">
        <f t="shared" si="171"/>
        <v>8303.48</v>
      </c>
      <c r="O152" s="27">
        <f t="shared" si="178"/>
        <v>15246799.21864</v>
      </c>
      <c r="P152" s="27">
        <f t="shared" si="179"/>
        <v>7650079.5769199999</v>
      </c>
      <c r="Q152" s="27">
        <f t="shared" si="180"/>
        <v>7002207.314096</v>
      </c>
      <c r="R152" s="27">
        <f t="shared" si="181"/>
        <v>34611346.155928001</v>
      </c>
      <c r="S152" s="27">
        <f t="shared" si="176"/>
        <v>64510432.265583999</v>
      </c>
      <c r="T152" s="27"/>
      <c r="U152" s="28"/>
      <c r="V152" s="29"/>
    </row>
    <row r="153" spans="1:22" ht="33" customHeight="1">
      <c r="A153" s="38" t="s">
        <v>199</v>
      </c>
      <c r="B153" s="50"/>
      <c r="C153" s="25" t="s">
        <v>200</v>
      </c>
      <c r="D153" s="25"/>
      <c r="E153" s="48"/>
      <c r="F153" s="49" t="s">
        <v>18</v>
      </c>
      <c r="G153" s="49" t="s">
        <v>18</v>
      </c>
      <c r="H153" s="49" t="s">
        <v>18</v>
      </c>
      <c r="I153" s="49" t="s">
        <v>18</v>
      </c>
      <c r="J153" s="26">
        <f>SUM(J154:J156)</f>
        <v>271.03200000000004</v>
      </c>
      <c r="K153" s="26">
        <f t="shared" ref="K153:O153" si="192">SUM(K154:K156)</f>
        <v>302.92099999999999</v>
      </c>
      <c r="L153" s="26">
        <f t="shared" si="192"/>
        <v>104</v>
      </c>
      <c r="M153" s="26">
        <f t="shared" si="192"/>
        <v>499</v>
      </c>
      <c r="N153" s="26">
        <f t="shared" si="171"/>
        <v>1176.953</v>
      </c>
      <c r="O153" s="27">
        <f t="shared" si="192"/>
        <v>455826.61048000003</v>
      </c>
      <c r="P153" s="27">
        <f t="shared" ref="P153" si="193">SUM(P154:P156)</f>
        <v>210864.90568999999</v>
      </c>
      <c r="Q153" s="27">
        <f t="shared" ref="Q153" si="194">SUM(Q154:Q156)</f>
        <v>113629.0616</v>
      </c>
      <c r="R153" s="27">
        <f t="shared" ref="R153" si="195">SUM(R154:R156)</f>
        <v>894021.57370000007</v>
      </c>
      <c r="S153" s="27">
        <f t="shared" si="176"/>
        <v>1674342.1514699999</v>
      </c>
      <c r="T153" s="29"/>
      <c r="U153" s="28"/>
      <c r="V153" s="29"/>
    </row>
    <row r="154" spans="1:22" ht="61.5" customHeight="1">
      <c r="A154" s="38"/>
      <c r="B154" s="25" t="s">
        <v>200</v>
      </c>
      <c r="C154" s="24" t="s">
        <v>59</v>
      </c>
      <c r="D154" s="24" t="s">
        <v>201</v>
      </c>
      <c r="E154" s="24" t="s">
        <v>21</v>
      </c>
      <c r="F154" s="17">
        <v>3421.89</v>
      </c>
      <c r="G154" s="17">
        <v>6336.58</v>
      </c>
      <c r="H154" s="17">
        <v>1515</v>
      </c>
      <c r="I154" s="17">
        <f t="shared" si="177"/>
        <v>1610.4449999999999</v>
      </c>
      <c r="J154" s="26">
        <v>219.93400000000003</v>
      </c>
      <c r="K154" s="26">
        <v>98.119</v>
      </c>
      <c r="L154" s="26">
        <v>19</v>
      </c>
      <c r="M154" s="26">
        <v>167</v>
      </c>
      <c r="N154" s="26">
        <f t="shared" si="171"/>
        <v>504.053</v>
      </c>
      <c r="O154" s="27">
        <f t="shared" si="178"/>
        <v>419389.94526000001</v>
      </c>
      <c r="P154" s="27">
        <f t="shared" si="179"/>
        <v>187102.13991</v>
      </c>
      <c r="Q154" s="27">
        <f t="shared" si="180"/>
        <v>89796.565000000002</v>
      </c>
      <c r="R154" s="27">
        <f t="shared" si="181"/>
        <v>789264.54500000004</v>
      </c>
      <c r="S154" s="27">
        <f t="shared" si="176"/>
        <v>1485553.1951700002</v>
      </c>
      <c r="T154" s="27"/>
      <c r="U154" s="28"/>
      <c r="V154" s="29"/>
    </row>
    <row r="155" spans="1:22" ht="61.5" customHeight="1">
      <c r="A155" s="38"/>
      <c r="B155" s="25" t="s">
        <v>200</v>
      </c>
      <c r="C155" s="24" t="s">
        <v>59</v>
      </c>
      <c r="D155" s="24" t="s">
        <v>201</v>
      </c>
      <c r="E155" s="24" t="s">
        <v>31</v>
      </c>
      <c r="F155" s="17">
        <v>3421.89</v>
      </c>
      <c r="G155" s="17">
        <v>6336.58</v>
      </c>
      <c r="H155" s="17">
        <v>1515</v>
      </c>
      <c r="I155" s="17">
        <f t="shared" si="177"/>
        <v>1610.4449999999999</v>
      </c>
      <c r="J155" s="26">
        <v>19.097999999999999</v>
      </c>
      <c r="K155" s="26">
        <v>12.401999999999999</v>
      </c>
      <c r="L155" s="26">
        <v>5</v>
      </c>
      <c r="M155" s="26">
        <v>22</v>
      </c>
      <c r="N155" s="26">
        <f t="shared" si="171"/>
        <v>58.5</v>
      </c>
      <c r="O155" s="27">
        <f t="shared" si="178"/>
        <v>36417.785219999998</v>
      </c>
      <c r="P155" s="27">
        <f t="shared" si="179"/>
        <v>23649.249779999998</v>
      </c>
      <c r="Q155" s="27">
        <f t="shared" si="180"/>
        <v>23630.675000000003</v>
      </c>
      <c r="R155" s="27">
        <f t="shared" si="181"/>
        <v>103974.97</v>
      </c>
      <c r="S155" s="27">
        <f t="shared" si="176"/>
        <v>187672.68</v>
      </c>
      <c r="T155" s="27"/>
      <c r="U155" s="28"/>
      <c r="V155" s="29"/>
    </row>
    <row r="156" spans="1:22" ht="61.5" customHeight="1">
      <c r="A156" s="38"/>
      <c r="B156" s="25" t="s">
        <v>200</v>
      </c>
      <c r="C156" s="24" t="s">
        <v>59</v>
      </c>
      <c r="D156" s="24" t="s">
        <v>201</v>
      </c>
      <c r="E156" s="24" t="s">
        <v>40</v>
      </c>
      <c r="F156" s="17">
        <v>54.16</v>
      </c>
      <c r="G156" s="17">
        <v>59.467679999999987</v>
      </c>
      <c r="H156" s="17">
        <v>53.57</v>
      </c>
      <c r="I156" s="17">
        <f t="shared" si="177"/>
        <v>56.94491</v>
      </c>
      <c r="J156" s="26">
        <v>32</v>
      </c>
      <c r="K156" s="26">
        <v>192.4</v>
      </c>
      <c r="L156" s="26">
        <v>80</v>
      </c>
      <c r="M156" s="26">
        <v>310</v>
      </c>
      <c r="N156" s="26">
        <f t="shared" si="171"/>
        <v>614.4</v>
      </c>
      <c r="O156" s="27">
        <f t="shared" si="178"/>
        <v>18.879999999999882</v>
      </c>
      <c r="P156" s="27">
        <f t="shared" si="179"/>
        <v>113.51599999999929</v>
      </c>
      <c r="Q156" s="27">
        <f t="shared" si="180"/>
        <v>201.82159999999897</v>
      </c>
      <c r="R156" s="27">
        <f t="shared" si="181"/>
        <v>782.05869999999595</v>
      </c>
      <c r="S156" s="27">
        <f t="shared" si="176"/>
        <v>1116.2762999999941</v>
      </c>
      <c r="T156" s="27"/>
      <c r="U156" s="28"/>
      <c r="V156" s="29"/>
    </row>
    <row r="157" spans="1:22" ht="33" customHeight="1">
      <c r="A157" s="38" t="s">
        <v>202</v>
      </c>
      <c r="B157" s="50"/>
      <c r="C157" s="25" t="s">
        <v>203</v>
      </c>
      <c r="D157" s="25"/>
      <c r="E157" s="48"/>
      <c r="F157" s="49" t="s">
        <v>18</v>
      </c>
      <c r="G157" s="49" t="s">
        <v>18</v>
      </c>
      <c r="H157" s="49" t="s">
        <v>18</v>
      </c>
      <c r="I157" s="49" t="s">
        <v>18</v>
      </c>
      <c r="J157" s="26">
        <f>J158</f>
        <v>5273.3249999999998</v>
      </c>
      <c r="K157" s="26">
        <f t="shared" ref="K157:O157" si="196">K158</f>
        <v>2115.6550000000002</v>
      </c>
      <c r="L157" s="26">
        <f t="shared" si="196"/>
        <v>1022.7910000000001</v>
      </c>
      <c r="M157" s="26">
        <f t="shared" si="196"/>
        <v>4348.6620000000003</v>
      </c>
      <c r="N157" s="26">
        <f t="shared" si="171"/>
        <v>12760.432999999999</v>
      </c>
      <c r="O157" s="27">
        <f t="shared" si="196"/>
        <v>25541929.703249998</v>
      </c>
      <c r="P157" s="27">
        <f t="shared" ref="P157" si="197">P158</f>
        <v>10247407.71455</v>
      </c>
      <c r="Q157" s="27">
        <f t="shared" ref="Q157" si="198">Q158</f>
        <v>5828520.7726130001</v>
      </c>
      <c r="R157" s="27">
        <f t="shared" ref="R157" si="199">R158</f>
        <v>24781472.265666001</v>
      </c>
      <c r="S157" s="27">
        <f t="shared" si="176"/>
        <v>66399330.456078999</v>
      </c>
      <c r="T157" s="29"/>
      <c r="U157" s="28"/>
      <c r="V157" s="29"/>
    </row>
    <row r="158" spans="1:22" ht="50.25" customHeight="1">
      <c r="A158" s="38"/>
      <c r="B158" s="25" t="s">
        <v>203</v>
      </c>
      <c r="C158" s="24" t="s">
        <v>87</v>
      </c>
      <c r="D158" s="24" t="s">
        <v>93</v>
      </c>
      <c r="E158" s="24" t="s">
        <v>21</v>
      </c>
      <c r="F158" s="17">
        <v>6442.61</v>
      </c>
      <c r="G158" s="17">
        <v>7398.38</v>
      </c>
      <c r="H158" s="17">
        <v>1599</v>
      </c>
      <c r="I158" s="17">
        <f t="shared" si="177"/>
        <v>1699.7369999999999</v>
      </c>
      <c r="J158" s="26">
        <v>5273.3249999999998</v>
      </c>
      <c r="K158" s="26">
        <v>2115.6550000000002</v>
      </c>
      <c r="L158" s="26">
        <v>1022.7910000000001</v>
      </c>
      <c r="M158" s="26">
        <v>4348.6620000000003</v>
      </c>
      <c r="N158" s="26">
        <f t="shared" si="171"/>
        <v>12760.432999999999</v>
      </c>
      <c r="O158" s="27">
        <f t="shared" si="178"/>
        <v>25541929.703249998</v>
      </c>
      <c r="P158" s="27">
        <f t="shared" si="179"/>
        <v>10247407.71455</v>
      </c>
      <c r="Q158" s="27">
        <f t="shared" si="180"/>
        <v>5828520.7726130001</v>
      </c>
      <c r="R158" s="27">
        <f t="shared" si="181"/>
        <v>24781472.265666001</v>
      </c>
      <c r="S158" s="27">
        <f t="shared" si="176"/>
        <v>66399330.456078999</v>
      </c>
      <c r="T158" s="27"/>
      <c r="U158" s="28"/>
      <c r="V158" s="29"/>
    </row>
    <row r="159" spans="1:22" ht="33" customHeight="1">
      <c r="A159" s="38" t="s">
        <v>204</v>
      </c>
      <c r="B159" s="50"/>
      <c r="C159" s="25" t="s">
        <v>205</v>
      </c>
      <c r="D159" s="25"/>
      <c r="E159" s="48"/>
      <c r="F159" s="49" t="s">
        <v>18</v>
      </c>
      <c r="G159" s="49" t="s">
        <v>18</v>
      </c>
      <c r="H159" s="49" t="s">
        <v>18</v>
      </c>
      <c r="I159" s="49" t="s">
        <v>18</v>
      </c>
      <c r="J159" s="26">
        <f>J160</f>
        <v>3670.7090000000003</v>
      </c>
      <c r="K159" s="26">
        <f t="shared" ref="K159:O159" si="200">K160</f>
        <v>1520.6599999999999</v>
      </c>
      <c r="L159" s="26">
        <f t="shared" si="200"/>
        <v>492.66</v>
      </c>
      <c r="M159" s="26">
        <f t="shared" si="200"/>
        <v>3021.66</v>
      </c>
      <c r="N159" s="26">
        <f t="shared" si="171"/>
        <v>8705.6890000000003</v>
      </c>
      <c r="O159" s="27">
        <f t="shared" si="200"/>
        <v>16750583.086790003</v>
      </c>
      <c r="P159" s="27">
        <f t="shared" ref="P159" si="201">P160</f>
        <v>6939242.9846000001</v>
      </c>
      <c r="Q159" s="27">
        <f t="shared" ref="Q159" si="202">Q160</f>
        <v>2396717.0010000002</v>
      </c>
      <c r="R159" s="27">
        <f t="shared" ref="R159" si="203">R160</f>
        <v>14699922.651000001</v>
      </c>
      <c r="S159" s="27">
        <f t="shared" si="176"/>
        <v>40786465.723390006</v>
      </c>
      <c r="T159" s="29"/>
      <c r="U159" s="28"/>
      <c r="V159" s="29"/>
    </row>
    <row r="160" spans="1:22" ht="54.75" customHeight="1">
      <c r="A160" s="38"/>
      <c r="B160" s="25" t="s">
        <v>205</v>
      </c>
      <c r="C160" s="24" t="s">
        <v>50</v>
      </c>
      <c r="D160" s="24" t="s">
        <v>206</v>
      </c>
      <c r="E160" s="24" t="s">
        <v>21</v>
      </c>
      <c r="F160" s="17">
        <v>6793.31</v>
      </c>
      <c r="G160" s="17">
        <v>7235.34</v>
      </c>
      <c r="H160" s="17">
        <v>2230</v>
      </c>
      <c r="I160" s="17">
        <f t="shared" si="177"/>
        <v>2370.4899999999998</v>
      </c>
      <c r="J160" s="26">
        <v>3670.7090000000003</v>
      </c>
      <c r="K160" s="26">
        <v>1520.6599999999999</v>
      </c>
      <c r="L160" s="26">
        <v>492.66</v>
      </c>
      <c r="M160" s="26">
        <v>3021.66</v>
      </c>
      <c r="N160" s="26">
        <f t="shared" si="171"/>
        <v>8705.6890000000003</v>
      </c>
      <c r="O160" s="27">
        <f t="shared" si="178"/>
        <v>16750583.086790003</v>
      </c>
      <c r="P160" s="27">
        <f t="shared" si="179"/>
        <v>6939242.9846000001</v>
      </c>
      <c r="Q160" s="27">
        <f t="shared" si="180"/>
        <v>2396717.0010000002</v>
      </c>
      <c r="R160" s="27">
        <f t="shared" si="181"/>
        <v>14699922.651000001</v>
      </c>
      <c r="S160" s="27">
        <f t="shared" si="176"/>
        <v>40786465.723390006</v>
      </c>
      <c r="T160" s="27"/>
      <c r="U160" s="28"/>
      <c r="V160" s="29"/>
    </row>
    <row r="161" spans="1:22" ht="33" customHeight="1">
      <c r="A161" s="38" t="s">
        <v>207</v>
      </c>
      <c r="B161" s="50"/>
      <c r="C161" s="25" t="s">
        <v>208</v>
      </c>
      <c r="D161" s="25"/>
      <c r="E161" s="48"/>
      <c r="F161" s="49" t="s">
        <v>18</v>
      </c>
      <c r="G161" s="49" t="s">
        <v>18</v>
      </c>
      <c r="H161" s="49" t="s">
        <v>18</v>
      </c>
      <c r="I161" s="49" t="s">
        <v>18</v>
      </c>
      <c r="J161" s="26">
        <f>SUM(J162:J174)</f>
        <v>21367.412</v>
      </c>
      <c r="K161" s="26">
        <f>SUM(K162:K174)</f>
        <v>8436.76</v>
      </c>
      <c r="L161" s="26">
        <f t="shared" ref="L161:O161" si="204">SUM(L162:L174)</f>
        <v>4193.869999999999</v>
      </c>
      <c r="M161" s="26">
        <f t="shared" si="204"/>
        <v>18101.609999999997</v>
      </c>
      <c r="N161" s="26">
        <f t="shared" si="171"/>
        <v>52099.652000000002</v>
      </c>
      <c r="O161" s="27">
        <f t="shared" si="204"/>
        <v>103191101.50264044</v>
      </c>
      <c r="P161" s="27">
        <f t="shared" ref="P161" si="205">SUM(P162:P174)</f>
        <v>46982775.684623703</v>
      </c>
      <c r="Q161" s="27">
        <f t="shared" ref="Q161" si="206">SUM(Q162:Q174)</f>
        <v>22603565.447614681</v>
      </c>
      <c r="R161" s="27">
        <f t="shared" ref="R161" si="207">SUM(R162:R174)</f>
        <v>108473404.0287331</v>
      </c>
      <c r="S161" s="27">
        <f t="shared" si="176"/>
        <v>281250846.66361189</v>
      </c>
      <c r="T161" s="29"/>
      <c r="U161" s="28"/>
      <c r="V161" s="29"/>
    </row>
    <row r="162" spans="1:22" ht="39.75" customHeight="1">
      <c r="A162" s="38"/>
      <c r="B162" s="25" t="s">
        <v>208</v>
      </c>
      <c r="C162" s="24" t="s">
        <v>209</v>
      </c>
      <c r="D162" s="24" t="s">
        <v>210</v>
      </c>
      <c r="E162" s="24" t="s">
        <v>21</v>
      </c>
      <c r="F162" s="17">
        <v>11968.154062007696</v>
      </c>
      <c r="G162" s="17">
        <v>14467.668003790892</v>
      </c>
      <c r="H162" s="17">
        <v>1852.5</v>
      </c>
      <c r="I162" s="17">
        <f t="shared" si="177"/>
        <v>1969.2075</v>
      </c>
      <c r="J162" s="26">
        <v>4996</v>
      </c>
      <c r="K162" s="26">
        <v>2373.4749999999999</v>
      </c>
      <c r="L162" s="26">
        <v>718.8</v>
      </c>
      <c r="M162" s="26">
        <v>3912.36</v>
      </c>
      <c r="N162" s="26">
        <f t="shared" si="171"/>
        <v>12000.635</v>
      </c>
      <c r="O162" s="27">
        <f t="shared" si="178"/>
        <v>50537807.693790451</v>
      </c>
      <c r="P162" s="27">
        <f t="shared" si="179"/>
        <v>24009252.024823714</v>
      </c>
      <c r="Q162" s="27">
        <f t="shared" si="180"/>
        <v>8983893.4101248924</v>
      </c>
      <c r="R162" s="27">
        <f t="shared" si="181"/>
        <v>48898476.936611332</v>
      </c>
      <c r="S162" s="27">
        <f t="shared" si="176"/>
        <v>132429430.06535038</v>
      </c>
      <c r="T162" s="27"/>
      <c r="U162" s="28"/>
      <c r="V162" s="29"/>
    </row>
    <row r="163" spans="1:22" ht="39.75" customHeight="1">
      <c r="A163" s="38"/>
      <c r="B163" s="25" t="s">
        <v>208</v>
      </c>
      <c r="C163" s="24" t="s">
        <v>209</v>
      </c>
      <c r="D163" s="24" t="s">
        <v>211</v>
      </c>
      <c r="E163" s="24" t="s">
        <v>21</v>
      </c>
      <c r="F163" s="17">
        <v>17198.34</v>
      </c>
      <c r="G163" s="17">
        <v>44936.75</v>
      </c>
      <c r="H163" s="17">
        <v>1852.5</v>
      </c>
      <c r="I163" s="17">
        <f t="shared" si="177"/>
        <v>1969.2075</v>
      </c>
      <c r="J163" s="26">
        <v>220.99400000000003</v>
      </c>
      <c r="K163" s="26">
        <v>146.20100000000002</v>
      </c>
      <c r="L163" s="26">
        <v>46.27</v>
      </c>
      <c r="M163" s="26">
        <v>212.54</v>
      </c>
      <c r="N163" s="26">
        <f t="shared" si="171"/>
        <v>626.005</v>
      </c>
      <c r="O163" s="27">
        <f t="shared" si="178"/>
        <v>3391338.5649600006</v>
      </c>
      <c r="P163" s="27">
        <f t="shared" si="179"/>
        <v>2243577.1538400003</v>
      </c>
      <c r="Q163" s="27">
        <f t="shared" si="180"/>
        <v>1988108.1914750002</v>
      </c>
      <c r="R163" s="27">
        <f t="shared" si="181"/>
        <v>9132321.4829500001</v>
      </c>
      <c r="S163" s="27">
        <f t="shared" si="176"/>
        <v>16755345.393225001</v>
      </c>
      <c r="T163" s="27"/>
      <c r="U163" s="28"/>
      <c r="V163" s="29"/>
    </row>
    <row r="164" spans="1:22" ht="60.75" customHeight="1">
      <c r="A164" s="38"/>
      <c r="B164" s="25" t="s">
        <v>208</v>
      </c>
      <c r="C164" s="24" t="s">
        <v>212</v>
      </c>
      <c r="D164" s="24" t="s">
        <v>213</v>
      </c>
      <c r="E164" s="24" t="s">
        <v>21</v>
      </c>
      <c r="F164" s="17">
        <v>8738.67</v>
      </c>
      <c r="G164" s="17">
        <v>9739.83</v>
      </c>
      <c r="H164" s="17">
        <v>1816.67</v>
      </c>
      <c r="I164" s="17">
        <f t="shared" si="177"/>
        <v>1931.12021</v>
      </c>
      <c r="J164" s="26">
        <v>3795.819</v>
      </c>
      <c r="K164" s="26">
        <v>1495.415</v>
      </c>
      <c r="L164" s="26">
        <v>535.57000000000005</v>
      </c>
      <c r="M164" s="26">
        <v>3027.36</v>
      </c>
      <c r="N164" s="26">
        <f t="shared" si="171"/>
        <v>8854.1640000000007</v>
      </c>
      <c r="O164" s="27">
        <f t="shared" si="178"/>
        <v>26274659.118000001</v>
      </c>
      <c r="P164" s="27">
        <f t="shared" si="179"/>
        <v>10351262.629999999</v>
      </c>
      <c r="Q164" s="27">
        <f t="shared" si="180"/>
        <v>4182110.7022303003</v>
      </c>
      <c r="R164" s="27">
        <f t="shared" si="181"/>
        <v>23639775.669854399</v>
      </c>
      <c r="S164" s="27">
        <f t="shared" si="176"/>
        <v>64447808.120084688</v>
      </c>
      <c r="T164" s="27"/>
      <c r="U164" s="28"/>
      <c r="V164" s="29"/>
    </row>
    <row r="165" spans="1:22" ht="39.75" customHeight="1">
      <c r="A165" s="38"/>
      <c r="B165" s="25" t="s">
        <v>208</v>
      </c>
      <c r="C165" s="24" t="s">
        <v>212</v>
      </c>
      <c r="D165" s="24" t="s">
        <v>214</v>
      </c>
      <c r="E165" s="24" t="s">
        <v>21</v>
      </c>
      <c r="F165" s="17">
        <v>8738.67</v>
      </c>
      <c r="G165" s="17">
        <v>9739.83</v>
      </c>
      <c r="H165" s="17">
        <v>2200</v>
      </c>
      <c r="I165" s="17">
        <f t="shared" si="177"/>
        <v>2338.6</v>
      </c>
      <c r="J165" s="26">
        <v>847.36199999999997</v>
      </c>
      <c r="K165" s="26">
        <v>424.30599999999998</v>
      </c>
      <c r="L165" s="26">
        <v>67.95</v>
      </c>
      <c r="M165" s="26">
        <v>525.86</v>
      </c>
      <c r="N165" s="26">
        <f t="shared" si="171"/>
        <v>1865.4780000000001</v>
      </c>
      <c r="O165" s="27">
        <f t="shared" si="178"/>
        <v>5540620.4885400003</v>
      </c>
      <c r="P165" s="27">
        <f t="shared" si="179"/>
        <v>2774396.9130199999</v>
      </c>
      <c r="Q165" s="27">
        <f t="shared" si="180"/>
        <v>502913.5785</v>
      </c>
      <c r="R165" s="27">
        <f t="shared" si="181"/>
        <v>3892010.8078000001</v>
      </c>
      <c r="S165" s="27">
        <f t="shared" si="176"/>
        <v>12709941.787860001</v>
      </c>
      <c r="T165" s="27"/>
      <c r="U165" s="28"/>
      <c r="V165" s="29"/>
    </row>
    <row r="166" spans="1:22" ht="39.75" customHeight="1">
      <c r="A166" s="38"/>
      <c r="B166" s="25" t="s">
        <v>208</v>
      </c>
      <c r="C166" s="24" t="s">
        <v>212</v>
      </c>
      <c r="D166" s="24" t="s">
        <v>214</v>
      </c>
      <c r="E166" s="24" t="s">
        <v>31</v>
      </c>
      <c r="F166" s="17">
        <v>8738.67</v>
      </c>
      <c r="G166" s="17">
        <v>9739.83</v>
      </c>
      <c r="H166" s="17">
        <v>2200</v>
      </c>
      <c r="I166" s="17">
        <f t="shared" si="177"/>
        <v>2338.6</v>
      </c>
      <c r="J166" s="26">
        <v>100.994</v>
      </c>
      <c r="K166" s="26">
        <v>112.148</v>
      </c>
      <c r="L166" s="26">
        <v>60.3</v>
      </c>
      <c r="M166" s="26">
        <v>71.989999999999995</v>
      </c>
      <c r="N166" s="26">
        <f t="shared" si="171"/>
        <v>345.43200000000002</v>
      </c>
      <c r="O166" s="27">
        <f t="shared" si="178"/>
        <v>660366.43798000005</v>
      </c>
      <c r="P166" s="27">
        <f t="shared" si="179"/>
        <v>733298.76315999997</v>
      </c>
      <c r="Q166" s="27">
        <f t="shared" si="180"/>
        <v>446294.16899999994</v>
      </c>
      <c r="R166" s="27">
        <f t="shared" si="181"/>
        <v>532814.54769999988</v>
      </c>
      <c r="S166" s="27">
        <f t="shared" si="176"/>
        <v>2372773.9178399998</v>
      </c>
      <c r="T166" s="27"/>
      <c r="U166" s="28"/>
      <c r="V166" s="29"/>
    </row>
    <row r="167" spans="1:22" ht="52.5" customHeight="1">
      <c r="A167" s="38"/>
      <c r="B167" s="25" t="s">
        <v>208</v>
      </c>
      <c r="C167" s="24" t="s">
        <v>212</v>
      </c>
      <c r="D167" s="24" t="s">
        <v>215</v>
      </c>
      <c r="E167" s="24" t="s">
        <v>21</v>
      </c>
      <c r="F167" s="17">
        <v>8738.67</v>
      </c>
      <c r="G167" s="17">
        <v>9739.83</v>
      </c>
      <c r="H167" s="17">
        <v>1743.33</v>
      </c>
      <c r="I167" s="17">
        <f t="shared" si="177"/>
        <v>1853.1597899999999</v>
      </c>
      <c r="J167" s="26">
        <v>387.15600000000001</v>
      </c>
      <c r="K167" s="26">
        <v>151.90899999999999</v>
      </c>
      <c r="L167" s="26">
        <v>116.33</v>
      </c>
      <c r="M167" s="26">
        <v>498.03</v>
      </c>
      <c r="N167" s="26">
        <f t="shared" si="171"/>
        <v>1153.4250000000002</v>
      </c>
      <c r="O167" s="27">
        <f t="shared" si="178"/>
        <v>2708287.85304</v>
      </c>
      <c r="P167" s="27">
        <f t="shared" si="179"/>
        <v>1062655.10406</v>
      </c>
      <c r="Q167" s="27">
        <f t="shared" si="180"/>
        <v>917456.34552930004</v>
      </c>
      <c r="R167" s="27">
        <f t="shared" si="181"/>
        <v>3927798.3646863</v>
      </c>
      <c r="S167" s="27">
        <f t="shared" si="176"/>
        <v>8616197.6673156004</v>
      </c>
      <c r="T167" s="27"/>
      <c r="U167" s="28"/>
      <c r="V167" s="29"/>
    </row>
    <row r="168" spans="1:22" ht="67.5" customHeight="1">
      <c r="A168" s="38"/>
      <c r="B168" s="25" t="s">
        <v>208</v>
      </c>
      <c r="C168" s="24" t="s">
        <v>212</v>
      </c>
      <c r="D168" s="24" t="s">
        <v>216</v>
      </c>
      <c r="E168" s="24" t="s">
        <v>31</v>
      </c>
      <c r="F168" s="17">
        <v>8738.67</v>
      </c>
      <c r="G168" s="17">
        <v>9739.83</v>
      </c>
      <c r="H168" s="17">
        <v>1743.33</v>
      </c>
      <c r="I168" s="17">
        <v>1853.1597899999999</v>
      </c>
      <c r="J168" s="26">
        <v>224.33799999999997</v>
      </c>
      <c r="K168" s="26">
        <v>216.488</v>
      </c>
      <c r="L168" s="26">
        <v>122.47</v>
      </c>
      <c r="M168" s="26">
        <v>156.24</v>
      </c>
      <c r="N168" s="26">
        <f t="shared" si="171"/>
        <v>719.53599999999994</v>
      </c>
      <c r="O168" s="27">
        <f t="shared" si="178"/>
        <v>1569320.5849199998</v>
      </c>
      <c r="P168" s="27">
        <f t="shared" si="179"/>
        <v>1514407.1659200001</v>
      </c>
      <c r="Q168" s="27">
        <f t="shared" si="180"/>
        <v>965880.50061870005</v>
      </c>
      <c r="R168" s="27">
        <f t="shared" si="181"/>
        <v>1232213.3536104001</v>
      </c>
      <c r="S168" s="27">
        <f t="shared" si="176"/>
        <v>5281821.6050690999</v>
      </c>
      <c r="T168" s="27"/>
      <c r="U168" s="28"/>
      <c r="V168" s="29"/>
    </row>
    <row r="169" spans="1:22" ht="39.75" customHeight="1">
      <c r="A169" s="38"/>
      <c r="B169" s="25" t="s">
        <v>208</v>
      </c>
      <c r="C169" s="24" t="s">
        <v>212</v>
      </c>
      <c r="D169" s="24" t="s">
        <v>217</v>
      </c>
      <c r="E169" s="24" t="s">
        <v>21</v>
      </c>
      <c r="F169" s="17">
        <v>3379.24</v>
      </c>
      <c r="G169" s="17">
        <v>3779.48</v>
      </c>
      <c r="H169" s="17">
        <v>1816.67</v>
      </c>
      <c r="I169" s="17">
        <f t="shared" si="177"/>
        <v>1931.12021</v>
      </c>
      <c r="J169" s="26">
        <v>4669.0519999999997</v>
      </c>
      <c r="K169" s="26">
        <v>1558.1109999999999</v>
      </c>
      <c r="L169" s="26">
        <v>1378.37</v>
      </c>
      <c r="M169" s="26">
        <v>4699.1499999999996</v>
      </c>
      <c r="N169" s="26">
        <f t="shared" si="171"/>
        <v>12304.682999999999</v>
      </c>
      <c r="O169" s="27">
        <f t="shared" si="178"/>
        <v>7295720.583639998</v>
      </c>
      <c r="P169" s="27">
        <f t="shared" si="179"/>
        <v>2434657.5052699992</v>
      </c>
      <c r="Q169" s="27">
        <f t="shared" si="180"/>
        <v>2547723.6837422997</v>
      </c>
      <c r="R169" s="27">
        <f t="shared" si="181"/>
        <v>8685719.9071784988</v>
      </c>
      <c r="S169" s="27">
        <f t="shared" si="176"/>
        <v>20963821.679830797</v>
      </c>
      <c r="T169" s="27"/>
      <c r="U169" s="28"/>
      <c r="V169" s="29"/>
    </row>
    <row r="170" spans="1:22" ht="39.75" customHeight="1">
      <c r="A170" s="38"/>
      <c r="B170" s="25" t="s">
        <v>208</v>
      </c>
      <c r="C170" s="24" t="s">
        <v>212</v>
      </c>
      <c r="D170" s="24" t="s">
        <v>217</v>
      </c>
      <c r="E170" s="24" t="s">
        <v>31</v>
      </c>
      <c r="F170" s="17">
        <v>3379.24</v>
      </c>
      <c r="G170" s="17">
        <v>3779.48</v>
      </c>
      <c r="H170" s="17">
        <v>1816.67</v>
      </c>
      <c r="I170" s="17">
        <f t="shared" si="177"/>
        <v>1931.12021</v>
      </c>
      <c r="J170" s="26">
        <v>64.305000000000007</v>
      </c>
      <c r="K170" s="26">
        <v>60.237000000000009</v>
      </c>
      <c r="L170" s="26">
        <v>65.11</v>
      </c>
      <c r="M170" s="26">
        <v>68.5</v>
      </c>
      <c r="N170" s="26">
        <f t="shared" si="171"/>
        <v>258.15200000000004</v>
      </c>
      <c r="O170" s="27">
        <f t="shared" si="178"/>
        <v>100481.06384999999</v>
      </c>
      <c r="P170" s="27">
        <f t="shared" si="179"/>
        <v>94124.529089999996</v>
      </c>
      <c r="Q170" s="27">
        <f t="shared" si="180"/>
        <v>120346.7059269</v>
      </c>
      <c r="R170" s="27">
        <f t="shared" si="181"/>
        <v>126612.645615</v>
      </c>
      <c r="S170" s="27">
        <f t="shared" si="176"/>
        <v>441564.94448190002</v>
      </c>
      <c r="T170" s="27"/>
      <c r="U170" s="28"/>
      <c r="V170" s="29"/>
    </row>
    <row r="171" spans="1:22" ht="39.75" customHeight="1">
      <c r="A171" s="38"/>
      <c r="B171" s="25" t="s">
        <v>208</v>
      </c>
      <c r="C171" s="24" t="s">
        <v>212</v>
      </c>
      <c r="D171" s="24" t="s">
        <v>218</v>
      </c>
      <c r="E171" s="24" t="s">
        <v>21</v>
      </c>
      <c r="F171" s="17">
        <v>3723.21</v>
      </c>
      <c r="G171" s="17">
        <v>4573.7980135229518</v>
      </c>
      <c r="H171" s="17">
        <v>1816.67</v>
      </c>
      <c r="I171" s="17">
        <f t="shared" si="177"/>
        <v>1931.12021</v>
      </c>
      <c r="J171" s="26">
        <v>572.99399999999991</v>
      </c>
      <c r="K171" s="26">
        <v>192.63399999999999</v>
      </c>
      <c r="L171" s="26">
        <v>163.53</v>
      </c>
      <c r="M171" s="26">
        <v>498.83</v>
      </c>
      <c r="N171" s="26">
        <f t="shared" si="171"/>
        <v>1427.9879999999998</v>
      </c>
      <c r="O171" s="27">
        <f t="shared" si="178"/>
        <v>1092435.9807599997</v>
      </c>
      <c r="P171" s="27">
        <f t="shared" si="179"/>
        <v>367264.42635999998</v>
      </c>
      <c r="Q171" s="27">
        <f t="shared" si="180"/>
        <v>432157.10121010832</v>
      </c>
      <c r="R171" s="27">
        <f t="shared" si="181"/>
        <v>1318246.968731354</v>
      </c>
      <c r="S171" s="27">
        <f t="shared" si="176"/>
        <v>3210104.4770614617</v>
      </c>
      <c r="T171" s="27"/>
      <c r="U171" s="28"/>
      <c r="V171" s="29"/>
    </row>
    <row r="172" spans="1:22" ht="39.75" customHeight="1">
      <c r="A172" s="38"/>
      <c r="B172" s="25" t="s">
        <v>208</v>
      </c>
      <c r="C172" s="24" t="s">
        <v>212</v>
      </c>
      <c r="D172" s="24" t="s">
        <v>219</v>
      </c>
      <c r="E172" s="24" t="s">
        <v>21</v>
      </c>
      <c r="F172" s="17">
        <v>3723.21</v>
      </c>
      <c r="G172" s="17">
        <v>4573.8</v>
      </c>
      <c r="H172" s="17">
        <v>1689.17</v>
      </c>
      <c r="I172" s="17">
        <f t="shared" si="177"/>
        <v>1795.58771</v>
      </c>
      <c r="J172" s="26">
        <v>684.11699999999996</v>
      </c>
      <c r="K172" s="26">
        <v>228.03899999999999</v>
      </c>
      <c r="L172" s="26">
        <v>220.89</v>
      </c>
      <c r="M172" s="26">
        <v>756.97</v>
      </c>
      <c r="N172" s="26">
        <f t="shared" si="171"/>
        <v>1890.0159999999998</v>
      </c>
      <c r="O172" s="27">
        <f t="shared" si="178"/>
        <v>1391521.34268</v>
      </c>
      <c r="P172" s="27">
        <f t="shared" si="179"/>
        <v>463840.44755999994</v>
      </c>
      <c r="Q172" s="27">
        <f t="shared" si="180"/>
        <v>613679.31273810007</v>
      </c>
      <c r="R172" s="27">
        <f t="shared" si="181"/>
        <v>2103023.3571613003</v>
      </c>
      <c r="S172" s="27">
        <f t="shared" si="176"/>
        <v>4572064.4601394003</v>
      </c>
      <c r="T172" s="27"/>
      <c r="U172" s="28"/>
      <c r="V172" s="29"/>
    </row>
    <row r="173" spans="1:22" ht="39.75" customHeight="1">
      <c r="A173" s="38"/>
      <c r="B173" s="25" t="s">
        <v>208</v>
      </c>
      <c r="C173" s="24" t="s">
        <v>212</v>
      </c>
      <c r="D173" s="24" t="s">
        <v>220</v>
      </c>
      <c r="E173" s="24" t="s">
        <v>21</v>
      </c>
      <c r="F173" s="17">
        <v>1327.81</v>
      </c>
      <c r="G173" s="17">
        <v>1935.0333433450483</v>
      </c>
      <c r="H173" s="17">
        <v>1189.17</v>
      </c>
      <c r="I173" s="17">
        <f t="shared" si="177"/>
        <v>1264.08771</v>
      </c>
      <c r="J173" s="26">
        <v>4625.317</v>
      </c>
      <c r="K173" s="26">
        <v>1411.3029999999999</v>
      </c>
      <c r="L173" s="26">
        <v>660.88</v>
      </c>
      <c r="M173" s="26">
        <v>3456.91</v>
      </c>
      <c r="N173" s="26">
        <f t="shared" si="171"/>
        <v>10154.41</v>
      </c>
      <c r="O173" s="27">
        <f t="shared" si="178"/>
        <v>641253.94887999946</v>
      </c>
      <c r="P173" s="27">
        <f t="shared" si="179"/>
        <v>195663.04791999981</v>
      </c>
      <c r="Q173" s="27">
        <f t="shared" si="180"/>
        <v>443414.55016507546</v>
      </c>
      <c r="R173" s="27">
        <f t="shared" si="181"/>
        <v>2319398.6693668305</v>
      </c>
      <c r="S173" s="27">
        <f t="shared" si="176"/>
        <v>3599730.2163319052</v>
      </c>
      <c r="T173" s="27"/>
      <c r="U173" s="28"/>
      <c r="V173" s="29"/>
    </row>
    <row r="174" spans="1:22" ht="39.75" customHeight="1">
      <c r="A174" s="38"/>
      <c r="B174" s="25" t="s">
        <v>208</v>
      </c>
      <c r="C174" s="24" t="s">
        <v>212</v>
      </c>
      <c r="D174" s="24" t="s">
        <v>221</v>
      </c>
      <c r="E174" s="24" t="s">
        <v>21</v>
      </c>
      <c r="F174" s="17">
        <v>12675.23</v>
      </c>
      <c r="G174" s="17">
        <v>13958.22</v>
      </c>
      <c r="H174" s="17">
        <v>1570.83</v>
      </c>
      <c r="I174" s="17">
        <f t="shared" si="177"/>
        <v>1669.7922899999999</v>
      </c>
      <c r="J174" s="26">
        <v>178.964</v>
      </c>
      <c r="K174" s="26">
        <v>66.494</v>
      </c>
      <c r="L174" s="26">
        <v>37.4</v>
      </c>
      <c r="M174" s="26">
        <v>216.87</v>
      </c>
      <c r="N174" s="26">
        <f t="shared" si="171"/>
        <v>499.72800000000001</v>
      </c>
      <c r="O174" s="27">
        <f t="shared" si="178"/>
        <v>1987287.8415999999</v>
      </c>
      <c r="P174" s="27">
        <f t="shared" si="179"/>
        <v>738375.97360000003</v>
      </c>
      <c r="Q174" s="27">
        <f t="shared" si="180"/>
        <v>459587.19635399996</v>
      </c>
      <c r="R174" s="27">
        <f t="shared" si="181"/>
        <v>2664991.3174677002</v>
      </c>
      <c r="S174" s="27">
        <f t="shared" si="176"/>
        <v>5850242.3290216997</v>
      </c>
      <c r="T174" s="27"/>
      <c r="U174" s="28"/>
      <c r="V174" s="29"/>
    </row>
    <row r="175" spans="1:22" ht="33" customHeight="1">
      <c r="A175" s="38" t="s">
        <v>222</v>
      </c>
      <c r="B175" s="50"/>
      <c r="C175" s="25" t="s">
        <v>223</v>
      </c>
      <c r="D175" s="25"/>
      <c r="E175" s="48"/>
      <c r="F175" s="49" t="s">
        <v>18</v>
      </c>
      <c r="G175" s="49" t="s">
        <v>18</v>
      </c>
      <c r="H175" s="49" t="s">
        <v>18</v>
      </c>
      <c r="I175" s="49" t="s">
        <v>18</v>
      </c>
      <c r="J175" s="26">
        <f>J176</f>
        <v>515.77800000000002</v>
      </c>
      <c r="K175" s="26">
        <f t="shared" ref="K175:O175" si="208">K176</f>
        <v>171.92599999999999</v>
      </c>
      <c r="L175" s="26">
        <f t="shared" si="208"/>
        <v>133.91900000000001</v>
      </c>
      <c r="M175" s="26">
        <f t="shared" si="208"/>
        <v>401.75700000000001</v>
      </c>
      <c r="N175" s="26">
        <f t="shared" si="171"/>
        <v>1223.3799999999999</v>
      </c>
      <c r="O175" s="27">
        <f t="shared" si="208"/>
        <v>5998276.1633160282</v>
      </c>
      <c r="P175" s="27">
        <f t="shared" ref="P175" si="209">P176</f>
        <v>1999425.387772009</v>
      </c>
      <c r="Q175" s="27">
        <f t="shared" ref="Q175" si="210">Q176</f>
        <v>1932014.1483189247</v>
      </c>
      <c r="R175" s="27">
        <f t="shared" ref="R175" si="211">R176</f>
        <v>5796042.4449567739</v>
      </c>
      <c r="S175" s="27">
        <f t="shared" si="176"/>
        <v>15725758.144363735</v>
      </c>
      <c r="T175" s="29"/>
      <c r="U175" s="28"/>
      <c r="V175" s="29"/>
    </row>
    <row r="176" spans="1:22" ht="58.5" customHeight="1">
      <c r="A176" s="38"/>
      <c r="B176" s="25" t="s">
        <v>223</v>
      </c>
      <c r="C176" s="24" t="s">
        <v>83</v>
      </c>
      <c r="D176" s="24" t="s">
        <v>224</v>
      </c>
      <c r="E176" s="24" t="s">
        <v>21</v>
      </c>
      <c r="F176" s="17">
        <v>12984.069627467685</v>
      </c>
      <c r="G176" s="17">
        <v>15866.570171562098</v>
      </c>
      <c r="H176" s="17">
        <v>1354.5</v>
      </c>
      <c r="I176" s="17">
        <f t="shared" si="177"/>
        <v>1439.8335</v>
      </c>
      <c r="J176" s="26">
        <v>515.77800000000002</v>
      </c>
      <c r="K176" s="26">
        <v>171.92599999999999</v>
      </c>
      <c r="L176" s="26">
        <v>133.91900000000001</v>
      </c>
      <c r="M176" s="26">
        <v>401.75700000000001</v>
      </c>
      <c r="N176" s="26">
        <f t="shared" si="171"/>
        <v>1223.3799999999999</v>
      </c>
      <c r="O176" s="27">
        <f t="shared" si="178"/>
        <v>5998276.1633160282</v>
      </c>
      <c r="P176" s="27">
        <f t="shared" si="179"/>
        <v>1999425.387772009</v>
      </c>
      <c r="Q176" s="27">
        <f t="shared" si="180"/>
        <v>1932014.1483189247</v>
      </c>
      <c r="R176" s="27">
        <f t="shared" si="181"/>
        <v>5796042.4449567739</v>
      </c>
      <c r="S176" s="27">
        <f t="shared" si="176"/>
        <v>15725758.144363735</v>
      </c>
      <c r="T176" s="27"/>
      <c r="U176" s="28"/>
      <c r="V176" s="29"/>
    </row>
    <row r="177" spans="1:22" ht="33" customHeight="1">
      <c r="A177" s="38" t="s">
        <v>225</v>
      </c>
      <c r="B177" s="50"/>
      <c r="C177" s="25" t="s">
        <v>226</v>
      </c>
      <c r="D177" s="25"/>
      <c r="E177" s="48"/>
      <c r="F177" s="49" t="s">
        <v>18</v>
      </c>
      <c r="G177" s="49" t="s">
        <v>18</v>
      </c>
      <c r="H177" s="49" t="s">
        <v>18</v>
      </c>
      <c r="I177" s="49" t="s">
        <v>18</v>
      </c>
      <c r="J177" s="26">
        <f>SUM(J178:J180)</f>
        <v>5240.1799999999994</v>
      </c>
      <c r="K177" s="26">
        <f t="shared" ref="K177:O177" si="212">SUM(K178:K180)</f>
        <v>2696.223</v>
      </c>
      <c r="L177" s="26">
        <f t="shared" si="212"/>
        <v>974.53600000000006</v>
      </c>
      <c r="M177" s="26">
        <f t="shared" si="212"/>
        <v>4259.7860000000001</v>
      </c>
      <c r="N177" s="26">
        <f t="shared" si="171"/>
        <v>13170.724999999999</v>
      </c>
      <c r="O177" s="27">
        <f t="shared" si="212"/>
        <v>60205740.880529992</v>
      </c>
      <c r="P177" s="27">
        <f t="shared" ref="P177" si="213">SUM(P178:P180)</f>
        <v>30955943.710149996</v>
      </c>
      <c r="Q177" s="27">
        <f t="shared" ref="Q177" si="214">SUM(Q178:Q180)</f>
        <v>14470471.168600401</v>
      </c>
      <c r="R177" s="27">
        <f t="shared" ref="R177" si="215">SUM(R178:R180)</f>
        <v>62836550.191119105</v>
      </c>
      <c r="S177" s="27">
        <f t="shared" si="176"/>
        <v>168468705.95039949</v>
      </c>
      <c r="T177" s="29"/>
      <c r="U177" s="28"/>
      <c r="V177" s="29"/>
    </row>
    <row r="178" spans="1:22" ht="94.5" customHeight="1">
      <c r="A178" s="38"/>
      <c r="B178" s="25" t="s">
        <v>226</v>
      </c>
      <c r="C178" s="24" t="s">
        <v>227</v>
      </c>
      <c r="D178" s="24" t="s">
        <v>228</v>
      </c>
      <c r="E178" s="24" t="s">
        <v>21</v>
      </c>
      <c r="F178" s="17">
        <v>13235.92</v>
      </c>
      <c r="G178" s="17">
        <v>15152.8</v>
      </c>
      <c r="H178" s="17">
        <v>1590.83</v>
      </c>
      <c r="I178" s="17">
        <f t="shared" si="177"/>
        <v>1691.0522899999999</v>
      </c>
      <c r="J178" s="26">
        <v>4593.8159999999998</v>
      </c>
      <c r="K178" s="26">
        <v>2333.8429999999998</v>
      </c>
      <c r="L178" s="26">
        <v>830.13800000000003</v>
      </c>
      <c r="M178" s="26">
        <v>3679.623</v>
      </c>
      <c r="N178" s="26">
        <f t="shared" si="171"/>
        <v>11437.42</v>
      </c>
      <c r="O178" s="27">
        <f t="shared" si="178"/>
        <v>53495400.763439998</v>
      </c>
      <c r="P178" s="27">
        <f t="shared" si="179"/>
        <v>27177811.780869998</v>
      </c>
      <c r="Q178" s="27">
        <f t="shared" si="180"/>
        <v>11175108.320483981</v>
      </c>
      <c r="R178" s="27">
        <f t="shared" si="181"/>
        <v>49534156.49391333</v>
      </c>
      <c r="S178" s="27">
        <f t="shared" si="176"/>
        <v>141382477.35870731</v>
      </c>
      <c r="T178" s="27"/>
      <c r="U178" s="28"/>
      <c r="V178" s="29"/>
    </row>
    <row r="179" spans="1:22" ht="63.75" customHeight="1">
      <c r="A179" s="38"/>
      <c r="B179" s="25" t="s">
        <v>226</v>
      </c>
      <c r="C179" s="24" t="s">
        <v>128</v>
      </c>
      <c r="D179" s="24" t="s">
        <v>229</v>
      </c>
      <c r="E179" s="24" t="s">
        <v>21</v>
      </c>
      <c r="F179" s="17">
        <v>12115.07</v>
      </c>
      <c r="G179" s="17">
        <v>24711.16</v>
      </c>
      <c r="H179" s="17">
        <v>1596.67</v>
      </c>
      <c r="I179" s="17">
        <f t="shared" si="177"/>
        <v>1697.2602099999999</v>
      </c>
      <c r="J179" s="26">
        <v>617.43100000000004</v>
      </c>
      <c r="K179" s="26">
        <v>351.404</v>
      </c>
      <c r="L179" s="26">
        <v>135.006</v>
      </c>
      <c r="M179" s="26">
        <v>563.46600000000001</v>
      </c>
      <c r="N179" s="26">
        <f t="shared" si="171"/>
        <v>1667.3070000000002</v>
      </c>
      <c r="O179" s="27">
        <f t="shared" si="178"/>
        <v>6494386.2303999998</v>
      </c>
      <c r="P179" s="27">
        <f t="shared" si="179"/>
        <v>3696207.8336</v>
      </c>
      <c r="Q179" s="27">
        <f t="shared" si="180"/>
        <v>3107014.55504874</v>
      </c>
      <c r="R179" s="27">
        <f t="shared" si="181"/>
        <v>12967550.059072141</v>
      </c>
      <c r="S179" s="27">
        <f t="shared" si="176"/>
        <v>26265158.678120881</v>
      </c>
      <c r="T179" s="27"/>
      <c r="U179" s="28"/>
      <c r="V179" s="29"/>
    </row>
    <row r="180" spans="1:22" ht="61.5" customHeight="1">
      <c r="A180" s="38"/>
      <c r="B180" s="25" t="s">
        <v>226</v>
      </c>
      <c r="C180" s="24" t="s">
        <v>128</v>
      </c>
      <c r="D180" s="24" t="s">
        <v>230</v>
      </c>
      <c r="E180" s="24" t="s">
        <v>21</v>
      </c>
      <c r="F180" s="17">
        <v>9060.6</v>
      </c>
      <c r="G180" s="17">
        <v>21751.38</v>
      </c>
      <c r="H180" s="17">
        <v>1596.67</v>
      </c>
      <c r="I180" s="17">
        <f t="shared" si="177"/>
        <v>1697.2602099999999</v>
      </c>
      <c r="J180" s="26">
        <v>28.933</v>
      </c>
      <c r="K180" s="26">
        <v>10.975999999999999</v>
      </c>
      <c r="L180" s="26">
        <v>9.3919999999999995</v>
      </c>
      <c r="M180" s="26">
        <v>16.696999999999999</v>
      </c>
      <c r="N180" s="26">
        <f t="shared" si="171"/>
        <v>65.998000000000005</v>
      </c>
      <c r="O180" s="27">
        <f t="shared" si="178"/>
        <v>215953.88669000001</v>
      </c>
      <c r="P180" s="27">
        <f t="shared" si="179"/>
        <v>81924.095679999999</v>
      </c>
      <c r="Q180" s="27">
        <f t="shared" si="180"/>
        <v>188348.29306768</v>
      </c>
      <c r="R180" s="27">
        <f t="shared" si="181"/>
        <v>334843.63813362998</v>
      </c>
      <c r="S180" s="27">
        <f t="shared" si="176"/>
        <v>821069.91357131</v>
      </c>
      <c r="T180" s="27"/>
      <c r="U180" s="28"/>
      <c r="V180" s="29"/>
    </row>
    <row r="181" spans="1:22" ht="33" customHeight="1">
      <c r="A181" s="38" t="s">
        <v>231</v>
      </c>
      <c r="B181" s="50"/>
      <c r="C181" s="25" t="s">
        <v>232</v>
      </c>
      <c r="D181" s="25"/>
      <c r="E181" s="48"/>
      <c r="F181" s="49" t="s">
        <v>18</v>
      </c>
      <c r="G181" s="49" t="s">
        <v>18</v>
      </c>
      <c r="H181" s="49" t="s">
        <v>18</v>
      </c>
      <c r="I181" s="49" t="s">
        <v>18</v>
      </c>
      <c r="J181" s="26">
        <f>J182</f>
        <v>700.65000000000009</v>
      </c>
      <c r="K181" s="26">
        <f t="shared" ref="K181:O181" si="216">K182</f>
        <v>467.1</v>
      </c>
      <c r="L181" s="26">
        <f t="shared" si="216"/>
        <v>206.21</v>
      </c>
      <c r="M181" s="26">
        <f t="shared" si="216"/>
        <v>764.21</v>
      </c>
      <c r="N181" s="26">
        <f t="shared" si="171"/>
        <v>2138.17</v>
      </c>
      <c r="O181" s="27">
        <f t="shared" si="216"/>
        <v>4435394.7600000007</v>
      </c>
      <c r="P181" s="27">
        <f t="shared" ref="P181" si="217">P182</f>
        <v>2956929.84</v>
      </c>
      <c r="Q181" s="27">
        <f t="shared" ref="Q181" si="218">Q182</f>
        <v>2104839.1071433746</v>
      </c>
      <c r="R181" s="27">
        <f t="shared" ref="R181" si="219">R182</f>
        <v>7800490.2481452804</v>
      </c>
      <c r="S181" s="27">
        <f t="shared" si="176"/>
        <v>17297653.955288656</v>
      </c>
      <c r="T181" s="29"/>
      <c r="U181" s="28"/>
      <c r="V181" s="29"/>
    </row>
    <row r="182" spans="1:22" ht="58.5" customHeight="1">
      <c r="A182" s="38"/>
      <c r="B182" s="25" t="s">
        <v>232</v>
      </c>
      <c r="C182" s="24" t="s">
        <v>179</v>
      </c>
      <c r="D182" s="24" t="s">
        <v>233</v>
      </c>
      <c r="E182" s="24" t="s">
        <v>21</v>
      </c>
      <c r="F182" s="17">
        <v>8030.4</v>
      </c>
      <c r="G182" s="17">
        <v>12014.360109322412</v>
      </c>
      <c r="H182" s="17">
        <v>1700</v>
      </c>
      <c r="I182" s="17">
        <f t="shared" si="177"/>
        <v>1807.1</v>
      </c>
      <c r="J182" s="26">
        <v>700.65000000000009</v>
      </c>
      <c r="K182" s="26">
        <v>467.1</v>
      </c>
      <c r="L182" s="26">
        <v>206.21</v>
      </c>
      <c r="M182" s="26">
        <v>764.21</v>
      </c>
      <c r="N182" s="26">
        <f t="shared" si="171"/>
        <v>2138.17</v>
      </c>
      <c r="O182" s="27">
        <f t="shared" si="178"/>
        <v>4435394.7600000007</v>
      </c>
      <c r="P182" s="27">
        <f t="shared" si="179"/>
        <v>2956929.84</v>
      </c>
      <c r="Q182" s="27">
        <f t="shared" si="180"/>
        <v>2104839.1071433746</v>
      </c>
      <c r="R182" s="27">
        <f t="shared" si="181"/>
        <v>7800490.2481452804</v>
      </c>
      <c r="S182" s="27">
        <f t="shared" si="176"/>
        <v>17297653.955288656</v>
      </c>
      <c r="T182" s="27"/>
      <c r="U182" s="28"/>
      <c r="V182" s="29"/>
    </row>
    <row r="183" spans="1:22" ht="33" customHeight="1">
      <c r="A183" s="38" t="s">
        <v>234</v>
      </c>
      <c r="B183" s="50"/>
      <c r="C183" s="25" t="s">
        <v>235</v>
      </c>
      <c r="D183" s="25"/>
      <c r="E183" s="48"/>
      <c r="F183" s="49" t="s">
        <v>18</v>
      </c>
      <c r="G183" s="49" t="s">
        <v>18</v>
      </c>
      <c r="H183" s="49" t="s">
        <v>18</v>
      </c>
      <c r="I183" s="49" t="s">
        <v>18</v>
      </c>
      <c r="J183" s="26">
        <f>SUM(J184:J187)</f>
        <v>110407.34999999999</v>
      </c>
      <c r="K183" s="26">
        <f t="shared" ref="K183:M183" si="220">SUM(K184:K187)</f>
        <v>52903.869999999995</v>
      </c>
      <c r="L183" s="26">
        <f t="shared" si="220"/>
        <v>15796.39</v>
      </c>
      <c r="M183" s="26">
        <f t="shared" si="220"/>
        <v>88729.799999999988</v>
      </c>
      <c r="N183" s="26">
        <f t="shared" si="171"/>
        <v>267837.40999999997</v>
      </c>
      <c r="O183" s="27">
        <f>SUM(O184:O187)</f>
        <v>20075842.697700024</v>
      </c>
      <c r="P183" s="27">
        <f t="shared" ref="P183" si="221">SUM(P184:P187)</f>
        <v>9552429.4228000119</v>
      </c>
      <c r="Q183" s="27">
        <f t="shared" ref="Q183" si="222">SUM(Q184:Q187)</f>
        <v>9586909.4768789075</v>
      </c>
      <c r="R183" s="27">
        <f t="shared" ref="R183" si="223">SUM(R184:R187)</f>
        <v>54931588.942848511</v>
      </c>
      <c r="S183" s="27">
        <f t="shared" si="176"/>
        <v>94146770.540227443</v>
      </c>
      <c r="T183" s="29"/>
      <c r="U183" s="28"/>
      <c r="V183" s="29"/>
    </row>
    <row r="184" spans="1:22" ht="30">
      <c r="A184" s="38"/>
      <c r="B184" s="25" t="s">
        <v>235</v>
      </c>
      <c r="C184" s="24" t="s">
        <v>115</v>
      </c>
      <c r="D184" s="24" t="s">
        <v>236</v>
      </c>
      <c r="E184" s="24" t="s">
        <v>21</v>
      </c>
      <c r="F184" s="17">
        <v>2167.5100000000002</v>
      </c>
      <c r="G184" s="17">
        <v>2607.7119319589237</v>
      </c>
      <c r="H184" s="17">
        <v>2000</v>
      </c>
      <c r="I184" s="17">
        <f t="shared" si="177"/>
        <v>2126</v>
      </c>
      <c r="J184" s="26">
        <v>81864.959999999992</v>
      </c>
      <c r="K184" s="26">
        <v>32596.940000000002</v>
      </c>
      <c r="L184" s="26">
        <v>11781.4</v>
      </c>
      <c r="M184" s="26">
        <v>64673.31</v>
      </c>
      <c r="N184" s="26">
        <f t="shared" si="171"/>
        <v>190916.61</v>
      </c>
      <c r="O184" s="27">
        <f t="shared" si="178"/>
        <v>13713199.449600017</v>
      </c>
      <c r="P184" s="27">
        <f t="shared" si="179"/>
        <v>5460313.4194000075</v>
      </c>
      <c r="Q184" s="27">
        <f t="shared" si="180"/>
        <v>5675240.9551808638</v>
      </c>
      <c r="R184" s="27">
        <f t="shared" si="181"/>
        <v>31153905.106278382</v>
      </c>
      <c r="S184" s="27">
        <f t="shared" si="176"/>
        <v>56002658.930459276</v>
      </c>
      <c r="T184" s="27"/>
      <c r="U184" s="28"/>
      <c r="V184" s="29"/>
    </row>
    <row r="185" spans="1:22" ht="30">
      <c r="A185" s="38"/>
      <c r="B185" s="25" t="s">
        <v>235</v>
      </c>
      <c r="C185" s="24" t="s">
        <v>115</v>
      </c>
      <c r="D185" s="24" t="s">
        <v>236</v>
      </c>
      <c r="E185" s="24" t="s">
        <v>31</v>
      </c>
      <c r="F185" s="17">
        <v>2167.5100000000002</v>
      </c>
      <c r="G185" s="17">
        <v>2607.71</v>
      </c>
      <c r="H185" s="17">
        <v>2000</v>
      </c>
      <c r="I185" s="17">
        <f t="shared" si="177"/>
        <v>2126</v>
      </c>
      <c r="J185" s="26">
        <v>6809.43</v>
      </c>
      <c r="K185" s="26">
        <v>10818.1</v>
      </c>
      <c r="L185" s="26">
        <v>1024.47</v>
      </c>
      <c r="M185" s="26">
        <v>5623.77</v>
      </c>
      <c r="N185" s="26">
        <f t="shared" si="171"/>
        <v>24275.77</v>
      </c>
      <c r="O185" s="27">
        <f t="shared" si="178"/>
        <v>1140647.6193000015</v>
      </c>
      <c r="P185" s="27">
        <f t="shared" si="179"/>
        <v>1812139.9310000024</v>
      </c>
      <c r="Q185" s="27">
        <f t="shared" si="180"/>
        <v>493497.44370000006</v>
      </c>
      <c r="R185" s="27">
        <f t="shared" si="181"/>
        <v>2709026.2467000005</v>
      </c>
      <c r="S185" s="27">
        <f t="shared" si="176"/>
        <v>6155311.2407000046</v>
      </c>
      <c r="T185" s="27"/>
      <c r="U185" s="28"/>
      <c r="V185" s="29"/>
    </row>
    <row r="186" spans="1:22" ht="30">
      <c r="A186" s="38"/>
      <c r="B186" s="25" t="s">
        <v>235</v>
      </c>
      <c r="C186" s="24" t="s">
        <v>115</v>
      </c>
      <c r="D186" s="24" t="s">
        <v>237</v>
      </c>
      <c r="E186" s="24" t="s">
        <v>21</v>
      </c>
      <c r="F186" s="17">
        <v>2240.2800000000002</v>
      </c>
      <c r="G186" s="17">
        <v>3269.0036144891906</v>
      </c>
      <c r="H186" s="17">
        <v>2000</v>
      </c>
      <c r="I186" s="17">
        <f t="shared" si="177"/>
        <v>2126</v>
      </c>
      <c r="J186" s="26">
        <v>20056.980000000003</v>
      </c>
      <c r="K186" s="26">
        <v>7959.38</v>
      </c>
      <c r="L186" s="26">
        <v>1858.63</v>
      </c>
      <c r="M186" s="26">
        <v>16220.79</v>
      </c>
      <c r="N186" s="26">
        <f t="shared" si="171"/>
        <v>46095.780000000006</v>
      </c>
      <c r="O186" s="27">
        <f t="shared" si="178"/>
        <v>4819291.154400005</v>
      </c>
      <c r="P186" s="27">
        <f t="shared" si="179"/>
        <v>1912479.8264000015</v>
      </c>
      <c r="Q186" s="27">
        <f t="shared" si="180"/>
        <v>2124420.8079980444</v>
      </c>
      <c r="R186" s="27">
        <f t="shared" si="181"/>
        <v>18540421.599870119</v>
      </c>
      <c r="S186" s="27">
        <f t="shared" si="176"/>
        <v>27396613.388668172</v>
      </c>
      <c r="T186" s="27"/>
      <c r="U186" s="28"/>
      <c r="V186" s="29"/>
    </row>
    <row r="187" spans="1:22" ht="30">
      <c r="A187" s="38"/>
      <c r="B187" s="25" t="s">
        <v>235</v>
      </c>
      <c r="C187" s="24" t="s">
        <v>115</v>
      </c>
      <c r="D187" s="24" t="s">
        <v>237</v>
      </c>
      <c r="E187" s="24" t="s">
        <v>31</v>
      </c>
      <c r="F187" s="17">
        <v>2240.2800000000002</v>
      </c>
      <c r="G187" s="17">
        <v>3269</v>
      </c>
      <c r="H187" s="17">
        <v>2000</v>
      </c>
      <c r="I187" s="17">
        <f t="shared" si="177"/>
        <v>2126</v>
      </c>
      <c r="J187" s="26">
        <v>1675.98</v>
      </c>
      <c r="K187" s="26">
        <v>1529.4499999999998</v>
      </c>
      <c r="L187" s="26">
        <v>1131.8900000000001</v>
      </c>
      <c r="M187" s="26">
        <v>2211.9299999999998</v>
      </c>
      <c r="N187" s="26">
        <f t="shared" si="171"/>
        <v>6549.25</v>
      </c>
      <c r="O187" s="27">
        <f t="shared" si="178"/>
        <v>402704.47440000036</v>
      </c>
      <c r="P187" s="27">
        <f t="shared" si="179"/>
        <v>367496.24600000028</v>
      </c>
      <c r="Q187" s="27">
        <f t="shared" si="180"/>
        <v>1293750.27</v>
      </c>
      <c r="R187" s="27">
        <f t="shared" si="181"/>
        <v>2528235.9899999998</v>
      </c>
      <c r="S187" s="27">
        <f t="shared" si="176"/>
        <v>4592186.9804000007</v>
      </c>
      <c r="T187" s="27"/>
      <c r="U187" s="28"/>
      <c r="V187" s="29"/>
    </row>
    <row r="188" spans="1:22" ht="33" customHeight="1">
      <c r="A188" s="38" t="s">
        <v>238</v>
      </c>
      <c r="B188" s="50"/>
      <c r="C188" s="25" t="s">
        <v>239</v>
      </c>
      <c r="D188" s="25"/>
      <c r="E188" s="48"/>
      <c r="F188" s="49" t="s">
        <v>18</v>
      </c>
      <c r="G188" s="49" t="s">
        <v>18</v>
      </c>
      <c r="H188" s="49" t="s">
        <v>18</v>
      </c>
      <c r="I188" s="49" t="s">
        <v>18</v>
      </c>
      <c r="J188" s="26">
        <f>J189</f>
        <v>411.36</v>
      </c>
      <c r="K188" s="26">
        <f t="shared" ref="K188:O188" si="224">K189</f>
        <v>236.46199999999999</v>
      </c>
      <c r="L188" s="26">
        <f t="shared" si="224"/>
        <v>62.68</v>
      </c>
      <c r="M188" s="26">
        <f t="shared" si="224"/>
        <v>376.1</v>
      </c>
      <c r="N188" s="26">
        <f t="shared" si="171"/>
        <v>1086.6019999999999</v>
      </c>
      <c r="O188" s="27">
        <f t="shared" si="224"/>
        <v>809420.73120000004</v>
      </c>
      <c r="P188" s="27">
        <f t="shared" ref="P188" si="225">P189</f>
        <v>465279.18354</v>
      </c>
      <c r="Q188" s="27">
        <f t="shared" ref="Q188" si="226">Q189</f>
        <v>143706.06792342072</v>
      </c>
      <c r="R188" s="27">
        <f t="shared" ref="R188" si="227">R189</f>
        <v>862282.26142307813</v>
      </c>
      <c r="S188" s="27">
        <f t="shared" si="176"/>
        <v>2280688.2440864989</v>
      </c>
      <c r="T188" s="29"/>
      <c r="U188" s="28"/>
      <c r="V188" s="29"/>
    </row>
    <row r="189" spans="1:22" ht="45" customHeight="1">
      <c r="A189" s="38"/>
      <c r="B189" s="25" t="s">
        <v>239</v>
      </c>
      <c r="C189" s="24" t="s">
        <v>122</v>
      </c>
      <c r="D189" s="24" t="s">
        <v>240</v>
      </c>
      <c r="E189" s="24" t="s">
        <v>21</v>
      </c>
      <c r="F189" s="17">
        <v>4127.67</v>
      </c>
      <c r="G189" s="17">
        <v>4588.7741276869929</v>
      </c>
      <c r="H189" s="17">
        <v>2160</v>
      </c>
      <c r="I189" s="17">
        <f t="shared" si="177"/>
        <v>2296.08</v>
      </c>
      <c r="J189" s="26">
        <v>411.36</v>
      </c>
      <c r="K189" s="26">
        <v>236.46199999999999</v>
      </c>
      <c r="L189" s="26">
        <v>62.68</v>
      </c>
      <c r="M189" s="26">
        <v>376.1</v>
      </c>
      <c r="N189" s="26">
        <f t="shared" si="171"/>
        <v>1086.6019999999999</v>
      </c>
      <c r="O189" s="27">
        <f t="shared" si="178"/>
        <v>809420.73120000004</v>
      </c>
      <c r="P189" s="27">
        <f t="shared" si="179"/>
        <v>465279.18354</v>
      </c>
      <c r="Q189" s="27">
        <f t="shared" si="180"/>
        <v>143706.06792342072</v>
      </c>
      <c r="R189" s="27">
        <f t="shared" si="181"/>
        <v>862282.26142307813</v>
      </c>
      <c r="S189" s="27">
        <f t="shared" si="176"/>
        <v>2280688.2440864989</v>
      </c>
      <c r="T189" s="27"/>
      <c r="U189" s="28"/>
      <c r="V189" s="29"/>
    </row>
    <row r="190" spans="1:22" ht="33" customHeight="1">
      <c r="A190" s="38" t="s">
        <v>241</v>
      </c>
      <c r="B190" s="50"/>
      <c r="C190" s="25" t="s">
        <v>242</v>
      </c>
      <c r="D190" s="25"/>
      <c r="E190" s="48"/>
      <c r="F190" s="49" t="s">
        <v>18</v>
      </c>
      <c r="G190" s="49" t="s">
        <v>18</v>
      </c>
      <c r="H190" s="49" t="s">
        <v>18</v>
      </c>
      <c r="I190" s="49" t="s">
        <v>18</v>
      </c>
      <c r="J190" s="26">
        <f>J191</f>
        <v>2157.5249999999996</v>
      </c>
      <c r="K190" s="26">
        <f t="shared" ref="K190:O190" si="228">K191</f>
        <v>1438.35</v>
      </c>
      <c r="L190" s="26">
        <f t="shared" si="228"/>
        <v>719.17499999999995</v>
      </c>
      <c r="M190" s="26">
        <f t="shared" si="228"/>
        <v>2157.5250000000001</v>
      </c>
      <c r="N190" s="26">
        <f t="shared" si="171"/>
        <v>6472.5749999999989</v>
      </c>
      <c r="O190" s="27">
        <f t="shared" si="228"/>
        <v>7276986.6209999993</v>
      </c>
      <c r="P190" s="27">
        <f t="shared" ref="P190" si="229">P191</f>
        <v>4851324.4139999999</v>
      </c>
      <c r="Q190" s="27">
        <f t="shared" ref="Q190" si="230">Q191</f>
        <v>6158220.6002343791</v>
      </c>
      <c r="R190" s="27">
        <f t="shared" ref="R190" si="231">R191</f>
        <v>18474661.800703138</v>
      </c>
      <c r="S190" s="27">
        <f t="shared" si="176"/>
        <v>36761193.435937516</v>
      </c>
      <c r="T190" s="29"/>
      <c r="U190" s="28"/>
      <c r="V190" s="29"/>
    </row>
    <row r="191" spans="1:22" ht="46.5" customHeight="1">
      <c r="A191" s="38"/>
      <c r="B191" s="25" t="s">
        <v>242</v>
      </c>
      <c r="C191" s="24" t="s">
        <v>179</v>
      </c>
      <c r="D191" s="24" t="s">
        <v>243</v>
      </c>
      <c r="E191" s="24" t="s">
        <v>21</v>
      </c>
      <c r="F191" s="17">
        <v>5072.84</v>
      </c>
      <c r="G191" s="17">
        <v>10369.995818450836</v>
      </c>
      <c r="H191" s="17">
        <v>1700</v>
      </c>
      <c r="I191" s="17">
        <f t="shared" si="177"/>
        <v>1807.1</v>
      </c>
      <c r="J191" s="26">
        <v>2157.5249999999996</v>
      </c>
      <c r="K191" s="26">
        <v>1438.35</v>
      </c>
      <c r="L191" s="26">
        <v>719.17499999999995</v>
      </c>
      <c r="M191" s="26">
        <v>2157.5250000000001</v>
      </c>
      <c r="N191" s="26">
        <f t="shared" si="171"/>
        <v>6472.5749999999989</v>
      </c>
      <c r="O191" s="27">
        <f t="shared" si="178"/>
        <v>7276986.6209999993</v>
      </c>
      <c r="P191" s="27">
        <f t="shared" si="179"/>
        <v>4851324.4139999999</v>
      </c>
      <c r="Q191" s="27">
        <f t="shared" si="180"/>
        <v>6158220.6002343791</v>
      </c>
      <c r="R191" s="27">
        <f t="shared" si="181"/>
        <v>18474661.800703138</v>
      </c>
      <c r="S191" s="27">
        <f t="shared" si="176"/>
        <v>36761193.435937516</v>
      </c>
      <c r="T191" s="27"/>
      <c r="U191" s="28"/>
      <c r="V191" s="29"/>
    </row>
    <row r="192" spans="1:22" ht="33" customHeight="1">
      <c r="A192" s="38" t="s">
        <v>244</v>
      </c>
      <c r="B192" s="50"/>
      <c r="C192" s="25" t="s">
        <v>245</v>
      </c>
      <c r="D192" s="25"/>
      <c r="E192" s="48"/>
      <c r="F192" s="49" t="s">
        <v>18</v>
      </c>
      <c r="G192" s="49" t="s">
        <v>18</v>
      </c>
      <c r="H192" s="49" t="s">
        <v>18</v>
      </c>
      <c r="I192" s="49" t="s">
        <v>18</v>
      </c>
      <c r="J192" s="26">
        <f>SUM(J193:J195)</f>
        <v>9141.3909999999996</v>
      </c>
      <c r="K192" s="26">
        <f t="shared" ref="K192:O192" si="232">SUM(K193:K195)</f>
        <v>5470.3859999999995</v>
      </c>
      <c r="L192" s="26">
        <f t="shared" si="232"/>
        <v>2357.6999999999998</v>
      </c>
      <c r="M192" s="26">
        <f t="shared" si="232"/>
        <v>8679.1999999999989</v>
      </c>
      <c r="N192" s="26">
        <f t="shared" si="171"/>
        <v>25648.676999999996</v>
      </c>
      <c r="O192" s="27">
        <f t="shared" si="232"/>
        <v>37537111.035479993</v>
      </c>
      <c r="P192" s="27">
        <f t="shared" ref="P192" si="233">SUM(P193:P195)</f>
        <v>22462936.624079995</v>
      </c>
      <c r="Q192" s="27">
        <f t="shared" ref="Q192" si="234">SUM(Q193:Q195)</f>
        <v>10990476.207066434</v>
      </c>
      <c r="R192" s="27">
        <f t="shared" ref="R192" si="235">SUM(R193:R195)</f>
        <v>40458303.048043005</v>
      </c>
      <c r="S192" s="27">
        <f t="shared" si="176"/>
        <v>111448826.91466942</v>
      </c>
      <c r="T192" s="29"/>
      <c r="U192" s="28"/>
      <c r="V192" s="29"/>
    </row>
    <row r="193" spans="1:22" s="8" customFormat="1" ht="46.5" customHeight="1">
      <c r="A193" s="37"/>
      <c r="B193" s="19" t="s">
        <v>245</v>
      </c>
      <c r="C193" s="18" t="s">
        <v>34</v>
      </c>
      <c r="D193" s="18" t="s">
        <v>39</v>
      </c>
      <c r="E193" s="18" t="s">
        <v>21</v>
      </c>
      <c r="F193" s="17">
        <v>5632.11</v>
      </c>
      <c r="G193" s="17">
        <v>6283.4817447934138</v>
      </c>
      <c r="H193" s="17">
        <v>1525.83</v>
      </c>
      <c r="I193" s="17">
        <f t="shared" si="177"/>
        <v>1621.9572899999998</v>
      </c>
      <c r="J193" s="20">
        <v>8770.6139999999996</v>
      </c>
      <c r="K193" s="20">
        <v>5130.7569999999996</v>
      </c>
      <c r="L193" s="20">
        <v>2237</v>
      </c>
      <c r="M193" s="20">
        <v>8235</v>
      </c>
      <c r="N193" s="20">
        <f t="shared" si="171"/>
        <v>24373.370999999999</v>
      </c>
      <c r="O193" s="21">
        <f t="shared" si="178"/>
        <v>36014596.855919994</v>
      </c>
      <c r="P193" s="21">
        <f t="shared" si="179"/>
        <v>21068324.853959996</v>
      </c>
      <c r="Q193" s="21">
        <f t="shared" si="180"/>
        <v>10427830.205372868</v>
      </c>
      <c r="R193" s="21">
        <f t="shared" si="181"/>
        <v>38387653.885223769</v>
      </c>
      <c r="S193" s="21">
        <f t="shared" si="176"/>
        <v>105898405.80047664</v>
      </c>
      <c r="T193" s="21"/>
      <c r="U193" s="22"/>
      <c r="V193" s="23"/>
    </row>
    <row r="194" spans="1:22" s="8" customFormat="1" ht="46.5" customHeight="1">
      <c r="A194" s="37"/>
      <c r="B194" s="19" t="s">
        <v>245</v>
      </c>
      <c r="C194" s="18" t="s">
        <v>34</v>
      </c>
      <c r="D194" s="18" t="s">
        <v>111</v>
      </c>
      <c r="E194" s="18" t="s">
        <v>31</v>
      </c>
      <c r="F194" s="17">
        <v>5632.11</v>
      </c>
      <c r="G194" s="17">
        <v>6283.4817447934138</v>
      </c>
      <c r="H194" s="17">
        <v>1525.83</v>
      </c>
      <c r="I194" s="17">
        <f t="shared" si="177"/>
        <v>1621.9572899999998</v>
      </c>
      <c r="J194" s="20">
        <v>207.45200000000003</v>
      </c>
      <c r="K194" s="20">
        <v>124.57599999999999</v>
      </c>
      <c r="L194" s="20">
        <v>51.7</v>
      </c>
      <c r="M194" s="20">
        <v>190.4</v>
      </c>
      <c r="N194" s="20">
        <f t="shared" si="171"/>
        <v>574.12800000000004</v>
      </c>
      <c r="O194" s="21">
        <f t="shared" si="178"/>
        <v>851855.99856000009</v>
      </c>
      <c r="P194" s="21">
        <f t="shared" si="179"/>
        <v>511543.93727999995</v>
      </c>
      <c r="Q194" s="21">
        <f t="shared" si="180"/>
        <v>241000.81431281954</v>
      </c>
      <c r="R194" s="21">
        <f t="shared" si="181"/>
        <v>887554.25619266613</v>
      </c>
      <c r="S194" s="21">
        <f t="shared" si="176"/>
        <v>2491955.0063454858</v>
      </c>
      <c r="T194" s="21"/>
      <c r="U194" s="22"/>
      <c r="V194" s="23"/>
    </row>
    <row r="195" spans="1:22" s="8" customFormat="1" ht="46.5" customHeight="1">
      <c r="A195" s="37"/>
      <c r="B195" s="19" t="s">
        <v>245</v>
      </c>
      <c r="C195" s="18" t="s">
        <v>34</v>
      </c>
      <c r="D195" s="18" t="s">
        <v>35</v>
      </c>
      <c r="E195" s="18" t="s">
        <v>31</v>
      </c>
      <c r="F195" s="17">
        <v>5632.11</v>
      </c>
      <c r="G195" s="17">
        <v>6283.4817447934138</v>
      </c>
      <c r="H195" s="17">
        <v>1525.83</v>
      </c>
      <c r="I195" s="17">
        <f t="shared" si="177"/>
        <v>1621.9572899999998</v>
      </c>
      <c r="J195" s="20">
        <v>163.32499999999999</v>
      </c>
      <c r="K195" s="20">
        <v>215.053</v>
      </c>
      <c r="L195" s="20">
        <v>69</v>
      </c>
      <c r="M195" s="20">
        <v>253.8</v>
      </c>
      <c r="N195" s="20">
        <f t="shared" si="171"/>
        <v>701.178</v>
      </c>
      <c r="O195" s="21">
        <f t="shared" si="178"/>
        <v>670658.18099999987</v>
      </c>
      <c r="P195" s="21">
        <f t="shared" si="179"/>
        <v>883067.83283999993</v>
      </c>
      <c r="Q195" s="21">
        <f t="shared" si="180"/>
        <v>321645.1873807456</v>
      </c>
      <c r="R195" s="21">
        <f t="shared" si="181"/>
        <v>1183094.9066265686</v>
      </c>
      <c r="S195" s="21">
        <f t="shared" si="176"/>
        <v>3058466.1078473139</v>
      </c>
      <c r="T195" s="21"/>
      <c r="U195" s="22"/>
      <c r="V195" s="23"/>
    </row>
    <row r="196" spans="1:22" ht="33" customHeight="1">
      <c r="A196" s="38" t="s">
        <v>246</v>
      </c>
      <c r="B196" s="50"/>
      <c r="C196" s="25" t="s">
        <v>247</v>
      </c>
      <c r="D196" s="25"/>
      <c r="E196" s="48"/>
      <c r="F196" s="49" t="s">
        <v>18</v>
      </c>
      <c r="G196" s="49" t="s">
        <v>18</v>
      </c>
      <c r="H196" s="49" t="s">
        <v>18</v>
      </c>
      <c r="I196" s="49" t="s">
        <v>18</v>
      </c>
      <c r="J196" s="26">
        <f>SUM(J197:J200)</f>
        <v>2406.5540000000001</v>
      </c>
      <c r="K196" s="26">
        <f t="shared" ref="K196:O196" si="236">SUM(K197:K200)</f>
        <v>1596.0360000000001</v>
      </c>
      <c r="L196" s="26">
        <f t="shared" si="236"/>
        <v>783</v>
      </c>
      <c r="M196" s="26">
        <f t="shared" si="236"/>
        <v>2349</v>
      </c>
      <c r="N196" s="26">
        <f t="shared" si="171"/>
        <v>7134.59</v>
      </c>
      <c r="O196" s="27">
        <f t="shared" si="236"/>
        <v>14229015.7894</v>
      </c>
      <c r="P196" s="27">
        <f t="shared" ref="P196" si="237">SUM(P197:P200)</f>
        <v>9434128.6096000001</v>
      </c>
      <c r="Q196" s="27">
        <f t="shared" ref="Q196" si="238">SUM(Q197:Q200)</f>
        <v>18976579.33131</v>
      </c>
      <c r="R196" s="27">
        <f t="shared" ref="R196" si="239">SUM(R197:R200)</f>
        <v>56929730.236160003</v>
      </c>
      <c r="S196" s="27">
        <f t="shared" si="176"/>
        <v>99569453.966470003</v>
      </c>
      <c r="T196" s="29"/>
      <c r="U196" s="28"/>
      <c r="V196" s="29"/>
    </row>
    <row r="197" spans="1:22" ht="51" customHeight="1">
      <c r="A197" s="38"/>
      <c r="B197" s="25" t="s">
        <v>247</v>
      </c>
      <c r="C197" s="24" t="s">
        <v>19</v>
      </c>
      <c r="D197" s="24" t="s">
        <v>248</v>
      </c>
      <c r="E197" s="24" t="s">
        <v>21</v>
      </c>
      <c r="F197" s="17">
        <v>6902.3</v>
      </c>
      <c r="G197" s="17">
        <v>22071.07</v>
      </c>
      <c r="H197" s="17">
        <v>1612.5</v>
      </c>
      <c r="I197" s="17">
        <f t="shared" si="177"/>
        <v>1714.0874999999999</v>
      </c>
      <c r="J197" s="26">
        <v>1198.2180000000001</v>
      </c>
      <c r="K197" s="26">
        <v>798.81200000000001</v>
      </c>
      <c r="L197" s="26">
        <v>386.9</v>
      </c>
      <c r="M197" s="26">
        <v>1160.7</v>
      </c>
      <c r="N197" s="26">
        <f t="shared" si="171"/>
        <v>3544.63</v>
      </c>
      <c r="O197" s="27">
        <f t="shared" si="178"/>
        <v>6338333.5764000006</v>
      </c>
      <c r="P197" s="27">
        <f t="shared" si="179"/>
        <v>4225555.7176000001</v>
      </c>
      <c r="Q197" s="27">
        <f t="shared" si="180"/>
        <v>7876116.5292499987</v>
      </c>
      <c r="R197" s="27">
        <f t="shared" si="181"/>
        <v>23628349.587749999</v>
      </c>
      <c r="S197" s="27">
        <f t="shared" si="176"/>
        <v>42068355.410999998</v>
      </c>
      <c r="T197" s="27"/>
      <c r="U197" s="28"/>
      <c r="V197" s="29"/>
    </row>
    <row r="198" spans="1:22" ht="50.25" customHeight="1">
      <c r="A198" s="38"/>
      <c r="B198" s="25" t="s">
        <v>247</v>
      </c>
      <c r="C198" s="24" t="s">
        <v>19</v>
      </c>
      <c r="D198" s="24" t="s">
        <v>249</v>
      </c>
      <c r="E198" s="24" t="s">
        <v>21</v>
      </c>
      <c r="F198" s="17">
        <v>9188.35</v>
      </c>
      <c r="G198" s="17">
        <v>35443.08</v>
      </c>
      <c r="H198" s="17">
        <v>1980</v>
      </c>
      <c r="I198" s="17">
        <f t="shared" si="177"/>
        <v>2104.7399999999998</v>
      </c>
      <c r="J198" s="26">
        <v>374.33100000000002</v>
      </c>
      <c r="K198" s="26">
        <v>249.554</v>
      </c>
      <c r="L198" s="26">
        <v>124.77800000000001</v>
      </c>
      <c r="M198" s="26">
        <v>374.33300000000003</v>
      </c>
      <c r="N198" s="26">
        <f t="shared" si="171"/>
        <v>1122.9960000000001</v>
      </c>
      <c r="O198" s="27">
        <f t="shared" si="178"/>
        <v>2698308.8638500003</v>
      </c>
      <c r="P198" s="27">
        <f t="shared" si="179"/>
        <v>1798872.5759000001</v>
      </c>
      <c r="Q198" s="27">
        <f t="shared" si="180"/>
        <v>4159891.3885200005</v>
      </c>
      <c r="R198" s="27">
        <f t="shared" si="181"/>
        <v>12479640.827220002</v>
      </c>
      <c r="S198" s="27">
        <f t="shared" si="176"/>
        <v>21136713.655490004</v>
      </c>
      <c r="T198" s="27"/>
      <c r="U198" s="28"/>
      <c r="V198" s="29"/>
    </row>
    <row r="199" spans="1:22" ht="47.25" customHeight="1">
      <c r="A199" s="38"/>
      <c r="B199" s="25" t="s">
        <v>247</v>
      </c>
      <c r="C199" s="24" t="s">
        <v>19</v>
      </c>
      <c r="D199" s="24" t="s">
        <v>250</v>
      </c>
      <c r="E199" s="24" t="s">
        <v>21</v>
      </c>
      <c r="F199" s="17">
        <v>8205.83</v>
      </c>
      <c r="G199" s="17">
        <v>27685.31</v>
      </c>
      <c r="H199" s="17">
        <v>1980</v>
      </c>
      <c r="I199" s="17">
        <f t="shared" si="177"/>
        <v>2104.7399999999998</v>
      </c>
      <c r="J199" s="26">
        <v>758.505</v>
      </c>
      <c r="K199" s="26">
        <v>505.67</v>
      </c>
      <c r="L199" s="26">
        <v>252.87799999999999</v>
      </c>
      <c r="M199" s="26">
        <v>758.63300000000004</v>
      </c>
      <c r="N199" s="26">
        <f t="shared" si="171"/>
        <v>2275.6859999999997</v>
      </c>
      <c r="O199" s="27">
        <f t="shared" si="178"/>
        <v>4722323.1841500001</v>
      </c>
      <c r="P199" s="27">
        <f t="shared" si="179"/>
        <v>3148215.4561000001</v>
      </c>
      <c r="Q199" s="27">
        <f t="shared" si="180"/>
        <v>6468763.3804599997</v>
      </c>
      <c r="R199" s="27">
        <f t="shared" si="181"/>
        <v>19406264.56081</v>
      </c>
      <c r="S199" s="27">
        <f t="shared" si="176"/>
        <v>33745566.581519999</v>
      </c>
      <c r="T199" s="27"/>
      <c r="U199" s="28"/>
      <c r="V199" s="29"/>
    </row>
    <row r="200" spans="1:22" ht="67.5" customHeight="1">
      <c r="A200" s="38"/>
      <c r="B200" s="25" t="s">
        <v>247</v>
      </c>
      <c r="C200" s="24" t="s">
        <v>19</v>
      </c>
      <c r="D200" s="24" t="s">
        <v>251</v>
      </c>
      <c r="E200" s="24" t="s">
        <v>31</v>
      </c>
      <c r="F200" s="17">
        <v>8205.83</v>
      </c>
      <c r="G200" s="17">
        <v>27685.31</v>
      </c>
      <c r="H200" s="17">
        <v>1980</v>
      </c>
      <c r="I200" s="17">
        <f t="shared" si="177"/>
        <v>2104.7399999999998</v>
      </c>
      <c r="J200" s="26">
        <v>75.5</v>
      </c>
      <c r="K200" s="26">
        <v>42</v>
      </c>
      <c r="L200" s="26">
        <v>18.443999999999999</v>
      </c>
      <c r="M200" s="26">
        <v>55.334000000000003</v>
      </c>
      <c r="N200" s="26">
        <f t="shared" si="171"/>
        <v>191.27799999999999</v>
      </c>
      <c r="O200" s="27">
        <f t="shared" si="178"/>
        <v>470050.16499999998</v>
      </c>
      <c r="P200" s="27">
        <f t="shared" si="179"/>
        <v>261484.86</v>
      </c>
      <c r="Q200" s="27">
        <f t="shared" si="180"/>
        <v>471808.03307999996</v>
      </c>
      <c r="R200" s="27">
        <f t="shared" si="181"/>
        <v>1415475.2603800001</v>
      </c>
      <c r="S200" s="27">
        <f t="shared" si="176"/>
        <v>2618818.3184599997</v>
      </c>
      <c r="T200" s="27"/>
      <c r="U200" s="28"/>
      <c r="V200" s="29"/>
    </row>
    <row r="201" spans="1:22" ht="33" customHeight="1">
      <c r="A201" s="38" t="s">
        <v>252</v>
      </c>
      <c r="B201" s="50"/>
      <c r="C201" s="25" t="s">
        <v>253</v>
      </c>
      <c r="D201" s="25"/>
      <c r="E201" s="48"/>
      <c r="F201" s="49" t="s">
        <v>18</v>
      </c>
      <c r="G201" s="49" t="s">
        <v>18</v>
      </c>
      <c r="H201" s="49" t="s">
        <v>18</v>
      </c>
      <c r="I201" s="49" t="s">
        <v>18</v>
      </c>
      <c r="J201" s="26">
        <f>SUM(J202:J204)</f>
        <v>6177.75</v>
      </c>
      <c r="K201" s="26">
        <f t="shared" ref="K201:O201" si="240">SUM(K202:K204)</f>
        <v>4440.1699999999992</v>
      </c>
      <c r="L201" s="26">
        <f t="shared" si="240"/>
        <v>2259.4899999999998</v>
      </c>
      <c r="M201" s="26">
        <f t="shared" si="240"/>
        <v>6778.56</v>
      </c>
      <c r="N201" s="26">
        <f t="shared" si="171"/>
        <v>19655.969999999998</v>
      </c>
      <c r="O201" s="27">
        <f t="shared" si="240"/>
        <v>35433488.546799995</v>
      </c>
      <c r="P201" s="27">
        <f t="shared" ref="P201" si="241">SUM(P202:P204)</f>
        <v>23261825.705199998</v>
      </c>
      <c r="Q201" s="27">
        <f t="shared" ref="Q201" si="242">SUM(Q202:Q204)</f>
        <v>13465448.973667802</v>
      </c>
      <c r="R201" s="27">
        <f t="shared" ref="R201" si="243">SUM(R202:R204)</f>
        <v>40397226.654983401</v>
      </c>
      <c r="S201" s="27">
        <f t="shared" si="176"/>
        <v>112557989.88065119</v>
      </c>
      <c r="T201" s="29"/>
      <c r="U201" s="28"/>
      <c r="V201" s="29"/>
    </row>
    <row r="202" spans="1:22" ht="48.75" customHeight="1">
      <c r="A202" s="38"/>
      <c r="B202" s="25" t="s">
        <v>253</v>
      </c>
      <c r="C202" s="24" t="s">
        <v>128</v>
      </c>
      <c r="D202" s="24" t="s">
        <v>254</v>
      </c>
      <c r="E202" s="24" t="s">
        <v>21</v>
      </c>
      <c r="F202" s="17">
        <v>10602.4</v>
      </c>
      <c r="G202" s="17">
        <v>11811.53</v>
      </c>
      <c r="H202" s="17">
        <v>1916</v>
      </c>
      <c r="I202" s="17">
        <f t="shared" si="177"/>
        <v>2036.7079999999999</v>
      </c>
      <c r="J202" s="26">
        <v>3911.3</v>
      </c>
      <c r="K202" s="26">
        <v>2544.8999999999996</v>
      </c>
      <c r="L202" s="26">
        <v>1307.95</v>
      </c>
      <c r="M202" s="26">
        <v>3923.76</v>
      </c>
      <c r="N202" s="26">
        <f t="shared" si="171"/>
        <v>11687.91</v>
      </c>
      <c r="O202" s="27">
        <f t="shared" si="178"/>
        <v>33975116.32</v>
      </c>
      <c r="P202" s="27">
        <f t="shared" si="179"/>
        <v>22106019.359999996</v>
      </c>
      <c r="Q202" s="27">
        <f t="shared" si="180"/>
        <v>12784978.434900001</v>
      </c>
      <c r="R202" s="27">
        <f t="shared" si="181"/>
        <v>38354055.570720002</v>
      </c>
      <c r="S202" s="27">
        <f t="shared" si="176"/>
        <v>107220169.68561999</v>
      </c>
      <c r="T202" s="27"/>
      <c r="U202" s="28"/>
      <c r="V202" s="29"/>
    </row>
    <row r="203" spans="1:22" ht="48.75" customHeight="1">
      <c r="A203" s="38"/>
      <c r="B203" s="25" t="s">
        <v>253</v>
      </c>
      <c r="C203" s="24" t="s">
        <v>128</v>
      </c>
      <c r="D203" s="24" t="s">
        <v>254</v>
      </c>
      <c r="E203" s="24" t="s">
        <v>31</v>
      </c>
      <c r="F203" s="17">
        <v>10602.4</v>
      </c>
      <c r="G203" s="17">
        <v>11811.53</v>
      </c>
      <c r="H203" s="17">
        <v>1916</v>
      </c>
      <c r="I203" s="17">
        <f t="shared" si="177"/>
        <v>2036.7079999999999</v>
      </c>
      <c r="J203" s="26">
        <v>142.11000000000001</v>
      </c>
      <c r="K203" s="26">
        <v>111.41</v>
      </c>
      <c r="L203" s="26">
        <v>59.61</v>
      </c>
      <c r="M203" s="26">
        <v>179.01</v>
      </c>
      <c r="N203" s="26">
        <f t="shared" si="171"/>
        <v>492.14</v>
      </c>
      <c r="O203" s="27">
        <f t="shared" si="178"/>
        <v>1234424.304</v>
      </c>
      <c r="P203" s="27">
        <f t="shared" si="179"/>
        <v>967751.82399999991</v>
      </c>
      <c r="Q203" s="27">
        <f t="shared" si="180"/>
        <v>582677.13942000002</v>
      </c>
      <c r="R203" s="27">
        <f t="shared" si="181"/>
        <v>1749790.88622</v>
      </c>
      <c r="S203" s="27">
        <f t="shared" si="176"/>
        <v>4534644.1536400001</v>
      </c>
      <c r="T203" s="27"/>
      <c r="U203" s="28"/>
      <c r="V203" s="29"/>
    </row>
    <row r="204" spans="1:22" ht="48.75" customHeight="1">
      <c r="A204" s="38"/>
      <c r="B204" s="25" t="s">
        <v>253</v>
      </c>
      <c r="C204" s="24" t="s">
        <v>128</v>
      </c>
      <c r="D204" s="24" t="s">
        <v>254</v>
      </c>
      <c r="E204" s="24" t="s">
        <v>40</v>
      </c>
      <c r="F204" s="17">
        <v>173</v>
      </c>
      <c r="G204" s="17">
        <v>181.48</v>
      </c>
      <c r="H204" s="17">
        <v>67.58</v>
      </c>
      <c r="I204" s="17">
        <f t="shared" si="177"/>
        <v>71.83753999999999</v>
      </c>
      <c r="J204" s="26">
        <v>2124.34</v>
      </c>
      <c r="K204" s="26">
        <v>1783.86</v>
      </c>
      <c r="L204" s="26">
        <v>891.93</v>
      </c>
      <c r="M204" s="26">
        <v>2675.79</v>
      </c>
      <c r="N204" s="26">
        <f t="shared" ref="N204:N254" si="244">J204+K204+L204+M204</f>
        <v>7475.92</v>
      </c>
      <c r="O204" s="27">
        <f t="shared" si="178"/>
        <v>223947.92280000003</v>
      </c>
      <c r="P204" s="27">
        <f t="shared" si="179"/>
        <v>188054.52119999999</v>
      </c>
      <c r="Q204" s="27">
        <f t="shared" si="180"/>
        <v>97793.39934779999</v>
      </c>
      <c r="R204" s="27">
        <f t="shared" si="181"/>
        <v>293380.19804340001</v>
      </c>
      <c r="S204" s="27">
        <f t="shared" si="176"/>
        <v>803176.04139120004</v>
      </c>
      <c r="T204" s="27"/>
      <c r="U204" s="28"/>
      <c r="V204" s="29"/>
    </row>
    <row r="205" spans="1:22" ht="33" customHeight="1">
      <c r="A205" s="38" t="s">
        <v>255</v>
      </c>
      <c r="B205" s="50"/>
      <c r="C205" s="25" t="s">
        <v>256</v>
      </c>
      <c r="D205" s="25"/>
      <c r="E205" s="48"/>
      <c r="F205" s="49" t="s">
        <v>18</v>
      </c>
      <c r="G205" s="49" t="s">
        <v>18</v>
      </c>
      <c r="H205" s="49" t="s">
        <v>18</v>
      </c>
      <c r="I205" s="49" t="s">
        <v>18</v>
      </c>
      <c r="J205" s="26">
        <f>SUM(J206:J207)</f>
        <v>1037.3969999999999</v>
      </c>
      <c r="K205" s="26">
        <f t="shared" ref="K205:O205" si="245">SUM(K206:K207)</f>
        <v>702.38400000000001</v>
      </c>
      <c r="L205" s="26">
        <f t="shared" si="245"/>
        <v>348.05700000000002</v>
      </c>
      <c r="M205" s="26">
        <f t="shared" si="245"/>
        <v>1052.4769999999999</v>
      </c>
      <c r="N205" s="26">
        <f t="shared" si="244"/>
        <v>3140.3149999999996</v>
      </c>
      <c r="O205" s="27">
        <f t="shared" si="245"/>
        <v>4717509.0972300004</v>
      </c>
      <c r="P205" s="27">
        <f t="shared" ref="P205" si="246">SUM(P206:P207)</f>
        <v>3194232.4391000001</v>
      </c>
      <c r="Q205" s="27">
        <f t="shared" ref="Q205" si="247">SUM(Q206:Q207)</f>
        <v>2606816.7269268632</v>
      </c>
      <c r="R205" s="27">
        <f t="shared" ref="R205" si="248">SUM(R206:R207)</f>
        <v>7885493.822646711</v>
      </c>
      <c r="S205" s="27">
        <f t="shared" ref="S205:S268" si="249">O205+P205+Q205+R205</f>
        <v>18404052.085903574</v>
      </c>
      <c r="T205" s="29"/>
      <c r="U205" s="28"/>
      <c r="V205" s="29"/>
    </row>
    <row r="206" spans="1:22" ht="69" customHeight="1">
      <c r="A206" s="38"/>
      <c r="B206" s="25" t="s">
        <v>256</v>
      </c>
      <c r="C206" s="24" t="s">
        <v>43</v>
      </c>
      <c r="D206" s="24" t="s">
        <v>257</v>
      </c>
      <c r="E206" s="24" t="s">
        <v>21</v>
      </c>
      <c r="F206" s="17">
        <v>6406.38</v>
      </c>
      <c r="G206" s="17">
        <v>8881.1148781567026</v>
      </c>
      <c r="H206" s="17">
        <v>1874</v>
      </c>
      <c r="I206" s="17">
        <f t="shared" ref="I206:I268" si="250">H206*$I$3</f>
        <v>1992.0619999999999</v>
      </c>
      <c r="J206" s="26">
        <v>542.88</v>
      </c>
      <c r="K206" s="26">
        <v>361.94600000000003</v>
      </c>
      <c r="L206" s="26">
        <v>176.97</v>
      </c>
      <c r="M206" s="26">
        <v>532.81299999999999</v>
      </c>
      <c r="N206" s="26">
        <f t="shared" si="244"/>
        <v>1614.6089999999999</v>
      </c>
      <c r="O206" s="27">
        <f t="shared" ref="O206:O268" si="251">(F206-H206)*J206</f>
        <v>2460538.4544000002</v>
      </c>
      <c r="P206" s="27">
        <f t="shared" ref="P206:P268" si="252">(F206-H206)*K206</f>
        <v>1640476.8114800001</v>
      </c>
      <c r="Q206" s="27">
        <f t="shared" ref="Q206:Q268" si="253">(G206-I206)*L206</f>
        <v>1219155.6878473917</v>
      </c>
      <c r="R206" s="27">
        <f t="shared" ref="R206:R268" si="254">(G206-I206)*M206</f>
        <v>3670576.9311693073</v>
      </c>
      <c r="S206" s="27">
        <f t="shared" si="249"/>
        <v>8990747.8848966993</v>
      </c>
      <c r="T206" s="27"/>
      <c r="U206" s="28"/>
      <c r="V206" s="29"/>
    </row>
    <row r="207" spans="1:22" ht="69" customHeight="1">
      <c r="A207" s="38"/>
      <c r="B207" s="25" t="s">
        <v>256</v>
      </c>
      <c r="C207" s="24" t="s">
        <v>43</v>
      </c>
      <c r="D207" s="24" t="s">
        <v>258</v>
      </c>
      <c r="E207" s="24" t="s">
        <v>21</v>
      </c>
      <c r="F207" s="17">
        <v>6623.99</v>
      </c>
      <c r="G207" s="17">
        <v>10300.630263780835</v>
      </c>
      <c r="H207" s="17">
        <v>2060</v>
      </c>
      <c r="I207" s="17">
        <f t="shared" si="250"/>
        <v>2189.7799999999997</v>
      </c>
      <c r="J207" s="26">
        <v>494.517</v>
      </c>
      <c r="K207" s="26">
        <v>340.43799999999999</v>
      </c>
      <c r="L207" s="26">
        <v>171.08699999999999</v>
      </c>
      <c r="M207" s="26">
        <v>519.66399999999999</v>
      </c>
      <c r="N207" s="26">
        <f t="shared" si="244"/>
        <v>1525.7059999999999</v>
      </c>
      <c r="O207" s="27">
        <f t="shared" si="251"/>
        <v>2256970.6428299998</v>
      </c>
      <c r="P207" s="27">
        <f t="shared" si="252"/>
        <v>1553755.6276199999</v>
      </c>
      <c r="Q207" s="27">
        <f t="shared" si="253"/>
        <v>1387661.0390794717</v>
      </c>
      <c r="R207" s="27">
        <f t="shared" si="254"/>
        <v>4214916.8914774042</v>
      </c>
      <c r="S207" s="27">
        <f t="shared" si="249"/>
        <v>9413304.2010068744</v>
      </c>
      <c r="T207" s="27"/>
      <c r="U207" s="28"/>
      <c r="V207" s="29"/>
    </row>
    <row r="208" spans="1:22" ht="33" customHeight="1">
      <c r="A208" s="38" t="s">
        <v>259</v>
      </c>
      <c r="B208" s="50"/>
      <c r="C208" s="25" t="s">
        <v>260</v>
      </c>
      <c r="D208" s="25"/>
      <c r="E208" s="48"/>
      <c r="F208" s="49" t="s">
        <v>18</v>
      </c>
      <c r="G208" s="49" t="s">
        <v>18</v>
      </c>
      <c r="H208" s="49" t="s">
        <v>18</v>
      </c>
      <c r="I208" s="49" t="s">
        <v>18</v>
      </c>
      <c r="J208" s="26">
        <f>J209</f>
        <v>689.50699999999995</v>
      </c>
      <c r="K208" s="26">
        <f t="shared" ref="K208:O208" si="255">K209</f>
        <v>315.23</v>
      </c>
      <c r="L208" s="26">
        <f t="shared" si="255"/>
        <v>113.52</v>
      </c>
      <c r="M208" s="26">
        <f t="shared" si="255"/>
        <v>635.15</v>
      </c>
      <c r="N208" s="26">
        <f t="shared" si="244"/>
        <v>1753.4070000000002</v>
      </c>
      <c r="O208" s="27">
        <f t="shared" si="255"/>
        <v>1814134.2874200002</v>
      </c>
      <c r="P208" s="27">
        <f t="shared" ref="P208" si="256">P209</f>
        <v>829389.04380000022</v>
      </c>
      <c r="Q208" s="27">
        <f t="shared" ref="Q208" si="257">Q209</f>
        <v>605882.69016</v>
      </c>
      <c r="R208" s="27">
        <f t="shared" ref="R208" si="258">R209</f>
        <v>3389943.5399500001</v>
      </c>
      <c r="S208" s="27">
        <f t="shared" si="249"/>
        <v>6639349.5613300009</v>
      </c>
      <c r="T208" s="29"/>
      <c r="U208" s="28"/>
      <c r="V208" s="29"/>
    </row>
    <row r="209" spans="1:22" ht="51" customHeight="1">
      <c r="A209" s="38"/>
      <c r="B209" s="25" t="s">
        <v>260</v>
      </c>
      <c r="C209" s="24" t="s">
        <v>141</v>
      </c>
      <c r="D209" s="24" t="s">
        <v>261</v>
      </c>
      <c r="E209" s="24" t="s">
        <v>21</v>
      </c>
      <c r="F209" s="17">
        <v>4560.0600000000004</v>
      </c>
      <c r="G209" s="17">
        <v>7387.76</v>
      </c>
      <c r="H209" s="17">
        <v>1929</v>
      </c>
      <c r="I209" s="17">
        <f t="shared" si="250"/>
        <v>2050.527</v>
      </c>
      <c r="J209" s="26">
        <v>689.50699999999995</v>
      </c>
      <c r="K209" s="26">
        <v>315.23</v>
      </c>
      <c r="L209" s="26">
        <v>113.52</v>
      </c>
      <c r="M209" s="26">
        <v>635.15</v>
      </c>
      <c r="N209" s="26">
        <f t="shared" si="244"/>
        <v>1753.4070000000002</v>
      </c>
      <c r="O209" s="27">
        <f t="shared" si="251"/>
        <v>1814134.2874200002</v>
      </c>
      <c r="P209" s="27">
        <f t="shared" si="252"/>
        <v>829389.04380000022</v>
      </c>
      <c r="Q209" s="27">
        <f t="shared" si="253"/>
        <v>605882.69016</v>
      </c>
      <c r="R209" s="27">
        <f t="shared" si="254"/>
        <v>3389943.5399500001</v>
      </c>
      <c r="S209" s="27">
        <f t="shared" si="249"/>
        <v>6639349.5613300009</v>
      </c>
      <c r="T209" s="27"/>
      <c r="U209" s="28"/>
      <c r="V209" s="29"/>
    </row>
    <row r="210" spans="1:22" ht="33" customHeight="1">
      <c r="A210" s="38" t="s">
        <v>262</v>
      </c>
      <c r="B210" s="50"/>
      <c r="C210" s="25" t="s">
        <v>263</v>
      </c>
      <c r="D210" s="25"/>
      <c r="E210" s="48"/>
      <c r="F210" s="49" t="s">
        <v>18</v>
      </c>
      <c r="G210" s="49" t="s">
        <v>18</v>
      </c>
      <c r="H210" s="49" t="s">
        <v>18</v>
      </c>
      <c r="I210" s="49" t="s">
        <v>18</v>
      </c>
      <c r="J210" s="26">
        <f>J211</f>
        <v>769.81000000000006</v>
      </c>
      <c r="K210" s="26">
        <f t="shared" ref="K210:O210" si="259">K211</f>
        <v>425.76599999999996</v>
      </c>
      <c r="L210" s="26">
        <f t="shared" si="259"/>
        <v>185</v>
      </c>
      <c r="M210" s="26">
        <f t="shared" si="259"/>
        <v>660.1</v>
      </c>
      <c r="N210" s="26">
        <f t="shared" si="244"/>
        <v>2040.6759999999999</v>
      </c>
      <c r="O210" s="27">
        <f t="shared" si="259"/>
        <v>3032589.514</v>
      </c>
      <c r="P210" s="27">
        <f t="shared" ref="P210" si="260">P211</f>
        <v>1677262.5803999996</v>
      </c>
      <c r="Q210" s="27">
        <f t="shared" ref="Q210" si="261">Q211</f>
        <v>833158.30932768784</v>
      </c>
      <c r="R210" s="27">
        <f t="shared" ref="R210" si="262">R211</f>
        <v>2972798.9188497663</v>
      </c>
      <c r="S210" s="27">
        <f t="shared" si="249"/>
        <v>8515809.3225774541</v>
      </c>
      <c r="T210" s="29"/>
      <c r="U210" s="28"/>
      <c r="V210" s="29"/>
    </row>
    <row r="211" spans="1:22" ht="50.25" customHeight="1">
      <c r="A211" s="38"/>
      <c r="B211" s="25" t="s">
        <v>263</v>
      </c>
      <c r="C211" s="24" t="s">
        <v>179</v>
      </c>
      <c r="D211" s="24" t="s">
        <v>264</v>
      </c>
      <c r="E211" s="24" t="s">
        <v>21</v>
      </c>
      <c r="F211" s="17">
        <v>5683.4</v>
      </c>
      <c r="G211" s="17">
        <v>6357.4304287983132</v>
      </c>
      <c r="H211" s="17">
        <v>1744</v>
      </c>
      <c r="I211" s="17">
        <f t="shared" si="250"/>
        <v>1853.8719999999998</v>
      </c>
      <c r="J211" s="26">
        <v>769.81000000000006</v>
      </c>
      <c r="K211" s="26">
        <v>425.76599999999996</v>
      </c>
      <c r="L211" s="26">
        <v>185</v>
      </c>
      <c r="M211" s="26">
        <v>660.1</v>
      </c>
      <c r="N211" s="26">
        <f t="shared" si="244"/>
        <v>2040.6759999999999</v>
      </c>
      <c r="O211" s="27">
        <f t="shared" si="251"/>
        <v>3032589.514</v>
      </c>
      <c r="P211" s="27">
        <f t="shared" si="252"/>
        <v>1677262.5803999996</v>
      </c>
      <c r="Q211" s="27">
        <f t="shared" si="253"/>
        <v>833158.30932768784</v>
      </c>
      <c r="R211" s="27">
        <f t="shared" si="254"/>
        <v>2972798.9188497663</v>
      </c>
      <c r="S211" s="27">
        <f t="shared" si="249"/>
        <v>8515809.3225774541</v>
      </c>
      <c r="T211" s="27"/>
      <c r="U211" s="28"/>
      <c r="V211" s="29"/>
    </row>
    <row r="212" spans="1:22" ht="33" customHeight="1">
      <c r="A212" s="38" t="s">
        <v>265</v>
      </c>
      <c r="B212" s="50"/>
      <c r="C212" s="25" t="s">
        <v>266</v>
      </c>
      <c r="D212" s="25"/>
      <c r="E212" s="48"/>
      <c r="F212" s="49" t="s">
        <v>18</v>
      </c>
      <c r="G212" s="49" t="s">
        <v>18</v>
      </c>
      <c r="H212" s="49" t="s">
        <v>18</v>
      </c>
      <c r="I212" s="49" t="s">
        <v>18</v>
      </c>
      <c r="J212" s="26">
        <f>J213</f>
        <v>844.20100000000002</v>
      </c>
      <c r="K212" s="26">
        <f t="shared" ref="K212:M212" si="263">K213</f>
        <v>844.20100000000002</v>
      </c>
      <c r="L212" s="26">
        <f t="shared" si="263"/>
        <v>844.20100000000002</v>
      </c>
      <c r="M212" s="26">
        <f t="shared" si="263"/>
        <v>844.20100000000002</v>
      </c>
      <c r="N212" s="26">
        <f t="shared" si="244"/>
        <v>3376.8040000000001</v>
      </c>
      <c r="O212" s="27">
        <f t="shared" ref="O212:R212" si="264">SUM(O213)</f>
        <v>3123856.05437</v>
      </c>
      <c r="P212" s="27">
        <f t="shared" si="264"/>
        <v>3123856.05437</v>
      </c>
      <c r="Q212" s="27">
        <f t="shared" si="264"/>
        <v>3597815.7751252102</v>
      </c>
      <c r="R212" s="27">
        <f t="shared" si="264"/>
        <v>3597815.7751252102</v>
      </c>
      <c r="S212" s="27">
        <f t="shared" si="249"/>
        <v>13443343.65899042</v>
      </c>
      <c r="T212" s="29"/>
      <c r="U212" s="28"/>
      <c r="V212" s="29"/>
    </row>
    <row r="213" spans="1:22" ht="45">
      <c r="A213" s="38"/>
      <c r="B213" s="25" t="s">
        <v>266</v>
      </c>
      <c r="C213" s="24" t="s">
        <v>19</v>
      </c>
      <c r="D213" s="24" t="s">
        <v>133</v>
      </c>
      <c r="E213" s="24" t="s">
        <v>21</v>
      </c>
      <c r="F213" s="17">
        <v>6076.37</v>
      </c>
      <c r="G213" s="17">
        <v>6787.4879447112835</v>
      </c>
      <c r="H213" s="17">
        <v>2376</v>
      </c>
      <c r="I213" s="17">
        <f t="shared" si="250"/>
        <v>2525.6879999999996</v>
      </c>
      <c r="J213" s="26">
        <v>844.20100000000002</v>
      </c>
      <c r="K213" s="26">
        <v>844.20100000000002</v>
      </c>
      <c r="L213" s="26">
        <v>844.20100000000002</v>
      </c>
      <c r="M213" s="26">
        <v>844.20100000000002</v>
      </c>
      <c r="N213" s="26">
        <f t="shared" si="244"/>
        <v>3376.8040000000001</v>
      </c>
      <c r="O213" s="27">
        <f t="shared" si="251"/>
        <v>3123856.05437</v>
      </c>
      <c r="P213" s="27">
        <f t="shared" si="252"/>
        <v>3123856.05437</v>
      </c>
      <c r="Q213" s="27">
        <f t="shared" si="253"/>
        <v>3597815.7751252102</v>
      </c>
      <c r="R213" s="27">
        <f t="shared" si="254"/>
        <v>3597815.7751252102</v>
      </c>
      <c r="S213" s="27">
        <f t="shared" si="249"/>
        <v>13443343.65899042</v>
      </c>
      <c r="T213" s="27"/>
      <c r="U213" s="28"/>
      <c r="V213" s="29"/>
    </row>
    <row r="214" spans="1:22" ht="33" customHeight="1">
      <c r="A214" s="38" t="s">
        <v>267</v>
      </c>
      <c r="B214" s="50"/>
      <c r="C214" s="25" t="s">
        <v>268</v>
      </c>
      <c r="D214" s="25"/>
      <c r="E214" s="48"/>
      <c r="F214" s="49" t="s">
        <v>18</v>
      </c>
      <c r="G214" s="49" t="s">
        <v>18</v>
      </c>
      <c r="H214" s="49" t="s">
        <v>18</v>
      </c>
      <c r="I214" s="49" t="s">
        <v>18</v>
      </c>
      <c r="J214" s="26">
        <f>SUM(J215:J217)</f>
        <v>13060.444</v>
      </c>
      <c r="K214" s="26">
        <f>SUM(K215:K217)</f>
        <v>10694.391</v>
      </c>
      <c r="L214" s="26">
        <f t="shared" ref="L214:O214" si="265">SUM(L215:L217)</f>
        <v>3162.2999999999997</v>
      </c>
      <c r="M214" s="26">
        <f t="shared" si="265"/>
        <v>20334.099999999999</v>
      </c>
      <c r="N214" s="26">
        <f t="shared" si="244"/>
        <v>47251.235000000001</v>
      </c>
      <c r="O214" s="27">
        <f t="shared" si="265"/>
        <v>30818697.352279998</v>
      </c>
      <c r="P214" s="27">
        <f t="shared" ref="P214" si="266">SUM(P215:P217)</f>
        <v>17110757.746860001</v>
      </c>
      <c r="Q214" s="27">
        <f t="shared" ref="Q214" si="267">SUM(Q215:Q217)</f>
        <v>4391027.8614346841</v>
      </c>
      <c r="R214" s="27">
        <f t="shared" ref="R214" si="268">SUM(R215:R217)</f>
        <v>33281364.052124109</v>
      </c>
      <c r="S214" s="27">
        <f t="shared" si="249"/>
        <v>85601847.012698799</v>
      </c>
      <c r="T214" s="29"/>
      <c r="U214" s="28"/>
      <c r="V214" s="29"/>
    </row>
    <row r="215" spans="1:22" ht="42.75" customHeight="1">
      <c r="A215" s="38"/>
      <c r="B215" s="25" t="s">
        <v>268</v>
      </c>
      <c r="C215" s="24" t="s">
        <v>179</v>
      </c>
      <c r="D215" s="24" t="s">
        <v>269</v>
      </c>
      <c r="E215" s="24" t="s">
        <v>21</v>
      </c>
      <c r="F215" s="17">
        <v>5958.79</v>
      </c>
      <c r="G215" s="17">
        <v>6642.4268924590333</v>
      </c>
      <c r="H215" s="17">
        <v>1453.33</v>
      </c>
      <c r="I215" s="17">
        <f t="shared" si="250"/>
        <v>1544.8897899999999</v>
      </c>
      <c r="J215" s="26">
        <v>6406.2359999999999</v>
      </c>
      <c r="K215" s="26">
        <v>3316.491</v>
      </c>
      <c r="L215" s="26">
        <v>703.4</v>
      </c>
      <c r="M215" s="26">
        <v>5581.1</v>
      </c>
      <c r="N215" s="26">
        <f t="shared" si="244"/>
        <v>16007.226999999999</v>
      </c>
      <c r="O215" s="27">
        <f t="shared" si="251"/>
        <v>28863040.048560001</v>
      </c>
      <c r="P215" s="27">
        <f t="shared" si="252"/>
        <v>14942317.540859999</v>
      </c>
      <c r="Q215" s="27">
        <f t="shared" si="253"/>
        <v>3585607.597869684</v>
      </c>
      <c r="R215" s="27">
        <f t="shared" si="254"/>
        <v>28449864.32253411</v>
      </c>
      <c r="S215" s="27">
        <f t="shared" si="249"/>
        <v>75840829.509823799</v>
      </c>
      <c r="T215" s="27"/>
      <c r="U215" s="28"/>
      <c r="V215" s="29"/>
    </row>
    <row r="216" spans="1:22" ht="42.75" customHeight="1">
      <c r="A216" s="38"/>
      <c r="B216" s="25" t="s">
        <v>268</v>
      </c>
      <c r="C216" s="24" t="s">
        <v>179</v>
      </c>
      <c r="D216" s="24" t="s">
        <v>269</v>
      </c>
      <c r="E216" s="24" t="s">
        <v>31</v>
      </c>
      <c r="F216" s="17">
        <v>5958.79</v>
      </c>
      <c r="G216" s="17">
        <v>6642.43</v>
      </c>
      <c r="H216" s="17">
        <v>1453.33</v>
      </c>
      <c r="I216" s="17">
        <f t="shared" si="250"/>
        <v>1544.8897899999999</v>
      </c>
      <c r="J216" s="26">
        <v>413.14699999999993</v>
      </c>
      <c r="K216" s="26">
        <v>458.09999999999997</v>
      </c>
      <c r="L216" s="26">
        <v>152.69999999999999</v>
      </c>
      <c r="M216" s="26">
        <v>916</v>
      </c>
      <c r="N216" s="26">
        <f t="shared" si="244"/>
        <v>1939.9469999999999</v>
      </c>
      <c r="O216" s="27">
        <f t="shared" si="251"/>
        <v>1861417.2826199997</v>
      </c>
      <c r="P216" s="27">
        <f t="shared" si="252"/>
        <v>2063951.2259999998</v>
      </c>
      <c r="Q216" s="27">
        <f t="shared" si="253"/>
        <v>778394.39006699994</v>
      </c>
      <c r="R216" s="27">
        <f t="shared" si="254"/>
        <v>4669346.8323600003</v>
      </c>
      <c r="S216" s="27">
        <f t="shared" si="249"/>
        <v>9373109.7310470007</v>
      </c>
      <c r="T216" s="27"/>
      <c r="U216" s="28"/>
      <c r="V216" s="29"/>
    </row>
    <row r="217" spans="1:22" ht="42.75" customHeight="1">
      <c r="A217" s="38"/>
      <c r="B217" s="25" t="s">
        <v>268</v>
      </c>
      <c r="C217" s="24" t="s">
        <v>179</v>
      </c>
      <c r="D217" s="24" t="s">
        <v>269</v>
      </c>
      <c r="E217" s="24" t="s">
        <v>40</v>
      </c>
      <c r="F217" s="17">
        <v>68.77</v>
      </c>
      <c r="G217" s="17">
        <v>68.77</v>
      </c>
      <c r="H217" s="17">
        <v>53.67</v>
      </c>
      <c r="I217" s="17">
        <f t="shared" si="250"/>
        <v>57.051209999999998</v>
      </c>
      <c r="J217" s="26">
        <v>6241.0609999999997</v>
      </c>
      <c r="K217" s="26">
        <v>6919.8</v>
      </c>
      <c r="L217" s="26">
        <v>2306.1999999999998</v>
      </c>
      <c r="M217" s="26">
        <v>13837</v>
      </c>
      <c r="N217" s="26">
        <f t="shared" si="244"/>
        <v>29304.061000000002</v>
      </c>
      <c r="O217" s="27">
        <f t="shared" si="251"/>
        <v>94240.021099999954</v>
      </c>
      <c r="P217" s="27">
        <f t="shared" si="252"/>
        <v>104488.97999999997</v>
      </c>
      <c r="Q217" s="27">
        <f t="shared" si="253"/>
        <v>27025.873497999994</v>
      </c>
      <c r="R217" s="27">
        <f t="shared" si="254"/>
        <v>162152.89722999997</v>
      </c>
      <c r="S217" s="27">
        <f t="shared" si="249"/>
        <v>387907.77182799991</v>
      </c>
      <c r="T217" s="27"/>
      <c r="U217" s="28"/>
      <c r="V217" s="29"/>
    </row>
    <row r="218" spans="1:22" ht="33" customHeight="1">
      <c r="A218" s="38" t="s">
        <v>270</v>
      </c>
      <c r="B218" s="50"/>
      <c r="C218" s="25" t="s">
        <v>271</v>
      </c>
      <c r="D218" s="25"/>
      <c r="E218" s="48"/>
      <c r="F218" s="49" t="s">
        <v>18</v>
      </c>
      <c r="G218" s="49" t="s">
        <v>18</v>
      </c>
      <c r="H218" s="49" t="s">
        <v>18</v>
      </c>
      <c r="I218" s="49" t="s">
        <v>18</v>
      </c>
      <c r="J218" s="26">
        <f>J219</f>
        <v>498.73599999999999</v>
      </c>
      <c r="K218" s="26">
        <f>K219</f>
        <v>214.99299999999999</v>
      </c>
      <c r="L218" s="26">
        <f t="shared" ref="L218:O218" si="269">L219</f>
        <v>100</v>
      </c>
      <c r="M218" s="26">
        <f t="shared" si="269"/>
        <v>330.3</v>
      </c>
      <c r="N218" s="26">
        <f t="shared" si="244"/>
        <v>1144.029</v>
      </c>
      <c r="O218" s="27">
        <f t="shared" si="269"/>
        <v>2228058.1937599997</v>
      </c>
      <c r="P218" s="27">
        <f t="shared" ref="P218" si="270">P219</f>
        <v>960461.87812999997</v>
      </c>
      <c r="Q218" s="27">
        <f t="shared" ref="Q218" si="271">Q219</f>
        <v>662885.80000000005</v>
      </c>
      <c r="R218" s="27">
        <f t="shared" ref="R218" si="272">R219</f>
        <v>2189511.7974</v>
      </c>
      <c r="S218" s="27">
        <f t="shared" si="249"/>
        <v>6040917.6692900006</v>
      </c>
      <c r="T218" s="29"/>
      <c r="U218" s="28"/>
      <c r="V218" s="29"/>
    </row>
    <row r="219" spans="1:22" ht="45" customHeight="1">
      <c r="A219" s="38"/>
      <c r="B219" s="25" t="s">
        <v>271</v>
      </c>
      <c r="C219" s="24" t="s">
        <v>179</v>
      </c>
      <c r="D219" s="24" t="s">
        <v>272</v>
      </c>
      <c r="E219" s="24" t="s">
        <v>21</v>
      </c>
      <c r="F219" s="17">
        <v>6211.41</v>
      </c>
      <c r="G219" s="17">
        <v>8482.73</v>
      </c>
      <c r="H219" s="17">
        <v>1744</v>
      </c>
      <c r="I219" s="17">
        <f t="shared" si="250"/>
        <v>1853.8719999999998</v>
      </c>
      <c r="J219" s="26">
        <v>498.73599999999999</v>
      </c>
      <c r="K219" s="26">
        <v>214.99299999999999</v>
      </c>
      <c r="L219" s="26">
        <v>100</v>
      </c>
      <c r="M219" s="26">
        <v>330.3</v>
      </c>
      <c r="N219" s="26">
        <f t="shared" si="244"/>
        <v>1144.029</v>
      </c>
      <c r="O219" s="27">
        <f t="shared" si="251"/>
        <v>2228058.1937599997</v>
      </c>
      <c r="P219" s="27">
        <f t="shared" si="252"/>
        <v>960461.87812999997</v>
      </c>
      <c r="Q219" s="27">
        <f t="shared" si="253"/>
        <v>662885.80000000005</v>
      </c>
      <c r="R219" s="27">
        <f t="shared" si="254"/>
        <v>2189511.7974</v>
      </c>
      <c r="S219" s="27">
        <f t="shared" si="249"/>
        <v>6040917.6692900006</v>
      </c>
      <c r="T219" s="27"/>
      <c r="U219" s="28"/>
      <c r="V219" s="29"/>
    </row>
    <row r="220" spans="1:22" ht="33" customHeight="1">
      <c r="A220" s="38" t="s">
        <v>273</v>
      </c>
      <c r="B220" s="50"/>
      <c r="C220" s="25" t="s">
        <v>274</v>
      </c>
      <c r="D220" s="25"/>
      <c r="E220" s="48"/>
      <c r="F220" s="49" t="s">
        <v>18</v>
      </c>
      <c r="G220" s="49" t="s">
        <v>18</v>
      </c>
      <c r="H220" s="49" t="s">
        <v>18</v>
      </c>
      <c r="I220" s="49" t="s">
        <v>18</v>
      </c>
      <c r="J220" s="26">
        <f>SUM(J221:J223)</f>
        <v>662.54</v>
      </c>
      <c r="K220" s="26">
        <f>SUM(K221:K223)</f>
        <v>303.93</v>
      </c>
      <c r="L220" s="26">
        <f t="shared" ref="L220:O220" si="273">SUM(L221:L223)</f>
        <v>496.72</v>
      </c>
      <c r="M220" s="26">
        <f t="shared" si="273"/>
        <v>683.41000000000008</v>
      </c>
      <c r="N220" s="26">
        <f t="shared" si="244"/>
        <v>2146.6000000000004</v>
      </c>
      <c r="O220" s="27">
        <f t="shared" si="273"/>
        <v>6597767.7004000004</v>
      </c>
      <c r="P220" s="27">
        <f t="shared" ref="P220" si="274">SUM(P221:P223)</f>
        <v>3121153.642</v>
      </c>
      <c r="Q220" s="27">
        <f t="shared" ref="Q220" si="275">SUM(Q221:Q223)</f>
        <v>5946100.5818232782</v>
      </c>
      <c r="R220" s="27">
        <f t="shared" ref="R220" si="276">SUM(R221:R223)</f>
        <v>9397252.5593503285</v>
      </c>
      <c r="S220" s="27">
        <f t="shared" si="249"/>
        <v>25062274.483573608</v>
      </c>
      <c r="T220" s="29"/>
      <c r="U220" s="28"/>
      <c r="V220" s="29"/>
    </row>
    <row r="221" spans="1:22" s="8" customFormat="1" ht="47.25" customHeight="1">
      <c r="A221" s="37"/>
      <c r="B221" s="19" t="s">
        <v>274</v>
      </c>
      <c r="C221" s="18" t="s">
        <v>34</v>
      </c>
      <c r="D221" s="18" t="s">
        <v>47</v>
      </c>
      <c r="E221" s="18" t="s">
        <v>21</v>
      </c>
      <c r="F221" s="17">
        <v>5713.23</v>
      </c>
      <c r="G221" s="17">
        <v>6839.05</v>
      </c>
      <c r="H221" s="17">
        <v>1525.83</v>
      </c>
      <c r="I221" s="17">
        <f t="shared" si="250"/>
        <v>1621.9572899999998</v>
      </c>
      <c r="J221" s="20">
        <v>115.22999999999999</v>
      </c>
      <c r="K221" s="20">
        <v>76.819999999999993</v>
      </c>
      <c r="L221" s="20">
        <v>38.409999999999997</v>
      </c>
      <c r="M221" s="20">
        <v>115.23</v>
      </c>
      <c r="N221" s="20">
        <f t="shared" si="244"/>
        <v>345.69</v>
      </c>
      <c r="O221" s="21">
        <f t="shared" si="251"/>
        <v>482514.1019999999</v>
      </c>
      <c r="P221" s="21">
        <f t="shared" si="252"/>
        <v>321676.06799999997</v>
      </c>
      <c r="Q221" s="21">
        <f t="shared" si="253"/>
        <v>200388.53099110001</v>
      </c>
      <c r="R221" s="21">
        <f t="shared" si="254"/>
        <v>601165.59297330014</v>
      </c>
      <c r="S221" s="21">
        <f t="shared" si="249"/>
        <v>1605744.2939644</v>
      </c>
      <c r="T221" s="21"/>
      <c r="U221" s="22"/>
      <c r="V221" s="23"/>
    </row>
    <row r="222" spans="1:22" s="8" customFormat="1" ht="78.75" customHeight="1">
      <c r="A222" s="37"/>
      <c r="B222" s="19" t="s">
        <v>274</v>
      </c>
      <c r="C222" s="18" t="s">
        <v>34</v>
      </c>
      <c r="D222" s="18" t="s">
        <v>275</v>
      </c>
      <c r="E222" s="18" t="s">
        <v>21</v>
      </c>
      <c r="F222" s="17">
        <v>17170.23</v>
      </c>
      <c r="G222" s="17">
        <v>29513.91</v>
      </c>
      <c r="H222" s="17">
        <v>1525.83</v>
      </c>
      <c r="I222" s="17">
        <f t="shared" si="250"/>
        <v>1621.9572899999998</v>
      </c>
      <c r="J222" s="20">
        <v>163.29</v>
      </c>
      <c r="K222" s="20">
        <v>108.86</v>
      </c>
      <c r="L222" s="20">
        <v>54.43</v>
      </c>
      <c r="M222" s="20">
        <v>163.49</v>
      </c>
      <c r="N222" s="20">
        <f t="shared" si="244"/>
        <v>490.07</v>
      </c>
      <c r="O222" s="21">
        <f t="shared" si="251"/>
        <v>2554574.0759999999</v>
      </c>
      <c r="P222" s="21">
        <f t="shared" si="252"/>
        <v>1703049.3839999998</v>
      </c>
      <c r="Q222" s="21">
        <f t="shared" si="253"/>
        <v>1518158.9860053</v>
      </c>
      <c r="R222" s="21">
        <f t="shared" si="254"/>
        <v>4560055.3485579006</v>
      </c>
      <c r="S222" s="21">
        <f t="shared" si="249"/>
        <v>10335837.7945632</v>
      </c>
      <c r="T222" s="21"/>
      <c r="U222" s="22"/>
      <c r="V222" s="23"/>
    </row>
    <row r="223" spans="1:22" s="6" customFormat="1" ht="67.5" customHeight="1">
      <c r="A223" s="38"/>
      <c r="B223" s="25" t="s">
        <v>274</v>
      </c>
      <c r="C223" s="24" t="s">
        <v>34</v>
      </c>
      <c r="D223" s="24" t="s">
        <v>276</v>
      </c>
      <c r="E223" s="24" t="s">
        <v>21</v>
      </c>
      <c r="F223" s="17">
        <v>10797.95</v>
      </c>
      <c r="G223" s="17">
        <v>12089.306663147663</v>
      </c>
      <c r="H223" s="17">
        <v>1525.83</v>
      </c>
      <c r="I223" s="17">
        <f t="shared" si="250"/>
        <v>1621.9572899999998</v>
      </c>
      <c r="J223" s="26">
        <v>384.02</v>
      </c>
      <c r="K223" s="26">
        <v>118.25</v>
      </c>
      <c r="L223" s="26">
        <v>403.88</v>
      </c>
      <c r="M223" s="26">
        <v>404.69</v>
      </c>
      <c r="N223" s="26">
        <f t="shared" si="244"/>
        <v>1310.84</v>
      </c>
      <c r="O223" s="27">
        <f t="shared" si="251"/>
        <v>3560679.5224000001</v>
      </c>
      <c r="P223" s="27">
        <f t="shared" si="252"/>
        <v>1096428.1900000002</v>
      </c>
      <c r="Q223" s="27">
        <f t="shared" si="253"/>
        <v>4227553.0648268778</v>
      </c>
      <c r="R223" s="27">
        <f t="shared" si="254"/>
        <v>4236031.6178191276</v>
      </c>
      <c r="S223" s="27">
        <f t="shared" si="249"/>
        <v>13120692.395046007</v>
      </c>
      <c r="T223" s="27"/>
      <c r="U223" s="28"/>
      <c r="V223" s="29"/>
    </row>
    <row r="224" spans="1:22" ht="33" customHeight="1">
      <c r="A224" s="38" t="s">
        <v>277</v>
      </c>
      <c r="B224" s="50"/>
      <c r="C224" s="25" t="s">
        <v>278</v>
      </c>
      <c r="D224" s="25"/>
      <c r="E224" s="48"/>
      <c r="F224" s="49" t="s">
        <v>18</v>
      </c>
      <c r="G224" s="49" t="s">
        <v>18</v>
      </c>
      <c r="H224" s="49" t="s">
        <v>18</v>
      </c>
      <c r="I224" s="49" t="s">
        <v>18</v>
      </c>
      <c r="J224" s="26">
        <f>SUM(J225:J232)</f>
        <v>6191</v>
      </c>
      <c r="K224" s="26">
        <f>SUM(K225:K232)</f>
        <v>2880.297</v>
      </c>
      <c r="L224" s="26">
        <f t="shared" ref="L224:O224" si="277">SUM(L225:L232)</f>
        <v>1551.4200000000003</v>
      </c>
      <c r="M224" s="26">
        <f t="shared" si="277"/>
        <v>5396.8789999999999</v>
      </c>
      <c r="N224" s="26">
        <f t="shared" si="244"/>
        <v>16019.596000000001</v>
      </c>
      <c r="O224" s="27">
        <f t="shared" si="277"/>
        <v>67286802.050740004</v>
      </c>
      <c r="P224" s="27">
        <f t="shared" ref="P224" si="278">SUM(P225:P232)</f>
        <v>30967751.540389996</v>
      </c>
      <c r="Q224" s="27">
        <f t="shared" ref="Q224" si="279">SUM(Q225:Q232)</f>
        <v>19192798.938940004</v>
      </c>
      <c r="R224" s="27">
        <f t="shared" ref="R224" si="280">SUM(R225:R232)</f>
        <v>67984973.849008009</v>
      </c>
      <c r="S224" s="27">
        <f t="shared" si="249"/>
        <v>185432326.37907803</v>
      </c>
      <c r="T224" s="29"/>
      <c r="U224" s="28"/>
      <c r="V224" s="29"/>
    </row>
    <row r="225" spans="1:22" ht="30">
      <c r="A225" s="38"/>
      <c r="B225" s="25" t="s">
        <v>278</v>
      </c>
      <c r="C225" s="24" t="s">
        <v>19</v>
      </c>
      <c r="D225" s="24" t="s">
        <v>279</v>
      </c>
      <c r="E225" s="24" t="s">
        <v>21</v>
      </c>
      <c r="F225" s="17">
        <v>8791.75</v>
      </c>
      <c r="G225" s="17">
        <v>12449.12</v>
      </c>
      <c r="H225" s="17">
        <v>2376</v>
      </c>
      <c r="I225" s="17">
        <f t="shared" si="250"/>
        <v>2525.6879999999996</v>
      </c>
      <c r="J225" s="26">
        <v>1532.6089999999999</v>
      </c>
      <c r="K225" s="26">
        <v>614.07400000000007</v>
      </c>
      <c r="L225" s="26">
        <v>333.95</v>
      </c>
      <c r="M225" s="26">
        <v>1559.25</v>
      </c>
      <c r="N225" s="26">
        <f t="shared" si="244"/>
        <v>4039.8829999999998</v>
      </c>
      <c r="O225" s="27">
        <f t="shared" si="251"/>
        <v>9832836.1917499993</v>
      </c>
      <c r="P225" s="27">
        <f t="shared" si="252"/>
        <v>3939745.2655000002</v>
      </c>
      <c r="Q225" s="27">
        <f t="shared" si="253"/>
        <v>3313930.1164000002</v>
      </c>
      <c r="R225" s="27">
        <f t="shared" si="254"/>
        <v>15473111.346000001</v>
      </c>
      <c r="S225" s="27">
        <f t="shared" si="249"/>
        <v>32559622.91965</v>
      </c>
      <c r="T225" s="27"/>
      <c r="U225" s="28"/>
      <c r="V225" s="29"/>
    </row>
    <row r="226" spans="1:22" ht="30">
      <c r="A226" s="38"/>
      <c r="B226" s="25" t="s">
        <v>278</v>
      </c>
      <c r="C226" s="24" t="s">
        <v>19</v>
      </c>
      <c r="D226" s="24" t="s">
        <v>279</v>
      </c>
      <c r="E226" s="24" t="s">
        <v>31</v>
      </c>
      <c r="F226" s="17">
        <v>8791.75</v>
      </c>
      <c r="G226" s="17">
        <v>12449.13</v>
      </c>
      <c r="H226" s="17">
        <v>2376</v>
      </c>
      <c r="I226" s="17">
        <f t="shared" si="250"/>
        <v>2525.6879999999996</v>
      </c>
      <c r="J226" s="26">
        <v>175.49199999999999</v>
      </c>
      <c r="K226" s="26">
        <v>175.26900000000001</v>
      </c>
      <c r="L226" s="26">
        <v>130.38999999999999</v>
      </c>
      <c r="M226" s="26">
        <v>173.98</v>
      </c>
      <c r="N226" s="26">
        <f t="shared" si="244"/>
        <v>655.13099999999997</v>
      </c>
      <c r="O226" s="27">
        <f t="shared" si="251"/>
        <v>1125912.7989999999</v>
      </c>
      <c r="P226" s="27">
        <f t="shared" si="252"/>
        <v>1124482.08675</v>
      </c>
      <c r="Q226" s="27">
        <f t="shared" si="253"/>
        <v>1293917.6023799998</v>
      </c>
      <c r="R226" s="27">
        <f t="shared" si="254"/>
        <v>1726480.4391599998</v>
      </c>
      <c r="S226" s="27">
        <f t="shared" si="249"/>
        <v>5270792.9272899991</v>
      </c>
      <c r="T226" s="27"/>
      <c r="U226" s="28"/>
      <c r="V226" s="29"/>
    </row>
    <row r="227" spans="1:22" ht="80.25" customHeight="1">
      <c r="A227" s="38"/>
      <c r="B227" s="25" t="s">
        <v>278</v>
      </c>
      <c r="C227" s="24" t="s">
        <v>19</v>
      </c>
      <c r="D227" s="24" t="s">
        <v>280</v>
      </c>
      <c r="E227" s="24" t="s">
        <v>21</v>
      </c>
      <c r="F227" s="17">
        <v>15965.21</v>
      </c>
      <c r="G227" s="17">
        <v>17927.04</v>
      </c>
      <c r="H227" s="17">
        <v>2376</v>
      </c>
      <c r="I227" s="17">
        <f t="shared" si="250"/>
        <v>2525.6879999999996</v>
      </c>
      <c r="J227" s="26">
        <v>2595.8029999999999</v>
      </c>
      <c r="K227" s="26">
        <v>1000.6289999999999</v>
      </c>
      <c r="L227" s="26">
        <v>315.12</v>
      </c>
      <c r="M227" s="26">
        <v>1775.03</v>
      </c>
      <c r="N227" s="26">
        <f t="shared" si="244"/>
        <v>5686.5819999999994</v>
      </c>
      <c r="O227" s="27">
        <f t="shared" si="251"/>
        <v>35274912.08563</v>
      </c>
      <c r="P227" s="27">
        <f t="shared" si="252"/>
        <v>13597757.613089997</v>
      </c>
      <c r="Q227" s="27">
        <f t="shared" si="253"/>
        <v>4853274.0422400003</v>
      </c>
      <c r="R227" s="27">
        <f t="shared" si="254"/>
        <v>27337861.84056</v>
      </c>
      <c r="S227" s="27">
        <f t="shared" si="249"/>
        <v>81063805.581519991</v>
      </c>
      <c r="T227" s="27"/>
      <c r="U227" s="28"/>
      <c r="V227" s="29"/>
    </row>
    <row r="228" spans="1:22" ht="84.75" customHeight="1">
      <c r="A228" s="38"/>
      <c r="B228" s="25" t="s">
        <v>278</v>
      </c>
      <c r="C228" s="24" t="s">
        <v>19</v>
      </c>
      <c r="D228" s="24" t="s">
        <v>280</v>
      </c>
      <c r="E228" s="24" t="s">
        <v>31</v>
      </c>
      <c r="F228" s="17">
        <v>15965.21</v>
      </c>
      <c r="G228" s="17">
        <v>17927.04</v>
      </c>
      <c r="H228" s="17">
        <v>2376</v>
      </c>
      <c r="I228" s="17">
        <f t="shared" si="250"/>
        <v>2525.6879999999996</v>
      </c>
      <c r="J228" s="26">
        <v>135.90099999999998</v>
      </c>
      <c r="K228" s="26">
        <v>132.57</v>
      </c>
      <c r="L228" s="26">
        <v>108.18</v>
      </c>
      <c r="M228" s="26">
        <v>153.52000000000001</v>
      </c>
      <c r="N228" s="26">
        <f t="shared" si="244"/>
        <v>530.17100000000005</v>
      </c>
      <c r="O228" s="27">
        <f t="shared" si="251"/>
        <v>1846787.2282099996</v>
      </c>
      <c r="P228" s="27">
        <f t="shared" si="252"/>
        <v>1801521.5696999999</v>
      </c>
      <c r="Q228" s="27">
        <f t="shared" si="253"/>
        <v>1666118.2593600003</v>
      </c>
      <c r="R228" s="27">
        <f t="shared" si="254"/>
        <v>2364415.5590400002</v>
      </c>
      <c r="S228" s="27">
        <f t="shared" si="249"/>
        <v>7678842.6163100004</v>
      </c>
      <c r="T228" s="27"/>
      <c r="U228" s="28"/>
      <c r="V228" s="29"/>
    </row>
    <row r="229" spans="1:22" ht="47.25" customHeight="1">
      <c r="A229" s="38"/>
      <c r="B229" s="25" t="s">
        <v>278</v>
      </c>
      <c r="C229" s="24" t="s">
        <v>19</v>
      </c>
      <c r="D229" s="24" t="s">
        <v>281</v>
      </c>
      <c r="E229" s="24" t="s">
        <v>21</v>
      </c>
      <c r="F229" s="17">
        <v>13343.57</v>
      </c>
      <c r="G229" s="17">
        <v>14676.64</v>
      </c>
      <c r="H229" s="17">
        <v>2376</v>
      </c>
      <c r="I229" s="17">
        <f t="shared" si="250"/>
        <v>2525.6879999999996</v>
      </c>
      <c r="J229" s="26">
        <v>51.094000000000001</v>
      </c>
      <c r="K229" s="26">
        <v>20.841000000000001</v>
      </c>
      <c r="L229" s="26">
        <v>9.82</v>
      </c>
      <c r="M229" s="26">
        <v>48.808999999999997</v>
      </c>
      <c r="N229" s="26">
        <f t="shared" si="244"/>
        <v>130.56399999999999</v>
      </c>
      <c r="O229" s="27">
        <f t="shared" si="251"/>
        <v>560377.02157999994</v>
      </c>
      <c r="P229" s="27">
        <f t="shared" si="252"/>
        <v>228575.12637000001</v>
      </c>
      <c r="Q229" s="27">
        <f t="shared" si="253"/>
        <v>119322.34864</v>
      </c>
      <c r="R229" s="27">
        <f t="shared" si="254"/>
        <v>593075.81616799999</v>
      </c>
      <c r="S229" s="27">
        <f t="shared" si="249"/>
        <v>1501350.3127579999</v>
      </c>
      <c r="T229" s="27"/>
      <c r="U229" s="28"/>
      <c r="V229" s="29"/>
    </row>
    <row r="230" spans="1:22" ht="46.5" customHeight="1">
      <c r="A230" s="38"/>
      <c r="B230" s="25" t="s">
        <v>278</v>
      </c>
      <c r="C230" s="24" t="s">
        <v>19</v>
      </c>
      <c r="D230" s="24" t="s">
        <v>281</v>
      </c>
      <c r="E230" s="24" t="s">
        <v>31</v>
      </c>
      <c r="F230" s="17">
        <v>13343.57</v>
      </c>
      <c r="G230" s="17">
        <v>14676.64</v>
      </c>
      <c r="H230" s="17">
        <v>2376</v>
      </c>
      <c r="I230" s="17">
        <f t="shared" si="250"/>
        <v>2525.6879999999996</v>
      </c>
      <c r="J230" s="26">
        <v>3.7859999999999996</v>
      </c>
      <c r="K230" s="26">
        <v>3.9</v>
      </c>
      <c r="L230" s="26">
        <v>1.2</v>
      </c>
      <c r="M230" s="26">
        <v>4.12</v>
      </c>
      <c r="N230" s="26">
        <f t="shared" si="244"/>
        <v>13.006</v>
      </c>
      <c r="O230" s="27">
        <f t="shared" si="251"/>
        <v>41523.220019999993</v>
      </c>
      <c r="P230" s="27">
        <f t="shared" si="252"/>
        <v>42773.523000000001</v>
      </c>
      <c r="Q230" s="27">
        <f t="shared" si="253"/>
        <v>14581.142399999999</v>
      </c>
      <c r="R230" s="27">
        <f t="shared" si="254"/>
        <v>50061.92224</v>
      </c>
      <c r="S230" s="27">
        <f t="shared" si="249"/>
        <v>148939.80765999999</v>
      </c>
      <c r="T230" s="27"/>
      <c r="U230" s="28"/>
      <c r="V230" s="29"/>
    </row>
    <row r="231" spans="1:22" ht="65.25" customHeight="1">
      <c r="A231" s="38"/>
      <c r="B231" s="25" t="s">
        <v>278</v>
      </c>
      <c r="C231" s="24" t="s">
        <v>19</v>
      </c>
      <c r="D231" s="24" t="s">
        <v>282</v>
      </c>
      <c r="E231" s="24" t="s">
        <v>21</v>
      </c>
      <c r="F231" s="17">
        <v>13343.57</v>
      </c>
      <c r="G231" s="17">
        <v>14676.64</v>
      </c>
      <c r="H231" s="17">
        <v>2376</v>
      </c>
      <c r="I231" s="17">
        <f t="shared" si="250"/>
        <v>2525.6879999999996</v>
      </c>
      <c r="J231" s="26">
        <v>1675.796</v>
      </c>
      <c r="K231" s="26">
        <v>914.81500000000005</v>
      </c>
      <c r="L231" s="26">
        <v>647.98</v>
      </c>
      <c r="M231" s="26">
        <v>1666.14</v>
      </c>
      <c r="N231" s="26">
        <f t="shared" si="244"/>
        <v>4904.7309999999998</v>
      </c>
      <c r="O231" s="27">
        <f t="shared" si="251"/>
        <v>18379409.93572</v>
      </c>
      <c r="P231" s="27">
        <f t="shared" si="252"/>
        <v>10033297.549550001</v>
      </c>
      <c r="Q231" s="27">
        <f t="shared" si="253"/>
        <v>7873573.87696</v>
      </c>
      <c r="R231" s="27">
        <f t="shared" si="254"/>
        <v>20245187.165279999</v>
      </c>
      <c r="S231" s="27">
        <f t="shared" si="249"/>
        <v>56531468.527510002</v>
      </c>
      <c r="T231" s="27"/>
      <c r="U231" s="28"/>
      <c r="V231" s="29"/>
    </row>
    <row r="232" spans="1:22" ht="61.5" customHeight="1">
      <c r="A232" s="38"/>
      <c r="B232" s="25" t="s">
        <v>278</v>
      </c>
      <c r="C232" s="24" t="s">
        <v>19</v>
      </c>
      <c r="D232" s="24" t="s">
        <v>282</v>
      </c>
      <c r="E232" s="24" t="s">
        <v>31</v>
      </c>
      <c r="F232" s="17">
        <v>13343.57</v>
      </c>
      <c r="G232" s="17">
        <v>14676.64</v>
      </c>
      <c r="H232" s="17">
        <v>2376</v>
      </c>
      <c r="I232" s="17">
        <f t="shared" si="250"/>
        <v>2525.6879999999996</v>
      </c>
      <c r="J232" s="26">
        <v>20.518999999999998</v>
      </c>
      <c r="K232" s="26">
        <v>18.198999999999998</v>
      </c>
      <c r="L232" s="26">
        <v>4.78</v>
      </c>
      <c r="M232" s="26">
        <v>16.03</v>
      </c>
      <c r="N232" s="26">
        <f t="shared" si="244"/>
        <v>59.527999999999999</v>
      </c>
      <c r="O232" s="27">
        <f t="shared" si="251"/>
        <v>225043.56882999997</v>
      </c>
      <c r="P232" s="27">
        <f t="shared" si="252"/>
        <v>199598.80642999997</v>
      </c>
      <c r="Q232" s="27">
        <f t="shared" si="253"/>
        <v>58081.550560000003</v>
      </c>
      <c r="R232" s="27">
        <f t="shared" si="254"/>
        <v>194779.76056</v>
      </c>
      <c r="S232" s="27">
        <f t="shared" si="249"/>
        <v>677503.68637999997</v>
      </c>
      <c r="T232" s="27"/>
      <c r="U232" s="28"/>
      <c r="V232" s="29"/>
    </row>
    <row r="233" spans="1:22" ht="33" customHeight="1">
      <c r="A233" s="38" t="s">
        <v>283</v>
      </c>
      <c r="B233" s="50"/>
      <c r="C233" s="25" t="s">
        <v>284</v>
      </c>
      <c r="D233" s="25"/>
      <c r="E233" s="48"/>
      <c r="F233" s="49" t="s">
        <v>18</v>
      </c>
      <c r="G233" s="49" t="s">
        <v>18</v>
      </c>
      <c r="H233" s="49" t="s">
        <v>18</v>
      </c>
      <c r="I233" s="49" t="s">
        <v>18</v>
      </c>
      <c r="J233" s="26">
        <f>J234</f>
        <v>21.75</v>
      </c>
      <c r="K233" s="26">
        <f>K234</f>
        <v>10.879999999999999</v>
      </c>
      <c r="L233" s="26">
        <f t="shared" ref="L233:O233" si="281">L234</f>
        <v>4.9329999999999998</v>
      </c>
      <c r="M233" s="26">
        <f t="shared" si="281"/>
        <v>18.632000000000001</v>
      </c>
      <c r="N233" s="26">
        <f t="shared" si="244"/>
        <v>56.194999999999993</v>
      </c>
      <c r="O233" s="27">
        <f t="shared" si="281"/>
        <v>139045.57500000001</v>
      </c>
      <c r="P233" s="27">
        <f t="shared" ref="P233" si="282">P234</f>
        <v>69554.751999999993</v>
      </c>
      <c r="Q233" s="27">
        <f t="shared" ref="Q233" si="283">Q234</f>
        <v>35993.481083699997</v>
      </c>
      <c r="R233" s="27">
        <f t="shared" ref="R233" si="284">R234</f>
        <v>135947.80854479998</v>
      </c>
      <c r="S233" s="27">
        <f t="shared" si="249"/>
        <v>380541.61662849993</v>
      </c>
      <c r="T233" s="29"/>
      <c r="U233" s="28"/>
      <c r="V233" s="29"/>
    </row>
    <row r="234" spans="1:22" ht="30">
      <c r="A234" s="38"/>
      <c r="B234" s="25" t="s">
        <v>284</v>
      </c>
      <c r="C234" s="24" t="s">
        <v>109</v>
      </c>
      <c r="D234" s="24" t="s">
        <v>110</v>
      </c>
      <c r="E234" s="24" t="s">
        <v>21</v>
      </c>
      <c r="F234" s="17">
        <v>8012.6</v>
      </c>
      <c r="G234" s="17">
        <v>9018.2099999999991</v>
      </c>
      <c r="H234" s="17">
        <v>1619.7</v>
      </c>
      <c r="I234" s="17">
        <f t="shared" si="250"/>
        <v>1721.7411</v>
      </c>
      <c r="J234" s="26">
        <v>21.75</v>
      </c>
      <c r="K234" s="26">
        <v>10.879999999999999</v>
      </c>
      <c r="L234" s="26">
        <v>4.9329999999999998</v>
      </c>
      <c r="M234" s="26">
        <v>18.632000000000001</v>
      </c>
      <c r="N234" s="26">
        <f t="shared" si="244"/>
        <v>56.194999999999993</v>
      </c>
      <c r="O234" s="27">
        <f t="shared" si="251"/>
        <v>139045.57500000001</v>
      </c>
      <c r="P234" s="27">
        <f t="shared" si="252"/>
        <v>69554.751999999993</v>
      </c>
      <c r="Q234" s="27">
        <f t="shared" si="253"/>
        <v>35993.481083699997</v>
      </c>
      <c r="R234" s="27">
        <f t="shared" si="254"/>
        <v>135947.80854479998</v>
      </c>
      <c r="S234" s="27">
        <f t="shared" si="249"/>
        <v>380541.61662849993</v>
      </c>
      <c r="T234" s="27"/>
      <c r="U234" s="28"/>
      <c r="V234" s="29"/>
    </row>
    <row r="235" spans="1:22" ht="33" customHeight="1">
      <c r="A235" s="38" t="s">
        <v>285</v>
      </c>
      <c r="B235" s="50"/>
      <c r="C235" s="25" t="s">
        <v>286</v>
      </c>
      <c r="D235" s="25"/>
      <c r="E235" s="48"/>
      <c r="F235" s="49" t="s">
        <v>18</v>
      </c>
      <c r="G235" s="49" t="s">
        <v>18</v>
      </c>
      <c r="H235" s="49" t="s">
        <v>18</v>
      </c>
      <c r="I235" s="49" t="s">
        <v>18</v>
      </c>
      <c r="J235" s="26">
        <f>SUM(J236:J251)</f>
        <v>6016.8640000000005</v>
      </c>
      <c r="K235" s="26">
        <f>SUM(K236:K251)</f>
        <v>2786.9959999999996</v>
      </c>
      <c r="L235" s="26">
        <f>SUM(L236:L251)</f>
        <v>1101.7189999999998</v>
      </c>
      <c r="M235" s="26">
        <f>SUM(M236:M251)</f>
        <v>5922.5660000000007</v>
      </c>
      <c r="N235" s="26">
        <f t="shared" si="244"/>
        <v>15828.145</v>
      </c>
      <c r="O235" s="27">
        <f>SUM(O236:O251)</f>
        <v>13200481.988449998</v>
      </c>
      <c r="P235" s="27">
        <f t="shared" ref="P235:R235" si="285">SUM(P236:P251)</f>
        <v>6116924.6255400004</v>
      </c>
      <c r="Q235" s="27">
        <f t="shared" si="285"/>
        <v>2762574.9595179264</v>
      </c>
      <c r="R235" s="27">
        <f t="shared" si="285"/>
        <v>15152964.765684232</v>
      </c>
      <c r="S235" s="27">
        <f t="shared" si="249"/>
        <v>37232946.339192152</v>
      </c>
      <c r="T235" s="29"/>
      <c r="U235" s="28"/>
      <c r="V235" s="29"/>
    </row>
    <row r="236" spans="1:22" ht="52.5" customHeight="1">
      <c r="A236" s="38"/>
      <c r="B236" s="25" t="s">
        <v>286</v>
      </c>
      <c r="C236" s="24" t="s">
        <v>27</v>
      </c>
      <c r="D236" s="24" t="s">
        <v>287</v>
      </c>
      <c r="E236" s="24" t="s">
        <v>21</v>
      </c>
      <c r="F236" s="17">
        <v>11563.29</v>
      </c>
      <c r="G236" s="17">
        <v>12984.20514668224</v>
      </c>
      <c r="H236" s="17">
        <v>1580</v>
      </c>
      <c r="I236" s="17">
        <f t="shared" si="250"/>
        <v>1679.54</v>
      </c>
      <c r="J236" s="26">
        <v>78.498000000000005</v>
      </c>
      <c r="K236" s="26">
        <v>35.664999999999999</v>
      </c>
      <c r="L236" s="26">
        <v>9.24</v>
      </c>
      <c r="M236" s="26">
        <v>83.17</v>
      </c>
      <c r="N236" s="26">
        <f t="shared" si="244"/>
        <v>206.57300000000001</v>
      </c>
      <c r="O236" s="27">
        <f t="shared" si="251"/>
        <v>783668.29842000012</v>
      </c>
      <c r="P236" s="27">
        <f t="shared" si="252"/>
        <v>356054.03785000002</v>
      </c>
      <c r="Q236" s="27">
        <f t="shared" si="253"/>
        <v>104455.1059553439</v>
      </c>
      <c r="R236" s="27">
        <f t="shared" si="254"/>
        <v>940209.00024956197</v>
      </c>
      <c r="S236" s="27">
        <f t="shared" si="249"/>
        <v>2184386.4424749059</v>
      </c>
      <c r="T236" s="27"/>
      <c r="U236" s="28"/>
      <c r="V236" s="29"/>
    </row>
    <row r="237" spans="1:22" s="8" customFormat="1" ht="45" customHeight="1">
      <c r="A237" s="37"/>
      <c r="B237" s="19" t="s">
        <v>286</v>
      </c>
      <c r="C237" s="18" t="s">
        <v>27</v>
      </c>
      <c r="D237" s="18" t="s">
        <v>288</v>
      </c>
      <c r="E237" s="18" t="s">
        <v>21</v>
      </c>
      <c r="F237" s="17">
        <v>3342.42</v>
      </c>
      <c r="G237" s="17">
        <v>3818.26</v>
      </c>
      <c r="H237" s="17">
        <v>1271.67</v>
      </c>
      <c r="I237" s="17">
        <f t="shared" si="250"/>
        <v>1351.78521</v>
      </c>
      <c r="J237" s="20">
        <v>467.90300000000002</v>
      </c>
      <c r="K237" s="20">
        <v>243.923</v>
      </c>
      <c r="L237" s="20">
        <v>53.13</v>
      </c>
      <c r="M237" s="20">
        <v>455.32600000000002</v>
      </c>
      <c r="N237" s="20">
        <f t="shared" si="244"/>
        <v>1220.2820000000002</v>
      </c>
      <c r="O237" s="21">
        <f t="shared" si="251"/>
        <v>968910.13725000003</v>
      </c>
      <c r="P237" s="21">
        <f t="shared" si="252"/>
        <v>505103.55225000001</v>
      </c>
      <c r="Q237" s="21">
        <f t="shared" si="253"/>
        <v>131043.80559270002</v>
      </c>
      <c r="R237" s="21">
        <f t="shared" si="254"/>
        <v>1123050.1002315402</v>
      </c>
      <c r="S237" s="21">
        <f t="shared" si="249"/>
        <v>2728107.5953242406</v>
      </c>
      <c r="T237" s="21"/>
      <c r="U237" s="22"/>
      <c r="V237" s="23"/>
    </row>
    <row r="238" spans="1:22" s="6" customFormat="1" ht="43.5" customHeight="1">
      <c r="A238" s="38"/>
      <c r="B238" s="25" t="s">
        <v>286</v>
      </c>
      <c r="C238" s="24" t="s">
        <v>27</v>
      </c>
      <c r="D238" s="24" t="s">
        <v>289</v>
      </c>
      <c r="E238" s="24" t="s">
        <v>21</v>
      </c>
      <c r="F238" s="17">
        <v>4767.68</v>
      </c>
      <c r="G238" s="17">
        <v>5300.2799722581303</v>
      </c>
      <c r="H238" s="17">
        <v>1689.17</v>
      </c>
      <c r="I238" s="17">
        <f t="shared" si="250"/>
        <v>1795.58771</v>
      </c>
      <c r="J238" s="26">
        <v>98.121000000000009</v>
      </c>
      <c r="K238" s="26">
        <v>46.423000000000002</v>
      </c>
      <c r="L238" s="26">
        <v>18.535</v>
      </c>
      <c r="M238" s="26">
        <v>98.125</v>
      </c>
      <c r="N238" s="26">
        <f t="shared" si="244"/>
        <v>261.20400000000001</v>
      </c>
      <c r="O238" s="27">
        <f t="shared" si="251"/>
        <v>302066.47971000004</v>
      </c>
      <c r="P238" s="27">
        <f t="shared" si="252"/>
        <v>142913.66973000002</v>
      </c>
      <c r="Q238" s="27">
        <f t="shared" si="253"/>
        <v>64959.471080954449</v>
      </c>
      <c r="R238" s="27">
        <f t="shared" si="254"/>
        <v>343897.92823407904</v>
      </c>
      <c r="S238" s="27">
        <f t="shared" si="249"/>
        <v>853837.54875503352</v>
      </c>
      <c r="T238" s="27"/>
      <c r="U238" s="28"/>
      <c r="V238" s="29"/>
    </row>
    <row r="239" spans="1:22" ht="42.75" customHeight="1">
      <c r="A239" s="38"/>
      <c r="B239" s="25" t="s">
        <v>286</v>
      </c>
      <c r="C239" s="24" t="s">
        <v>27</v>
      </c>
      <c r="D239" s="24" t="s">
        <v>396</v>
      </c>
      <c r="E239" s="24" t="s">
        <v>21</v>
      </c>
      <c r="F239" s="17">
        <v>3697.5</v>
      </c>
      <c r="G239" s="17">
        <v>4136.2767547865215</v>
      </c>
      <c r="H239" s="17">
        <v>1689.17</v>
      </c>
      <c r="I239" s="17">
        <f t="shared" si="250"/>
        <v>1795.58771</v>
      </c>
      <c r="J239" s="26">
        <f>0+811.873</f>
        <v>811.87300000000005</v>
      </c>
      <c r="K239" s="26">
        <f>169.747+171.886</f>
        <v>341.63300000000004</v>
      </c>
      <c r="L239" s="26">
        <v>158.857</v>
      </c>
      <c r="M239" s="26">
        <v>814.43299999999999</v>
      </c>
      <c r="N239" s="26">
        <f t="shared" si="244"/>
        <v>2126.7960000000003</v>
      </c>
      <c r="O239" s="27">
        <f t="shared" si="251"/>
        <v>1630508.90209</v>
      </c>
      <c r="P239" s="27">
        <f t="shared" si="252"/>
        <v>686111.80289000005</v>
      </c>
      <c r="Q239" s="27">
        <f t="shared" si="253"/>
        <v>371834.83958765247</v>
      </c>
      <c r="R239" s="27">
        <f t="shared" si="254"/>
        <v>1906334.4008126212</v>
      </c>
      <c r="S239" s="27">
        <f t="shared" si="249"/>
        <v>4594789.9453802742</v>
      </c>
      <c r="T239" s="27"/>
      <c r="U239" s="28"/>
      <c r="V239" s="29"/>
    </row>
    <row r="240" spans="1:22" ht="48.75" customHeight="1">
      <c r="A240" s="38"/>
      <c r="B240" s="25" t="s">
        <v>286</v>
      </c>
      <c r="C240" s="24" t="s">
        <v>27</v>
      </c>
      <c r="D240" s="24" t="s">
        <v>397</v>
      </c>
      <c r="E240" s="24" t="s">
        <v>21</v>
      </c>
      <c r="F240" s="17">
        <v>3697.5</v>
      </c>
      <c r="G240" s="17">
        <v>4136.2767547865215</v>
      </c>
      <c r="H240" s="17">
        <v>1492.5</v>
      </c>
      <c r="I240" s="17">
        <f t="shared" si="250"/>
        <v>1586.5274999999999</v>
      </c>
      <c r="J240" s="26">
        <f>0+75.045</f>
        <v>75.045000000000002</v>
      </c>
      <c r="K240" s="26">
        <f>19.662+15.843</f>
        <v>35.504999999999995</v>
      </c>
      <c r="L240" s="26">
        <v>14.175000000000001</v>
      </c>
      <c r="M240" s="26">
        <v>75.043000000000006</v>
      </c>
      <c r="N240" s="26">
        <f t="shared" si="244"/>
        <v>199.768</v>
      </c>
      <c r="O240" s="27">
        <f t="shared" si="251"/>
        <v>165474.22500000001</v>
      </c>
      <c r="P240" s="27">
        <f t="shared" si="252"/>
        <v>78288.524999999994</v>
      </c>
      <c r="Q240" s="27">
        <f t="shared" si="253"/>
        <v>36142.695686598941</v>
      </c>
      <c r="R240" s="27">
        <f t="shared" si="254"/>
        <v>191340.83332694494</v>
      </c>
      <c r="S240" s="27">
        <f t="shared" si="249"/>
        <v>471246.27901354386</v>
      </c>
      <c r="T240" s="27"/>
      <c r="U240" s="28"/>
      <c r="V240" s="29"/>
    </row>
    <row r="241" spans="1:22" ht="43.5" customHeight="1">
      <c r="A241" s="38"/>
      <c r="B241" s="25" t="s">
        <v>286</v>
      </c>
      <c r="C241" s="24" t="s">
        <v>27</v>
      </c>
      <c r="D241" s="24" t="s">
        <v>290</v>
      </c>
      <c r="E241" s="24" t="s">
        <v>21</v>
      </c>
      <c r="F241" s="17">
        <v>3697.5</v>
      </c>
      <c r="G241" s="17">
        <v>4136.2767547865215</v>
      </c>
      <c r="H241" s="17">
        <v>1373.33</v>
      </c>
      <c r="I241" s="17">
        <f t="shared" si="250"/>
        <v>1459.8497899999998</v>
      </c>
      <c r="J241" s="26">
        <f>0+187.814</f>
        <v>187.81399999999999</v>
      </c>
      <c r="K241" s="26">
        <f>51.343+41.368</f>
        <v>92.711000000000013</v>
      </c>
      <c r="L241" s="26">
        <v>37.529000000000003</v>
      </c>
      <c r="M241" s="26">
        <v>198.684</v>
      </c>
      <c r="N241" s="26">
        <f t="shared" si="244"/>
        <v>516.73799999999994</v>
      </c>
      <c r="O241" s="27">
        <f t="shared" si="251"/>
        <v>436511.66437999997</v>
      </c>
      <c r="P241" s="27">
        <f t="shared" si="252"/>
        <v>215476.12487000003</v>
      </c>
      <c r="Q241" s="27">
        <f t="shared" si="253"/>
        <v>100443.62756147337</v>
      </c>
      <c r="R241" s="27">
        <f t="shared" si="254"/>
        <v>531763.21507164522</v>
      </c>
      <c r="S241" s="27">
        <f t="shared" si="249"/>
        <v>1284194.6318831188</v>
      </c>
      <c r="T241" s="27"/>
      <c r="U241" s="28"/>
      <c r="V241" s="29"/>
    </row>
    <row r="242" spans="1:22" ht="42.75" customHeight="1">
      <c r="A242" s="38"/>
      <c r="B242" s="25" t="s">
        <v>286</v>
      </c>
      <c r="C242" s="24" t="s">
        <v>27</v>
      </c>
      <c r="D242" s="24" t="s">
        <v>291</v>
      </c>
      <c r="E242" s="24" t="s">
        <v>21</v>
      </c>
      <c r="F242" s="17">
        <v>3697.5</v>
      </c>
      <c r="G242" s="17">
        <v>4136.2767547865215</v>
      </c>
      <c r="H242" s="17">
        <v>1787.5</v>
      </c>
      <c r="I242" s="17">
        <f t="shared" si="250"/>
        <v>1900.1125</v>
      </c>
      <c r="J242" s="26">
        <f>0+106.035</f>
        <v>106.035</v>
      </c>
      <c r="K242" s="26">
        <f>27.782+22.385</f>
        <v>50.167000000000002</v>
      </c>
      <c r="L242" s="26">
        <v>20.03</v>
      </c>
      <c r="M242" s="26">
        <v>106.039</v>
      </c>
      <c r="N242" s="26">
        <f t="shared" si="244"/>
        <v>282.27100000000002</v>
      </c>
      <c r="O242" s="27">
        <f t="shared" si="251"/>
        <v>202526.85</v>
      </c>
      <c r="P242" s="27">
        <f t="shared" si="252"/>
        <v>95818.97</v>
      </c>
      <c r="Q242" s="27">
        <f t="shared" si="253"/>
        <v>44790.370023374024</v>
      </c>
      <c r="R242" s="27">
        <f t="shared" si="254"/>
        <v>237120.62141330793</v>
      </c>
      <c r="S242" s="27">
        <f t="shared" si="249"/>
        <v>580256.81143668201</v>
      </c>
      <c r="T242" s="27"/>
      <c r="U242" s="28"/>
      <c r="V242" s="29"/>
    </row>
    <row r="243" spans="1:22" ht="46.5" customHeight="1">
      <c r="A243" s="38"/>
      <c r="B243" s="25" t="s">
        <v>286</v>
      </c>
      <c r="C243" s="24" t="s">
        <v>27</v>
      </c>
      <c r="D243" s="24" t="s">
        <v>398</v>
      </c>
      <c r="E243" s="24" t="s">
        <v>21</v>
      </c>
      <c r="F243" s="17">
        <v>3697.5</v>
      </c>
      <c r="G243" s="17">
        <v>4136.2767547865215</v>
      </c>
      <c r="H243" s="17">
        <v>1373.33</v>
      </c>
      <c r="I243" s="17">
        <f t="shared" si="250"/>
        <v>1459.8497899999998</v>
      </c>
      <c r="J243" s="26">
        <f>0+189.154</f>
        <v>189.154</v>
      </c>
      <c r="K243" s="26">
        <f>49.565+39.937</f>
        <v>89.501999999999995</v>
      </c>
      <c r="L243" s="26">
        <v>35.756</v>
      </c>
      <c r="M243" s="26">
        <v>189.28899999999999</v>
      </c>
      <c r="N243" s="26">
        <f t="shared" si="244"/>
        <v>503.70100000000002</v>
      </c>
      <c r="O243" s="27">
        <f t="shared" si="251"/>
        <v>439626.05218</v>
      </c>
      <c r="P243" s="27">
        <f t="shared" si="252"/>
        <v>208017.86333999998</v>
      </c>
      <c r="Q243" s="27">
        <f t="shared" si="253"/>
        <v>95698.322552906873</v>
      </c>
      <c r="R243" s="27">
        <f t="shared" si="254"/>
        <v>506618.18373747589</v>
      </c>
      <c r="S243" s="27">
        <f t="shared" si="249"/>
        <v>1249960.4218103827</v>
      </c>
      <c r="T243" s="27"/>
      <c r="U243" s="28"/>
      <c r="V243" s="29"/>
    </row>
    <row r="244" spans="1:22" ht="48.75" customHeight="1">
      <c r="A244" s="38"/>
      <c r="B244" s="25" t="s">
        <v>286</v>
      </c>
      <c r="C244" s="24" t="s">
        <v>27</v>
      </c>
      <c r="D244" s="24" t="s">
        <v>292</v>
      </c>
      <c r="E244" s="24" t="s">
        <v>21</v>
      </c>
      <c r="F244" s="17">
        <v>3697.5</v>
      </c>
      <c r="G244" s="17">
        <v>4136.2767547865215</v>
      </c>
      <c r="H244" s="17">
        <v>1689.17</v>
      </c>
      <c r="I244" s="17">
        <f t="shared" si="250"/>
        <v>1795.58771</v>
      </c>
      <c r="J244" s="26">
        <f>0+403.341</f>
        <v>403.34100000000001</v>
      </c>
      <c r="K244" s="26">
        <f>106.071+85.467</f>
        <v>191.53800000000001</v>
      </c>
      <c r="L244" s="26">
        <v>77.697000000000003</v>
      </c>
      <c r="M244" s="26">
        <v>412.69799999999998</v>
      </c>
      <c r="N244" s="26">
        <f t="shared" si="244"/>
        <v>1085.2739999999999</v>
      </c>
      <c r="O244" s="27">
        <f t="shared" si="251"/>
        <v>810041.83053000004</v>
      </c>
      <c r="P244" s="27">
        <f t="shared" si="252"/>
        <v>384671.51154000004</v>
      </c>
      <c r="Q244" s="27">
        <f t="shared" si="253"/>
        <v>181864.51671277839</v>
      </c>
      <c r="R244" s="27">
        <f t="shared" si="254"/>
        <v>965997.68740530789</v>
      </c>
      <c r="S244" s="27">
        <f t="shared" si="249"/>
        <v>2342575.5461880863</v>
      </c>
      <c r="T244" s="27"/>
      <c r="U244" s="28"/>
      <c r="V244" s="29"/>
    </row>
    <row r="245" spans="1:22" ht="50.25" customHeight="1">
      <c r="A245" s="38"/>
      <c r="B245" s="25" t="s">
        <v>286</v>
      </c>
      <c r="C245" s="24" t="s">
        <v>27</v>
      </c>
      <c r="D245" s="24" t="s">
        <v>395</v>
      </c>
      <c r="E245" s="24" t="s">
        <v>21</v>
      </c>
      <c r="F245" s="17">
        <v>3697.5</v>
      </c>
      <c r="G245" s="17">
        <v>4136.2767547865215</v>
      </c>
      <c r="H245" s="17">
        <v>1689.17</v>
      </c>
      <c r="I245" s="17">
        <f t="shared" si="250"/>
        <v>1795.58771</v>
      </c>
      <c r="J245" s="26">
        <f>0+323.462</f>
        <v>323.46199999999999</v>
      </c>
      <c r="K245" s="26">
        <f>67.104+35.785</f>
        <v>102.889</v>
      </c>
      <c r="L245" s="26">
        <v>55.616</v>
      </c>
      <c r="M245" s="26">
        <v>299.83499999999998</v>
      </c>
      <c r="N245" s="26">
        <f t="shared" si="244"/>
        <v>781.80199999999991</v>
      </c>
      <c r="O245" s="27">
        <f t="shared" si="251"/>
        <v>649618.43845999998</v>
      </c>
      <c r="P245" s="27">
        <f t="shared" si="252"/>
        <v>206635.06537</v>
      </c>
      <c r="Q245" s="27">
        <f t="shared" si="253"/>
        <v>130179.76191484719</v>
      </c>
      <c r="R245" s="27">
        <f t="shared" si="254"/>
        <v>701820.49974356673</v>
      </c>
      <c r="S245" s="27">
        <f t="shared" si="249"/>
        <v>1688253.7654884139</v>
      </c>
      <c r="T245" s="27"/>
      <c r="U245" s="28"/>
      <c r="V245" s="29"/>
    </row>
    <row r="246" spans="1:22" ht="48.75" customHeight="1">
      <c r="A246" s="38"/>
      <c r="B246" s="25" t="s">
        <v>286</v>
      </c>
      <c r="C246" s="24" t="s">
        <v>27</v>
      </c>
      <c r="D246" s="24" t="s">
        <v>399</v>
      </c>
      <c r="E246" s="24" t="s">
        <v>21</v>
      </c>
      <c r="F246" s="17">
        <v>3697.5</v>
      </c>
      <c r="G246" s="17">
        <v>4136.2767547865215</v>
      </c>
      <c r="H246" s="17">
        <v>1841.67</v>
      </c>
      <c r="I246" s="17">
        <f t="shared" si="250"/>
        <v>1957.6952100000001</v>
      </c>
      <c r="J246" s="26">
        <f>0+129.855</f>
        <v>129.85499999999999</v>
      </c>
      <c r="K246" s="26">
        <f>34.023+27.414</f>
        <v>61.437000000000005</v>
      </c>
      <c r="L246" s="26">
        <v>25.044</v>
      </c>
      <c r="M246" s="26">
        <v>129.86699999999999</v>
      </c>
      <c r="N246" s="26">
        <f t="shared" si="244"/>
        <v>346.20299999999997</v>
      </c>
      <c r="O246" s="27">
        <f t="shared" si="251"/>
        <v>240988.80464999998</v>
      </c>
      <c r="P246" s="27">
        <f t="shared" si="252"/>
        <v>114016.62771</v>
      </c>
      <c r="Q246" s="27">
        <f t="shared" si="253"/>
        <v>54560.396207633647</v>
      </c>
      <c r="R246" s="27">
        <f t="shared" si="254"/>
        <v>282925.84947679116</v>
      </c>
      <c r="S246" s="27">
        <f t="shared" si="249"/>
        <v>692491.67804442486</v>
      </c>
      <c r="T246" s="27"/>
      <c r="U246" s="28"/>
      <c r="V246" s="29"/>
    </row>
    <row r="247" spans="1:22" ht="52.5" customHeight="1">
      <c r="A247" s="38"/>
      <c r="B247" s="25" t="s">
        <v>286</v>
      </c>
      <c r="C247" s="24" t="s">
        <v>27</v>
      </c>
      <c r="D247" s="24" t="s">
        <v>295</v>
      </c>
      <c r="E247" s="24" t="s">
        <v>21</v>
      </c>
      <c r="F247" s="17">
        <v>3697.5</v>
      </c>
      <c r="G247" s="17">
        <v>4136.2767547865215</v>
      </c>
      <c r="H247" s="17">
        <v>1689.17</v>
      </c>
      <c r="I247" s="17">
        <f t="shared" si="250"/>
        <v>1795.58771</v>
      </c>
      <c r="J247" s="26">
        <f>0+830.016</f>
        <v>830.01599999999996</v>
      </c>
      <c r="K247" s="26">
        <f>218.696+174.457</f>
        <v>393.15300000000002</v>
      </c>
      <c r="L247" s="26">
        <f>154.103*0+153.648</f>
        <v>153.648</v>
      </c>
      <c r="M247" s="26">
        <f>826.109*0+812.93</f>
        <v>812.93</v>
      </c>
      <c r="N247" s="26">
        <f t="shared" si="244"/>
        <v>2189.7469999999998</v>
      </c>
      <c r="O247" s="27">
        <f t="shared" si="251"/>
        <v>1666946.0332799999</v>
      </c>
      <c r="P247" s="27">
        <f t="shared" si="252"/>
        <v>789580.96449000004</v>
      </c>
      <c r="Q247" s="27">
        <f t="shared" si="253"/>
        <v>359642.19035335944</v>
      </c>
      <c r="R247" s="27">
        <f t="shared" si="254"/>
        <v>1902816.345178307</v>
      </c>
      <c r="S247" s="27">
        <f t="shared" si="249"/>
        <v>4718985.5333016664</v>
      </c>
      <c r="T247" s="27"/>
      <c r="U247" s="28"/>
      <c r="V247" s="29"/>
    </row>
    <row r="248" spans="1:22" ht="60" customHeight="1">
      <c r="A248" s="38"/>
      <c r="B248" s="25" t="s">
        <v>286</v>
      </c>
      <c r="C248" s="24" t="s">
        <v>27</v>
      </c>
      <c r="D248" s="24" t="s">
        <v>294</v>
      </c>
      <c r="E248" s="24" t="s">
        <v>21</v>
      </c>
      <c r="F248" s="17">
        <v>3697.5</v>
      </c>
      <c r="G248" s="17">
        <v>4136.2767547865215</v>
      </c>
      <c r="H248" s="17">
        <v>1580</v>
      </c>
      <c r="I248" s="17">
        <f t="shared" si="250"/>
        <v>1679.54</v>
      </c>
      <c r="J248" s="26">
        <f>0+698.301</f>
        <v>698.30100000000004</v>
      </c>
      <c r="K248" s="26">
        <f>182.96+147.419</f>
        <v>330.37900000000002</v>
      </c>
      <c r="L248" s="26">
        <v>130.208</v>
      </c>
      <c r="M248" s="26">
        <v>689.31799999999998</v>
      </c>
      <c r="N248" s="26">
        <f t="shared" si="244"/>
        <v>1848.2060000000001</v>
      </c>
      <c r="O248" s="27">
        <f t="shared" si="251"/>
        <v>1478652.3675000002</v>
      </c>
      <c r="P248" s="27">
        <f t="shared" si="252"/>
        <v>699577.53250000009</v>
      </c>
      <c r="Q248" s="27">
        <f t="shared" si="253"/>
        <v>319886.77936724341</v>
      </c>
      <c r="R248" s="27">
        <f t="shared" si="254"/>
        <v>1693472.8663359354</v>
      </c>
      <c r="S248" s="27">
        <f t="shared" si="249"/>
        <v>4191589.5457031792</v>
      </c>
      <c r="T248" s="27"/>
      <c r="U248" s="28"/>
      <c r="V248" s="29"/>
    </row>
    <row r="249" spans="1:22" ht="45" customHeight="1">
      <c r="A249" s="38"/>
      <c r="B249" s="25" t="s">
        <v>286</v>
      </c>
      <c r="C249" s="24" t="s">
        <v>27</v>
      </c>
      <c r="D249" s="24" t="s">
        <v>296</v>
      </c>
      <c r="E249" s="24" t="s">
        <v>21</v>
      </c>
      <c r="F249" s="17">
        <v>3697.5</v>
      </c>
      <c r="G249" s="17">
        <v>4136.2767547865215</v>
      </c>
      <c r="H249" s="17">
        <v>1580</v>
      </c>
      <c r="I249" s="17">
        <f t="shared" si="250"/>
        <v>1679.54</v>
      </c>
      <c r="J249" s="26">
        <f>0+1617.446</f>
        <v>1617.4459999999999</v>
      </c>
      <c r="K249" s="26">
        <f>421.881+346.84</f>
        <v>768.721</v>
      </c>
      <c r="L249" s="26">
        <f>311.799*0+311.584</f>
        <v>311.584</v>
      </c>
      <c r="M249" s="26">
        <f>1544.63*0+1466.826</f>
        <v>1466.826</v>
      </c>
      <c r="N249" s="26">
        <f t="shared" si="244"/>
        <v>4164.5769999999993</v>
      </c>
      <c r="O249" s="27">
        <f t="shared" si="251"/>
        <v>3424941.9049999998</v>
      </c>
      <c r="P249" s="27">
        <f t="shared" si="252"/>
        <v>1627766.7175</v>
      </c>
      <c r="Q249" s="27">
        <f t="shared" si="253"/>
        <v>765479.86500340351</v>
      </c>
      <c r="R249" s="27">
        <f t="shared" si="254"/>
        <v>3603605.3470764942</v>
      </c>
      <c r="S249" s="27">
        <f t="shared" si="249"/>
        <v>9421793.8345798962</v>
      </c>
      <c r="T249" s="27"/>
      <c r="U249" s="28"/>
      <c r="V249" s="29"/>
    </row>
    <row r="250" spans="1:22" ht="46.5" customHeight="1">
      <c r="A250" s="38"/>
      <c r="B250" s="25" t="s">
        <v>286</v>
      </c>
      <c r="C250" s="24" t="s">
        <v>27</v>
      </c>
      <c r="D250" s="24" t="s">
        <v>293</v>
      </c>
      <c r="E250" s="24" t="s">
        <v>31</v>
      </c>
      <c r="F250" s="17">
        <v>3697.5</v>
      </c>
      <c r="G250" s="17">
        <v>4136.2767547865215</v>
      </c>
      <c r="H250" s="17">
        <v>1689.17</v>
      </c>
      <c r="I250" s="17">
        <f t="shared" si="250"/>
        <v>1795.58771</v>
      </c>
      <c r="J250" s="26">
        <v>0</v>
      </c>
      <c r="K250" s="26">
        <v>1.85</v>
      </c>
      <c r="L250" s="26">
        <v>0.45500000000000002</v>
      </c>
      <c r="M250" s="26">
        <v>13.179</v>
      </c>
      <c r="N250" s="26">
        <f t="shared" si="244"/>
        <v>15.484</v>
      </c>
      <c r="O250" s="27">
        <f t="shared" si="251"/>
        <v>0</v>
      </c>
      <c r="P250" s="27">
        <f t="shared" si="252"/>
        <v>3715.4105</v>
      </c>
      <c r="Q250" s="27">
        <f t="shared" si="253"/>
        <v>1065.0135153778674</v>
      </c>
      <c r="R250" s="27">
        <f t="shared" si="254"/>
        <v>30847.94092124157</v>
      </c>
      <c r="S250" s="27">
        <f t="shared" si="249"/>
        <v>35628.364936619437</v>
      </c>
      <c r="T250" s="27"/>
      <c r="U250" s="28"/>
      <c r="V250" s="29"/>
    </row>
    <row r="251" spans="1:22" ht="47.25" customHeight="1">
      <c r="A251" s="38"/>
      <c r="B251" s="25" t="s">
        <v>286</v>
      </c>
      <c r="C251" s="24" t="s">
        <v>27</v>
      </c>
      <c r="D251" s="24" t="s">
        <v>296</v>
      </c>
      <c r="E251" s="24" t="s">
        <v>31</v>
      </c>
      <c r="F251" s="17">
        <v>3697.5</v>
      </c>
      <c r="G251" s="17">
        <v>4136.2767547865215</v>
      </c>
      <c r="H251" s="30">
        <v>1580</v>
      </c>
      <c r="I251" s="17">
        <f t="shared" si="250"/>
        <v>1679.54</v>
      </c>
      <c r="J251" s="26">
        <v>0</v>
      </c>
      <c r="K251" s="26">
        <v>1.5</v>
      </c>
      <c r="L251" s="26">
        <v>0.215</v>
      </c>
      <c r="M251" s="26">
        <v>77.804000000000002</v>
      </c>
      <c r="N251" s="26">
        <f t="shared" si="244"/>
        <v>79.519000000000005</v>
      </c>
      <c r="O251" s="27">
        <f t="shared" si="251"/>
        <v>0</v>
      </c>
      <c r="P251" s="27">
        <f t="shared" si="252"/>
        <v>3176.25</v>
      </c>
      <c r="Q251" s="27">
        <f t="shared" si="253"/>
        <v>528.19840227910208</v>
      </c>
      <c r="R251" s="27">
        <f t="shared" si="254"/>
        <v>191143.94646941053</v>
      </c>
      <c r="S251" s="27">
        <f t="shared" si="249"/>
        <v>194848.39487168964</v>
      </c>
      <c r="T251" s="27"/>
      <c r="U251" s="28"/>
      <c r="V251" s="29"/>
    </row>
    <row r="252" spans="1:22" ht="33" customHeight="1">
      <c r="A252" s="38" t="s">
        <v>297</v>
      </c>
      <c r="B252" s="50"/>
      <c r="C252" s="25" t="s">
        <v>298</v>
      </c>
      <c r="D252" s="25"/>
      <c r="E252" s="48"/>
      <c r="F252" s="49" t="s">
        <v>18</v>
      </c>
      <c r="G252" s="49" t="s">
        <v>18</v>
      </c>
      <c r="H252" s="49" t="s">
        <v>18</v>
      </c>
      <c r="I252" s="49" t="s">
        <v>18</v>
      </c>
      <c r="J252" s="26">
        <f>SUM(J253:J254)</f>
        <v>888.71400000000006</v>
      </c>
      <c r="K252" s="26">
        <f>SUM(K253:K254)</f>
        <v>409.16799999999995</v>
      </c>
      <c r="L252" s="26">
        <f t="shared" ref="L252:O252" si="286">SUM(L253:L254)</f>
        <v>150.32999999999998</v>
      </c>
      <c r="M252" s="26">
        <f t="shared" si="286"/>
        <v>783.04</v>
      </c>
      <c r="N252" s="26">
        <f t="shared" si="244"/>
        <v>2231.252</v>
      </c>
      <c r="O252" s="27">
        <f t="shared" si="286"/>
        <v>6716304.9736200003</v>
      </c>
      <c r="P252" s="27">
        <f t="shared" ref="P252" si="287">SUM(P253:P254)</f>
        <v>3092217.6014399999</v>
      </c>
      <c r="Q252" s="27">
        <f t="shared" ref="Q252" si="288">SUM(Q253:Q254)</f>
        <v>1290467.3697130482</v>
      </c>
      <c r="R252" s="27">
        <f t="shared" ref="R252" si="289">SUM(R253:R254)</f>
        <v>6721795.8436779436</v>
      </c>
      <c r="S252" s="27">
        <f t="shared" si="249"/>
        <v>17820785.788450994</v>
      </c>
      <c r="T252" s="29"/>
      <c r="U252" s="28"/>
      <c r="V252" s="29"/>
    </row>
    <row r="253" spans="1:22" ht="54.75" customHeight="1">
      <c r="A253" s="38"/>
      <c r="B253" s="25" t="s">
        <v>298</v>
      </c>
      <c r="C253" s="24" t="s">
        <v>27</v>
      </c>
      <c r="D253" s="24" t="s">
        <v>158</v>
      </c>
      <c r="E253" s="24" t="s">
        <v>21</v>
      </c>
      <c r="F253" s="17">
        <v>9955.33</v>
      </c>
      <c r="G253" s="17">
        <v>11133.304491006775</v>
      </c>
      <c r="H253" s="17">
        <v>2398</v>
      </c>
      <c r="I253" s="17">
        <f t="shared" si="250"/>
        <v>2549.0740000000001</v>
      </c>
      <c r="J253" s="26">
        <v>824.36800000000005</v>
      </c>
      <c r="K253" s="26">
        <v>344.20799999999997</v>
      </c>
      <c r="L253" s="26">
        <v>130.6</v>
      </c>
      <c r="M253" s="26">
        <v>680.29</v>
      </c>
      <c r="N253" s="26">
        <f t="shared" si="244"/>
        <v>1979.4659999999999</v>
      </c>
      <c r="O253" s="27">
        <f t="shared" si="251"/>
        <v>6230021.0174400005</v>
      </c>
      <c r="P253" s="27">
        <f t="shared" si="252"/>
        <v>2601293.4446399999</v>
      </c>
      <c r="Q253" s="27">
        <f t="shared" si="253"/>
        <v>1121100.5021254846</v>
      </c>
      <c r="R253" s="27">
        <f t="shared" si="254"/>
        <v>5839766.160726998</v>
      </c>
      <c r="S253" s="27">
        <f t="shared" si="249"/>
        <v>15792181.124932483</v>
      </c>
      <c r="T253" s="27"/>
      <c r="U253" s="28"/>
      <c r="V253" s="29"/>
    </row>
    <row r="254" spans="1:22" ht="47.25" customHeight="1">
      <c r="A254" s="38"/>
      <c r="B254" s="25" t="s">
        <v>298</v>
      </c>
      <c r="C254" s="24" t="s">
        <v>27</v>
      </c>
      <c r="D254" s="24" t="s">
        <v>158</v>
      </c>
      <c r="E254" s="24" t="s">
        <v>31</v>
      </c>
      <c r="F254" s="17">
        <v>9955.33</v>
      </c>
      <c r="G254" s="17">
        <v>11133.304491006775</v>
      </c>
      <c r="H254" s="17">
        <v>2398</v>
      </c>
      <c r="I254" s="17">
        <f t="shared" si="250"/>
        <v>2549.0740000000001</v>
      </c>
      <c r="J254" s="26">
        <v>64.346000000000004</v>
      </c>
      <c r="K254" s="26">
        <v>64.959999999999994</v>
      </c>
      <c r="L254" s="26">
        <v>19.73</v>
      </c>
      <c r="M254" s="26">
        <v>102.75</v>
      </c>
      <c r="N254" s="26">
        <f t="shared" si="244"/>
        <v>251.78599999999997</v>
      </c>
      <c r="O254" s="27">
        <f t="shared" si="251"/>
        <v>486283.95618000004</v>
      </c>
      <c r="P254" s="27">
        <f t="shared" si="252"/>
        <v>490924.15679999994</v>
      </c>
      <c r="Q254" s="27">
        <f t="shared" si="253"/>
        <v>169366.86758756367</v>
      </c>
      <c r="R254" s="27">
        <f t="shared" si="254"/>
        <v>882029.68295094604</v>
      </c>
      <c r="S254" s="27">
        <f t="shared" si="249"/>
        <v>2028604.6635185096</v>
      </c>
      <c r="T254" s="27"/>
      <c r="U254" s="28"/>
      <c r="V254" s="29"/>
    </row>
    <row r="255" spans="1:22" ht="33" customHeight="1">
      <c r="A255" s="38" t="s">
        <v>299</v>
      </c>
      <c r="B255" s="50"/>
      <c r="C255" s="25" t="s">
        <v>300</v>
      </c>
      <c r="D255" s="25"/>
      <c r="E255" s="48"/>
      <c r="F255" s="49" t="s">
        <v>18</v>
      </c>
      <c r="G255" s="49" t="s">
        <v>18</v>
      </c>
      <c r="H255" s="49" t="s">
        <v>18</v>
      </c>
      <c r="I255" s="49" t="s">
        <v>18</v>
      </c>
      <c r="J255" s="26">
        <f>SUM(J256:J257)</f>
        <v>645.46300000000008</v>
      </c>
      <c r="K255" s="26">
        <f>SUM(K256:K257)</f>
        <v>376.69100000000003</v>
      </c>
      <c r="L255" s="26">
        <f t="shared" ref="L255:O255" si="290">SUM(L256:L257)</f>
        <v>168.72900000000001</v>
      </c>
      <c r="M255" s="26">
        <f t="shared" si="290"/>
        <v>568.98</v>
      </c>
      <c r="N255" s="26">
        <f t="shared" ref="N255:N315" si="291">J255+K255+L255+M255</f>
        <v>1759.8630000000001</v>
      </c>
      <c r="O255" s="27">
        <f t="shared" si="290"/>
        <v>3410495.4882000005</v>
      </c>
      <c r="P255" s="27">
        <f t="shared" ref="P255" si="292">SUM(P256:P257)</f>
        <v>1907603.6208200003</v>
      </c>
      <c r="Q255" s="27">
        <f t="shared" ref="Q255" si="293">SUM(Q256:Q257)</f>
        <v>3903936.7616880001</v>
      </c>
      <c r="R255" s="27">
        <f t="shared" ref="R255" si="294">SUM(R256:R257)</f>
        <v>14196629.26152</v>
      </c>
      <c r="S255" s="27">
        <f t="shared" si="249"/>
        <v>23418665.132228002</v>
      </c>
      <c r="T255" s="29"/>
      <c r="U255" s="28"/>
      <c r="V255" s="29"/>
    </row>
    <row r="256" spans="1:22" ht="46.5" customHeight="1">
      <c r="A256" s="38"/>
      <c r="B256" s="25" t="s">
        <v>300</v>
      </c>
      <c r="C256" s="24" t="s">
        <v>19</v>
      </c>
      <c r="D256" s="24" t="s">
        <v>164</v>
      </c>
      <c r="E256" s="24" t="s">
        <v>21</v>
      </c>
      <c r="F256" s="17">
        <v>6768.27</v>
      </c>
      <c r="G256" s="17">
        <v>21753.8</v>
      </c>
      <c r="H256" s="17">
        <v>2376</v>
      </c>
      <c r="I256" s="17">
        <f t="shared" si="250"/>
        <v>2525.6879999999996</v>
      </c>
      <c r="J256" s="26">
        <v>409.15600000000006</v>
      </c>
      <c r="K256" s="26">
        <v>272.76600000000002</v>
      </c>
      <c r="L256" s="26">
        <v>136.30600000000001</v>
      </c>
      <c r="M256" s="26">
        <v>408.91800000000001</v>
      </c>
      <c r="N256" s="26">
        <f t="shared" si="291"/>
        <v>1227.1460000000002</v>
      </c>
      <c r="O256" s="27">
        <f t="shared" si="251"/>
        <v>1797123.6241200005</v>
      </c>
      <c r="P256" s="27">
        <f t="shared" si="252"/>
        <v>1198061.9188200003</v>
      </c>
      <c r="Q256" s="27">
        <f t="shared" si="253"/>
        <v>2620907.0342720002</v>
      </c>
      <c r="R256" s="27">
        <f t="shared" si="254"/>
        <v>7862721.1028160006</v>
      </c>
      <c r="S256" s="27">
        <f t="shared" si="249"/>
        <v>13478813.680028003</v>
      </c>
      <c r="T256" s="27"/>
      <c r="U256" s="28"/>
      <c r="V256" s="29"/>
    </row>
    <row r="257" spans="1:22" ht="41.25" customHeight="1">
      <c r="A257" s="38"/>
      <c r="B257" s="25" t="s">
        <v>300</v>
      </c>
      <c r="C257" s="24" t="s">
        <v>19</v>
      </c>
      <c r="D257" s="24" t="s">
        <v>301</v>
      </c>
      <c r="E257" s="24" t="s">
        <v>21</v>
      </c>
      <c r="F257" s="17">
        <v>9203.44</v>
      </c>
      <c r="G257" s="17">
        <v>42097.279999999999</v>
      </c>
      <c r="H257" s="17">
        <v>2376</v>
      </c>
      <c r="I257" s="17">
        <f t="shared" si="250"/>
        <v>2525.6879999999996</v>
      </c>
      <c r="J257" s="26">
        <v>236.30699999999999</v>
      </c>
      <c r="K257" s="26">
        <v>103.92500000000001</v>
      </c>
      <c r="L257" s="26">
        <v>32.423000000000002</v>
      </c>
      <c r="M257" s="26">
        <v>160.06200000000001</v>
      </c>
      <c r="N257" s="26">
        <f t="shared" si="291"/>
        <v>532.71699999999998</v>
      </c>
      <c r="O257" s="27">
        <f t="shared" si="251"/>
        <v>1613371.86408</v>
      </c>
      <c r="P257" s="27">
        <f t="shared" si="252"/>
        <v>709541.70200000016</v>
      </c>
      <c r="Q257" s="27">
        <f t="shared" si="253"/>
        <v>1283029.7274159999</v>
      </c>
      <c r="R257" s="27">
        <f t="shared" si="254"/>
        <v>6333908.1587039996</v>
      </c>
      <c r="S257" s="27">
        <f t="shared" si="249"/>
        <v>9939851.4521999992</v>
      </c>
      <c r="T257" s="27"/>
      <c r="U257" s="28"/>
      <c r="V257" s="29"/>
    </row>
    <row r="258" spans="1:22" ht="33" customHeight="1">
      <c r="A258" s="38" t="s">
        <v>302</v>
      </c>
      <c r="B258" s="50"/>
      <c r="C258" s="25" t="s">
        <v>303</v>
      </c>
      <c r="D258" s="25"/>
      <c r="E258" s="48"/>
      <c r="F258" s="49" t="s">
        <v>18</v>
      </c>
      <c r="G258" s="49" t="s">
        <v>18</v>
      </c>
      <c r="H258" s="49" t="s">
        <v>18</v>
      </c>
      <c r="I258" s="49" t="s">
        <v>18</v>
      </c>
      <c r="J258" s="26">
        <f>J259</f>
        <v>2370.9639999999999</v>
      </c>
      <c r="K258" s="26">
        <f>K259</f>
        <v>1219.202</v>
      </c>
      <c r="L258" s="26">
        <f t="shared" ref="L258:O258" si="295">L259</f>
        <v>406.18299999999999</v>
      </c>
      <c r="M258" s="26">
        <f t="shared" si="295"/>
        <v>2378.9549999999999</v>
      </c>
      <c r="N258" s="26">
        <f t="shared" si="291"/>
        <v>6375.3040000000001</v>
      </c>
      <c r="O258" s="27">
        <f t="shared" si="295"/>
        <v>5545281.7321199998</v>
      </c>
      <c r="P258" s="27">
        <f t="shared" ref="P258" si="296">P259</f>
        <v>2851506.2136599999</v>
      </c>
      <c r="Q258" s="27">
        <f t="shared" ref="Q258" si="297">Q259</f>
        <v>1102372.4665358039</v>
      </c>
      <c r="R258" s="27">
        <f t="shared" ref="R258" si="298">R259</f>
        <v>6456435.8703532238</v>
      </c>
      <c r="S258" s="27">
        <f t="shared" si="249"/>
        <v>15955596.282669028</v>
      </c>
      <c r="T258" s="29"/>
      <c r="U258" s="28"/>
      <c r="V258" s="29"/>
    </row>
    <row r="259" spans="1:22" ht="75">
      <c r="A259" s="38"/>
      <c r="B259" s="25" t="s">
        <v>303</v>
      </c>
      <c r="C259" s="24" t="s">
        <v>170</v>
      </c>
      <c r="D259" s="24" t="s">
        <v>304</v>
      </c>
      <c r="E259" s="24" t="s">
        <v>21</v>
      </c>
      <c r="F259" s="17">
        <v>4483.83</v>
      </c>
      <c r="G259" s="17">
        <v>4994.1148232220548</v>
      </c>
      <c r="H259" s="17">
        <v>2145</v>
      </c>
      <c r="I259" s="17">
        <f t="shared" si="250"/>
        <v>2280.1349999999998</v>
      </c>
      <c r="J259" s="26">
        <v>2370.9639999999999</v>
      </c>
      <c r="K259" s="26">
        <v>1219.202</v>
      </c>
      <c r="L259" s="26">
        <v>406.18299999999999</v>
      </c>
      <c r="M259" s="26">
        <v>2378.9549999999999</v>
      </c>
      <c r="N259" s="26">
        <f t="shared" si="291"/>
        <v>6375.3040000000001</v>
      </c>
      <c r="O259" s="27">
        <f t="shared" si="251"/>
        <v>5545281.7321199998</v>
      </c>
      <c r="P259" s="27">
        <f t="shared" si="252"/>
        <v>2851506.2136599999</v>
      </c>
      <c r="Q259" s="27">
        <f t="shared" si="253"/>
        <v>1102372.4665358039</v>
      </c>
      <c r="R259" s="27">
        <f t="shared" si="254"/>
        <v>6456435.8703532238</v>
      </c>
      <c r="S259" s="27">
        <f t="shared" si="249"/>
        <v>15955596.282669028</v>
      </c>
      <c r="T259" s="27"/>
      <c r="U259" s="28"/>
      <c r="V259" s="29"/>
    </row>
    <row r="260" spans="1:22" ht="33" customHeight="1">
      <c r="A260" s="38" t="s">
        <v>305</v>
      </c>
      <c r="B260" s="50"/>
      <c r="C260" s="25" t="s">
        <v>306</v>
      </c>
      <c r="D260" s="25"/>
      <c r="E260" s="48"/>
      <c r="F260" s="49" t="s">
        <v>18</v>
      </c>
      <c r="G260" s="49" t="s">
        <v>18</v>
      </c>
      <c r="H260" s="49" t="s">
        <v>18</v>
      </c>
      <c r="I260" s="49" t="s">
        <v>18</v>
      </c>
      <c r="J260" s="26">
        <f>SUM(J261:J263)</f>
        <v>15500.880999999999</v>
      </c>
      <c r="K260" s="26">
        <f>SUM(K261:K263)</f>
        <v>8094.04</v>
      </c>
      <c r="L260" s="26">
        <f t="shared" ref="L260:O260" si="299">SUM(L261:L263)</f>
        <v>7552.91</v>
      </c>
      <c r="M260" s="26">
        <f t="shared" si="299"/>
        <v>20791.519999999997</v>
      </c>
      <c r="N260" s="26">
        <f t="shared" si="291"/>
        <v>51939.350999999995</v>
      </c>
      <c r="O260" s="27">
        <f t="shared" si="299"/>
        <v>58576371.603830002</v>
      </c>
      <c r="P260" s="27">
        <f t="shared" ref="P260" si="300">SUM(P261:P263)</f>
        <v>30332586.888319999</v>
      </c>
      <c r="Q260" s="27">
        <f t="shared" ref="Q260" si="301">SUM(Q261:Q263)</f>
        <v>11771879.8288179</v>
      </c>
      <c r="R260" s="27">
        <f t="shared" ref="R260" si="302">SUM(R261:R263)</f>
        <v>52157186.205963194</v>
      </c>
      <c r="S260" s="27">
        <f t="shared" si="249"/>
        <v>152838024.52693111</v>
      </c>
      <c r="T260" s="29"/>
      <c r="U260" s="28"/>
      <c r="V260" s="29"/>
    </row>
    <row r="261" spans="1:22" ht="46.5" customHeight="1">
      <c r="A261" s="38"/>
      <c r="B261" s="25" t="s">
        <v>306</v>
      </c>
      <c r="C261" s="24" t="s">
        <v>59</v>
      </c>
      <c r="D261" s="24" t="s">
        <v>201</v>
      </c>
      <c r="E261" s="24" t="s">
        <v>21</v>
      </c>
      <c r="F261" s="17">
        <v>6416.33</v>
      </c>
      <c r="G261" s="17">
        <v>6661.98</v>
      </c>
      <c r="H261" s="17">
        <v>1533</v>
      </c>
      <c r="I261" s="17">
        <f t="shared" si="250"/>
        <v>1629.579</v>
      </c>
      <c r="J261" s="26">
        <v>11740.757</v>
      </c>
      <c r="K261" s="26">
        <v>6067.5349999999999</v>
      </c>
      <c r="L261" s="26">
        <v>1991.28</v>
      </c>
      <c r="M261" s="26">
        <v>9668.41</v>
      </c>
      <c r="N261" s="26">
        <f t="shared" si="291"/>
        <v>29467.982</v>
      </c>
      <c r="O261" s="27">
        <f t="shared" si="251"/>
        <v>57333990.88081</v>
      </c>
      <c r="P261" s="27">
        <f t="shared" si="252"/>
        <v>29629775.691549998</v>
      </c>
      <c r="Q261" s="27">
        <f t="shared" si="253"/>
        <v>10020919.46328</v>
      </c>
      <c r="R261" s="27">
        <f t="shared" si="254"/>
        <v>48655316.152410001</v>
      </c>
      <c r="S261" s="27">
        <f t="shared" si="249"/>
        <v>145640002.18805</v>
      </c>
      <c r="T261" s="27"/>
      <c r="U261" s="28"/>
      <c r="V261" s="29"/>
    </row>
    <row r="262" spans="1:22" ht="56.25" customHeight="1">
      <c r="A262" s="38"/>
      <c r="B262" s="25" t="s">
        <v>306</v>
      </c>
      <c r="C262" s="24" t="s">
        <v>59</v>
      </c>
      <c r="D262" s="24" t="s">
        <v>201</v>
      </c>
      <c r="E262" s="24" t="s">
        <v>31</v>
      </c>
      <c r="F262" s="17">
        <v>6416.33</v>
      </c>
      <c r="G262" s="17">
        <v>6661.98</v>
      </c>
      <c r="H262" s="17">
        <v>1533</v>
      </c>
      <c r="I262" s="17">
        <f t="shared" si="250"/>
        <v>1629.579</v>
      </c>
      <c r="J262" s="26">
        <v>253.989</v>
      </c>
      <c r="K262" s="26">
        <v>143.69299999999998</v>
      </c>
      <c r="L262" s="26">
        <v>345.32</v>
      </c>
      <c r="M262" s="26">
        <v>690.63</v>
      </c>
      <c r="N262" s="26">
        <f t="shared" si="291"/>
        <v>1433.6320000000001</v>
      </c>
      <c r="O262" s="27">
        <f t="shared" si="251"/>
        <v>1240312.1033699999</v>
      </c>
      <c r="P262" s="27">
        <f t="shared" si="252"/>
        <v>701700.33768999996</v>
      </c>
      <c r="Q262" s="27">
        <f t="shared" si="253"/>
        <v>1737788.7133199999</v>
      </c>
      <c r="R262" s="27">
        <f t="shared" si="254"/>
        <v>3475527.1026300001</v>
      </c>
      <c r="S262" s="27">
        <f t="shared" si="249"/>
        <v>7155328.2570099998</v>
      </c>
      <c r="T262" s="27"/>
      <c r="U262" s="28"/>
      <c r="V262" s="29"/>
    </row>
    <row r="263" spans="1:22" ht="54.75" customHeight="1">
      <c r="A263" s="38"/>
      <c r="B263" s="25" t="s">
        <v>306</v>
      </c>
      <c r="C263" s="24" t="s">
        <v>59</v>
      </c>
      <c r="D263" s="24" t="s">
        <v>201</v>
      </c>
      <c r="E263" s="24" t="s">
        <v>40</v>
      </c>
      <c r="F263" s="17">
        <v>54.16</v>
      </c>
      <c r="G263" s="17">
        <v>59.47</v>
      </c>
      <c r="H263" s="17">
        <v>53.57</v>
      </c>
      <c r="I263" s="17">
        <f t="shared" si="250"/>
        <v>56.94491</v>
      </c>
      <c r="J263" s="26">
        <v>3506.1350000000002</v>
      </c>
      <c r="K263" s="26">
        <v>1882.8119999999999</v>
      </c>
      <c r="L263" s="26">
        <v>5216.3100000000004</v>
      </c>
      <c r="M263" s="26">
        <v>10432.48</v>
      </c>
      <c r="N263" s="26">
        <f t="shared" si="291"/>
        <v>21037.737000000001</v>
      </c>
      <c r="O263" s="27">
        <f t="shared" si="251"/>
        <v>2068.6196499999874</v>
      </c>
      <c r="P263" s="27">
        <f t="shared" si="252"/>
        <v>1110.8590799999929</v>
      </c>
      <c r="Q263" s="27">
        <f t="shared" si="253"/>
        <v>13171.652217899995</v>
      </c>
      <c r="R263" s="27">
        <f t="shared" si="254"/>
        <v>26342.950923199987</v>
      </c>
      <c r="S263" s="27">
        <f t="shared" si="249"/>
        <v>42694.081871099959</v>
      </c>
      <c r="T263" s="27"/>
      <c r="U263" s="28"/>
      <c r="V263" s="29"/>
    </row>
    <row r="264" spans="1:22" ht="33" customHeight="1">
      <c r="A264" s="38" t="s">
        <v>307</v>
      </c>
      <c r="B264" s="50"/>
      <c r="C264" s="25" t="s">
        <v>308</v>
      </c>
      <c r="D264" s="25"/>
      <c r="E264" s="48"/>
      <c r="F264" s="49" t="s">
        <v>18</v>
      </c>
      <c r="G264" s="49" t="s">
        <v>18</v>
      </c>
      <c r="H264" s="49" t="s">
        <v>18</v>
      </c>
      <c r="I264" s="49" t="s">
        <v>18</v>
      </c>
      <c r="J264" s="26">
        <f>J265</f>
        <v>886.33799999999997</v>
      </c>
      <c r="K264" s="26">
        <f>K265</f>
        <v>315.97200000000004</v>
      </c>
      <c r="L264" s="26">
        <f t="shared" ref="L264:O264" si="303">L265</f>
        <v>171.333</v>
      </c>
      <c r="M264" s="26">
        <f t="shared" si="303"/>
        <v>727.03</v>
      </c>
      <c r="N264" s="26">
        <f t="shared" si="291"/>
        <v>2100.6729999999998</v>
      </c>
      <c r="O264" s="27">
        <f t="shared" si="303"/>
        <v>4246950.5706599997</v>
      </c>
      <c r="P264" s="27">
        <f t="shared" ref="P264" si="304">P265</f>
        <v>1514001.9560400001</v>
      </c>
      <c r="Q264" s="27">
        <f t="shared" ref="Q264" si="305">Q265</f>
        <v>1515141.7967753618</v>
      </c>
      <c r="R264" s="27">
        <f t="shared" ref="R264" si="306">R265</f>
        <v>6429313.3284865804</v>
      </c>
      <c r="S264" s="27">
        <f t="shared" si="249"/>
        <v>13705407.651961941</v>
      </c>
      <c r="T264" s="29"/>
      <c r="U264" s="28"/>
      <c r="V264" s="29"/>
    </row>
    <row r="265" spans="1:22" ht="54.75" customHeight="1">
      <c r="A265" s="38"/>
      <c r="B265" s="25" t="s">
        <v>308</v>
      </c>
      <c r="C265" s="24" t="s">
        <v>59</v>
      </c>
      <c r="D265" s="24" t="s">
        <v>201</v>
      </c>
      <c r="E265" s="24" t="s">
        <v>21</v>
      </c>
      <c r="F265" s="17">
        <v>6162.57</v>
      </c>
      <c r="G265" s="17">
        <v>10300.630263780835</v>
      </c>
      <c r="H265" s="17">
        <v>1371</v>
      </c>
      <c r="I265" s="17">
        <f t="shared" si="250"/>
        <v>1457.3729999999998</v>
      </c>
      <c r="J265" s="26">
        <v>886.33799999999997</v>
      </c>
      <c r="K265" s="26">
        <v>315.97200000000004</v>
      </c>
      <c r="L265" s="26">
        <v>171.333</v>
      </c>
      <c r="M265" s="26">
        <v>727.03</v>
      </c>
      <c r="N265" s="26">
        <f t="shared" si="291"/>
        <v>2100.6729999999998</v>
      </c>
      <c r="O265" s="27">
        <f t="shared" si="251"/>
        <v>4246950.5706599997</v>
      </c>
      <c r="P265" s="27">
        <f t="shared" si="252"/>
        <v>1514001.9560400001</v>
      </c>
      <c r="Q265" s="27">
        <f t="shared" si="253"/>
        <v>1515141.7967753618</v>
      </c>
      <c r="R265" s="27">
        <f t="shared" si="254"/>
        <v>6429313.3284865804</v>
      </c>
      <c r="S265" s="27">
        <f t="shared" si="249"/>
        <v>13705407.651961941</v>
      </c>
      <c r="T265" s="27"/>
      <c r="U265" s="28"/>
      <c r="V265" s="29"/>
    </row>
    <row r="266" spans="1:22" ht="33" customHeight="1">
      <c r="A266" s="38" t="s">
        <v>309</v>
      </c>
      <c r="B266" s="50"/>
      <c r="C266" s="25" t="s">
        <v>310</v>
      </c>
      <c r="D266" s="25"/>
      <c r="E266" s="48"/>
      <c r="F266" s="49" t="s">
        <v>18</v>
      </c>
      <c r="G266" s="49" t="s">
        <v>18</v>
      </c>
      <c r="H266" s="49" t="s">
        <v>18</v>
      </c>
      <c r="I266" s="49" t="s">
        <v>18</v>
      </c>
      <c r="J266" s="26">
        <f>SUM(J267:J268)</f>
        <v>480.82600000000002</v>
      </c>
      <c r="K266" s="26">
        <f>SUM(K267:K268)</f>
        <v>150.72499999999999</v>
      </c>
      <c r="L266" s="26">
        <f t="shared" ref="L266:M266" si="307">SUM(L267:L268)</f>
        <v>85</v>
      </c>
      <c r="M266" s="26">
        <f t="shared" si="307"/>
        <v>445.89300000000003</v>
      </c>
      <c r="N266" s="26">
        <f t="shared" si="291"/>
        <v>1162.444</v>
      </c>
      <c r="O266" s="27">
        <f>SUM(O267:O268)</f>
        <v>2166586.2193999998</v>
      </c>
      <c r="P266" s="27">
        <f t="shared" ref="P266:R266" si="308">SUM(P267:P268)</f>
        <v>695692.78690000006</v>
      </c>
      <c r="Q266" s="27">
        <f t="shared" si="308"/>
        <v>567628.90492</v>
      </c>
      <c r="R266" s="27">
        <f t="shared" si="308"/>
        <v>2989297.0581149999</v>
      </c>
      <c r="S266" s="27">
        <f t="shared" si="249"/>
        <v>6419204.969335</v>
      </c>
      <c r="T266" s="29"/>
      <c r="U266" s="28"/>
      <c r="V266" s="29"/>
    </row>
    <row r="267" spans="1:22" ht="81.75" customHeight="1">
      <c r="A267" s="38"/>
      <c r="B267" s="25" t="s">
        <v>310</v>
      </c>
      <c r="C267" s="24" t="s">
        <v>212</v>
      </c>
      <c r="D267" s="24" t="s">
        <v>311</v>
      </c>
      <c r="E267" s="24" t="s">
        <v>21</v>
      </c>
      <c r="F267" s="17">
        <v>6817.8</v>
      </c>
      <c r="G267" s="17">
        <v>8517.41</v>
      </c>
      <c r="H267" s="17">
        <v>1885</v>
      </c>
      <c r="I267" s="17">
        <f t="shared" si="250"/>
        <v>2003.7549999999999</v>
      </c>
      <c r="J267" s="26">
        <v>291.96600000000001</v>
      </c>
      <c r="K267" s="26">
        <v>106.735</v>
      </c>
      <c r="L267" s="26">
        <v>58.607999999999997</v>
      </c>
      <c r="M267" s="26">
        <v>285.47300000000001</v>
      </c>
      <c r="N267" s="26">
        <f t="shared" si="291"/>
        <v>742.78200000000004</v>
      </c>
      <c r="O267" s="27">
        <f t="shared" si="251"/>
        <v>1440209.8848000001</v>
      </c>
      <c r="P267" s="27">
        <f t="shared" si="252"/>
        <v>526502.40800000005</v>
      </c>
      <c r="Q267" s="27">
        <f t="shared" si="253"/>
        <v>381752.29223999998</v>
      </c>
      <c r="R267" s="27">
        <f t="shared" si="254"/>
        <v>1859472.6338150001</v>
      </c>
      <c r="S267" s="27">
        <f t="shared" si="249"/>
        <v>4207937.2188550001</v>
      </c>
      <c r="T267" s="27"/>
      <c r="U267" s="28"/>
      <c r="V267" s="29"/>
    </row>
    <row r="268" spans="1:22" ht="54" customHeight="1">
      <c r="A268" s="38"/>
      <c r="B268" s="25" t="s">
        <v>310</v>
      </c>
      <c r="C268" s="24" t="s">
        <v>212</v>
      </c>
      <c r="D268" s="24" t="s">
        <v>312</v>
      </c>
      <c r="E268" s="24" t="s">
        <v>21</v>
      </c>
      <c r="F268" s="17">
        <v>5731.11</v>
      </c>
      <c r="G268" s="17">
        <v>9046.67</v>
      </c>
      <c r="H268" s="17">
        <v>1885</v>
      </c>
      <c r="I268" s="17">
        <f t="shared" si="250"/>
        <v>2003.7549999999999</v>
      </c>
      <c r="J268" s="26">
        <v>188.85999999999999</v>
      </c>
      <c r="K268" s="26">
        <v>43.99</v>
      </c>
      <c r="L268" s="26">
        <v>26.391999999999999</v>
      </c>
      <c r="M268" s="26">
        <v>160.41999999999999</v>
      </c>
      <c r="N268" s="26">
        <f t="shared" si="291"/>
        <v>419.66200000000003</v>
      </c>
      <c r="O268" s="27">
        <f t="shared" si="251"/>
        <v>726376.33459999983</v>
      </c>
      <c r="P268" s="27">
        <f t="shared" si="252"/>
        <v>169190.37889999998</v>
      </c>
      <c r="Q268" s="27">
        <f t="shared" si="253"/>
        <v>185876.61267999999</v>
      </c>
      <c r="R268" s="27">
        <f t="shared" si="254"/>
        <v>1129824.4242999998</v>
      </c>
      <c r="S268" s="27">
        <f t="shared" si="249"/>
        <v>2211267.7504799999</v>
      </c>
      <c r="T268" s="27"/>
      <c r="U268" s="28"/>
      <c r="V268" s="29"/>
    </row>
    <row r="269" spans="1:22" ht="33" customHeight="1">
      <c r="A269" s="38" t="s">
        <v>313</v>
      </c>
      <c r="B269" s="50"/>
      <c r="C269" s="25" t="s">
        <v>314</v>
      </c>
      <c r="D269" s="25"/>
      <c r="E269" s="48"/>
      <c r="F269" s="49" t="s">
        <v>18</v>
      </c>
      <c r="G269" s="49" t="s">
        <v>18</v>
      </c>
      <c r="H269" s="49" t="s">
        <v>18</v>
      </c>
      <c r="I269" s="49" t="s">
        <v>18</v>
      </c>
      <c r="J269" s="26">
        <f>J270</f>
        <v>4604.8130000000001</v>
      </c>
      <c r="K269" s="26">
        <f>K270</f>
        <v>2289.21</v>
      </c>
      <c r="L269" s="26">
        <f t="shared" ref="L269:O269" si="309">L270</f>
        <v>769</v>
      </c>
      <c r="M269" s="26">
        <f t="shared" si="309"/>
        <v>3966</v>
      </c>
      <c r="N269" s="26">
        <f t="shared" si="291"/>
        <v>11629.023000000001</v>
      </c>
      <c r="O269" s="27">
        <f t="shared" si="309"/>
        <v>17842821.50866</v>
      </c>
      <c r="P269" s="27">
        <f t="shared" ref="P269" si="310">P270</f>
        <v>8870276.6921999995</v>
      </c>
      <c r="Q269" s="27">
        <f t="shared" ref="Q269" si="311">Q270</f>
        <v>3427915.9320000005</v>
      </c>
      <c r="R269" s="27">
        <f t="shared" ref="R269" si="312">R270</f>
        <v>17678952.648000002</v>
      </c>
      <c r="S269" s="27">
        <f t="shared" ref="S269:S336" si="313">O269+P269+Q269+R269</f>
        <v>47819966.780860007</v>
      </c>
      <c r="T269" s="29"/>
      <c r="U269" s="28"/>
      <c r="V269" s="29"/>
    </row>
    <row r="270" spans="1:22" ht="50.25" customHeight="1">
      <c r="A270" s="38"/>
      <c r="B270" s="25" t="s">
        <v>314</v>
      </c>
      <c r="C270" s="24" t="s">
        <v>179</v>
      </c>
      <c r="D270" s="24" t="s">
        <v>315</v>
      </c>
      <c r="E270" s="24" t="s">
        <v>21</v>
      </c>
      <c r="F270" s="17">
        <v>5618.82</v>
      </c>
      <c r="G270" s="17">
        <v>6311.5</v>
      </c>
      <c r="H270" s="17">
        <v>1744</v>
      </c>
      <c r="I270" s="17">
        <f t="shared" ref="I270:I326" si="314">H270*$I$3</f>
        <v>1853.8719999999998</v>
      </c>
      <c r="J270" s="26">
        <v>4604.8130000000001</v>
      </c>
      <c r="K270" s="26">
        <v>2289.21</v>
      </c>
      <c r="L270" s="26">
        <v>769</v>
      </c>
      <c r="M270" s="26">
        <v>3966</v>
      </c>
      <c r="N270" s="26">
        <f t="shared" si="291"/>
        <v>11629.023000000001</v>
      </c>
      <c r="O270" s="27">
        <f t="shared" ref="O270:O337" si="315">(F270-H270)*J270</f>
        <v>17842821.50866</v>
      </c>
      <c r="P270" s="27">
        <f t="shared" ref="P270:P337" si="316">(F270-H270)*K270</f>
        <v>8870276.6921999995</v>
      </c>
      <c r="Q270" s="27">
        <f t="shared" ref="Q270:Q337" si="317">(G270-I270)*L270</f>
        <v>3427915.9320000005</v>
      </c>
      <c r="R270" s="27">
        <f t="shared" ref="R270:R337" si="318">(G270-I270)*M270</f>
        <v>17678952.648000002</v>
      </c>
      <c r="S270" s="27">
        <f t="shared" si="313"/>
        <v>47819966.780860007</v>
      </c>
      <c r="T270" s="27"/>
      <c r="U270" s="28"/>
      <c r="V270" s="29"/>
    </row>
    <row r="271" spans="1:22" ht="33" customHeight="1">
      <c r="A271" s="38" t="s">
        <v>316</v>
      </c>
      <c r="B271" s="50"/>
      <c r="C271" s="25" t="s">
        <v>317</v>
      </c>
      <c r="D271" s="25"/>
      <c r="E271" s="48"/>
      <c r="F271" s="49" t="s">
        <v>18</v>
      </c>
      <c r="G271" s="49" t="s">
        <v>18</v>
      </c>
      <c r="H271" s="49" t="s">
        <v>18</v>
      </c>
      <c r="I271" s="49" t="s">
        <v>18</v>
      </c>
      <c r="J271" s="26">
        <f>J272</f>
        <v>179.066</v>
      </c>
      <c r="K271" s="26">
        <f>K272</f>
        <v>69.515999999999991</v>
      </c>
      <c r="L271" s="26">
        <f t="shared" ref="L271:O271" si="319">L272</f>
        <v>53.83</v>
      </c>
      <c r="M271" s="26">
        <f t="shared" si="319"/>
        <v>202.51</v>
      </c>
      <c r="N271" s="26">
        <f t="shared" si="291"/>
        <v>504.92199999999997</v>
      </c>
      <c r="O271" s="27">
        <f t="shared" si="319"/>
        <v>997379.71339999989</v>
      </c>
      <c r="P271" s="27">
        <f t="shared" ref="P271" si="320">P272</f>
        <v>387197.16839999991</v>
      </c>
      <c r="Q271" s="27">
        <f t="shared" ref="Q271" si="321">Q272</f>
        <v>582080.63879000011</v>
      </c>
      <c r="R271" s="27">
        <f t="shared" ref="R271" si="322">R272</f>
        <v>2189804.0156300003</v>
      </c>
      <c r="S271" s="27">
        <f t="shared" si="313"/>
        <v>4156461.5362200001</v>
      </c>
      <c r="T271" s="29"/>
      <c r="U271" s="28"/>
      <c r="V271" s="29"/>
    </row>
    <row r="272" spans="1:22" ht="47.25" customHeight="1">
      <c r="A272" s="38"/>
      <c r="B272" s="25" t="s">
        <v>317</v>
      </c>
      <c r="C272" s="24" t="s">
        <v>318</v>
      </c>
      <c r="D272" s="24" t="s">
        <v>319</v>
      </c>
      <c r="E272" s="24" t="s">
        <v>21</v>
      </c>
      <c r="F272" s="17">
        <v>7558.9</v>
      </c>
      <c r="G272" s="17">
        <v>12927.62</v>
      </c>
      <c r="H272" s="17">
        <v>1989</v>
      </c>
      <c r="I272" s="17">
        <f t="shared" si="314"/>
        <v>2114.3069999999998</v>
      </c>
      <c r="J272" s="26">
        <v>179.066</v>
      </c>
      <c r="K272" s="26">
        <v>69.515999999999991</v>
      </c>
      <c r="L272" s="26">
        <v>53.83</v>
      </c>
      <c r="M272" s="26">
        <v>202.51</v>
      </c>
      <c r="N272" s="26">
        <f t="shared" si="291"/>
        <v>504.92199999999997</v>
      </c>
      <c r="O272" s="27">
        <f t="shared" si="315"/>
        <v>997379.71339999989</v>
      </c>
      <c r="P272" s="27">
        <f t="shared" si="316"/>
        <v>387197.16839999991</v>
      </c>
      <c r="Q272" s="27">
        <f t="shared" si="317"/>
        <v>582080.63879000011</v>
      </c>
      <c r="R272" s="27">
        <f t="shared" si="318"/>
        <v>2189804.0156300003</v>
      </c>
      <c r="S272" s="27">
        <f t="shared" si="313"/>
        <v>4156461.5362200001</v>
      </c>
      <c r="T272" s="27"/>
      <c r="U272" s="28"/>
      <c r="V272" s="29"/>
    </row>
    <row r="273" spans="1:22" ht="33" customHeight="1">
      <c r="A273" s="38" t="s">
        <v>320</v>
      </c>
      <c r="B273" s="50"/>
      <c r="C273" s="25" t="s">
        <v>321</v>
      </c>
      <c r="D273" s="25"/>
      <c r="E273" s="48"/>
      <c r="F273" s="49" t="s">
        <v>18</v>
      </c>
      <c r="G273" s="49" t="s">
        <v>18</v>
      </c>
      <c r="H273" s="49" t="s">
        <v>18</v>
      </c>
      <c r="I273" s="49" t="s">
        <v>18</v>
      </c>
      <c r="J273" s="26">
        <f>SUM(J274:J291)</f>
        <v>25793.263000000003</v>
      </c>
      <c r="K273" s="26">
        <f>SUM(K274:K291)</f>
        <v>13670.124</v>
      </c>
      <c r="L273" s="26">
        <f t="shared" ref="L273:O273" si="323">SUM(L274:L291)</f>
        <v>4325.55</v>
      </c>
      <c r="M273" s="26">
        <f t="shared" si="323"/>
        <v>24871.82</v>
      </c>
      <c r="N273" s="26">
        <f t="shared" si="291"/>
        <v>68660.757000000012</v>
      </c>
      <c r="O273" s="27">
        <f t="shared" si="323"/>
        <v>112709735.02582997</v>
      </c>
      <c r="P273" s="27">
        <f t="shared" ref="P273" si="324">SUM(P274:P291)</f>
        <v>57848160.697619997</v>
      </c>
      <c r="Q273" s="27">
        <f t="shared" ref="Q273" si="325">SUM(Q274:Q291)</f>
        <v>22577386.664120901</v>
      </c>
      <c r="R273" s="27">
        <f t="shared" ref="R273" si="326">SUM(R274:R291)</f>
        <v>129818946.26618621</v>
      </c>
      <c r="S273" s="27">
        <f t="shared" si="313"/>
        <v>322954228.6537571</v>
      </c>
      <c r="T273" s="29"/>
      <c r="U273" s="28"/>
      <c r="V273" s="29"/>
    </row>
    <row r="274" spans="1:22" ht="114" customHeight="1">
      <c r="A274" s="38"/>
      <c r="B274" s="25" t="s">
        <v>321</v>
      </c>
      <c r="C274" s="24" t="s">
        <v>318</v>
      </c>
      <c r="D274" s="24" t="s">
        <v>322</v>
      </c>
      <c r="E274" s="24" t="s">
        <v>21</v>
      </c>
      <c r="F274" s="17">
        <v>6223.97</v>
      </c>
      <c r="G274" s="17">
        <v>7514.39</v>
      </c>
      <c r="H274" s="17">
        <v>1880</v>
      </c>
      <c r="I274" s="17">
        <f t="shared" si="314"/>
        <v>1998.4399999999998</v>
      </c>
      <c r="J274" s="26">
        <v>3008.4540000000002</v>
      </c>
      <c r="K274" s="26">
        <v>1249.848</v>
      </c>
      <c r="L274" s="26">
        <v>496.09</v>
      </c>
      <c r="M274" s="26">
        <v>2852.49</v>
      </c>
      <c r="N274" s="26">
        <f t="shared" si="291"/>
        <v>7606.8819999999996</v>
      </c>
      <c r="O274" s="27">
        <f t="shared" si="315"/>
        <v>13068633.922380002</v>
      </c>
      <c r="P274" s="27">
        <f t="shared" si="316"/>
        <v>5429302.2165600006</v>
      </c>
      <c r="Q274" s="27">
        <f t="shared" si="317"/>
        <v>2736407.6355000003</v>
      </c>
      <c r="R274" s="27">
        <f t="shared" si="318"/>
        <v>15734192.215500001</v>
      </c>
      <c r="S274" s="27">
        <f t="shared" si="313"/>
        <v>36968535.989940003</v>
      </c>
      <c r="T274" s="27"/>
      <c r="U274" s="28"/>
      <c r="V274" s="29"/>
    </row>
    <row r="275" spans="1:22" ht="66" customHeight="1">
      <c r="A275" s="38"/>
      <c r="B275" s="25" t="s">
        <v>321</v>
      </c>
      <c r="C275" s="24" t="s">
        <v>318</v>
      </c>
      <c r="D275" s="24" t="s">
        <v>323</v>
      </c>
      <c r="E275" s="24" t="s">
        <v>21</v>
      </c>
      <c r="F275" s="17">
        <v>6502.7</v>
      </c>
      <c r="G275" s="17">
        <v>7291.9</v>
      </c>
      <c r="H275" s="17">
        <v>1880</v>
      </c>
      <c r="I275" s="17">
        <f t="shared" si="314"/>
        <v>1998.4399999999998</v>
      </c>
      <c r="J275" s="26">
        <v>1882.9119999999998</v>
      </c>
      <c r="K275" s="26">
        <v>781.26699999999994</v>
      </c>
      <c r="L275" s="26">
        <v>296.87</v>
      </c>
      <c r="M275" s="26">
        <v>1707.03</v>
      </c>
      <c r="N275" s="26">
        <f t="shared" si="291"/>
        <v>4668.0789999999997</v>
      </c>
      <c r="O275" s="27">
        <f t="shared" si="315"/>
        <v>8704137.3023999985</v>
      </c>
      <c r="P275" s="27">
        <f t="shared" si="316"/>
        <v>3611562.9608999994</v>
      </c>
      <c r="Q275" s="27">
        <f t="shared" si="317"/>
        <v>1571469.4702000001</v>
      </c>
      <c r="R275" s="27">
        <f t="shared" si="318"/>
        <v>9036095.0238000005</v>
      </c>
      <c r="S275" s="27">
        <f t="shared" si="313"/>
        <v>22923264.757299997</v>
      </c>
      <c r="T275" s="27"/>
      <c r="U275" s="28"/>
      <c r="V275" s="29"/>
    </row>
    <row r="276" spans="1:22" ht="54.75" customHeight="1">
      <c r="A276" s="38"/>
      <c r="B276" s="25" t="s">
        <v>321</v>
      </c>
      <c r="C276" s="24" t="s">
        <v>318</v>
      </c>
      <c r="D276" s="24" t="s">
        <v>324</v>
      </c>
      <c r="E276" s="24" t="s">
        <v>21</v>
      </c>
      <c r="F276" s="17">
        <v>6317.58</v>
      </c>
      <c r="G276" s="17">
        <v>9790.3700000000008</v>
      </c>
      <c r="H276" s="17">
        <v>1298.33</v>
      </c>
      <c r="I276" s="17">
        <f t="shared" si="314"/>
        <v>1380.1247899999998</v>
      </c>
      <c r="J276" s="26">
        <v>78.525000000000006</v>
      </c>
      <c r="K276" s="26">
        <v>29.526</v>
      </c>
      <c r="L276" s="26">
        <v>13.64</v>
      </c>
      <c r="M276" s="26">
        <v>78.42</v>
      </c>
      <c r="N276" s="26">
        <f t="shared" si="291"/>
        <v>200.11099999999999</v>
      </c>
      <c r="O276" s="27">
        <f t="shared" si="315"/>
        <v>394136.60625000001</v>
      </c>
      <c r="P276" s="27">
        <f t="shared" si="316"/>
        <v>148198.37549999999</v>
      </c>
      <c r="Q276" s="27">
        <f t="shared" si="317"/>
        <v>114715.74466440002</v>
      </c>
      <c r="R276" s="27">
        <f t="shared" si="318"/>
        <v>659531.42936820013</v>
      </c>
      <c r="S276" s="27">
        <f t="shared" si="313"/>
        <v>1316582.1557826002</v>
      </c>
      <c r="T276" s="27"/>
      <c r="U276" s="28"/>
      <c r="V276" s="29"/>
    </row>
    <row r="277" spans="1:22" ht="69" customHeight="1">
      <c r="A277" s="38"/>
      <c r="B277" s="25" t="s">
        <v>321</v>
      </c>
      <c r="C277" s="24" t="s">
        <v>318</v>
      </c>
      <c r="D277" s="24" t="s">
        <v>325</v>
      </c>
      <c r="E277" s="24" t="s">
        <v>21</v>
      </c>
      <c r="F277" s="17">
        <v>10368.83</v>
      </c>
      <c r="G277" s="17">
        <v>11627.69</v>
      </c>
      <c r="H277" s="17">
        <v>1657.5</v>
      </c>
      <c r="I277" s="17">
        <f t="shared" si="314"/>
        <v>1761.9224999999999</v>
      </c>
      <c r="J277" s="26">
        <v>58.935000000000002</v>
      </c>
      <c r="K277" s="26">
        <v>22.937999999999999</v>
      </c>
      <c r="L277" s="26">
        <v>11.97</v>
      </c>
      <c r="M277" s="26">
        <v>68.849999999999994</v>
      </c>
      <c r="N277" s="26">
        <f t="shared" si="291"/>
        <v>162.69299999999998</v>
      </c>
      <c r="O277" s="27">
        <f t="shared" si="315"/>
        <v>513402.23355</v>
      </c>
      <c r="P277" s="27">
        <f t="shared" si="316"/>
        <v>199820.48754</v>
      </c>
      <c r="Q277" s="27">
        <f t="shared" si="317"/>
        <v>118093.23697500001</v>
      </c>
      <c r="R277" s="27">
        <f t="shared" si="318"/>
        <v>679258.09237499989</v>
      </c>
      <c r="S277" s="27">
        <f t="shared" si="313"/>
        <v>1510574.0504399999</v>
      </c>
      <c r="T277" s="27"/>
      <c r="U277" s="28"/>
      <c r="V277" s="29"/>
    </row>
    <row r="278" spans="1:22" ht="66" customHeight="1">
      <c r="A278" s="38"/>
      <c r="B278" s="25" t="s">
        <v>321</v>
      </c>
      <c r="C278" s="24" t="s">
        <v>318</v>
      </c>
      <c r="D278" s="24" t="s">
        <v>326</v>
      </c>
      <c r="E278" s="24" t="s">
        <v>21</v>
      </c>
      <c r="F278" s="17">
        <v>23015.17</v>
      </c>
      <c r="G278" s="17">
        <v>25670.7</v>
      </c>
      <c r="H278" s="17">
        <v>1657.5</v>
      </c>
      <c r="I278" s="17">
        <f t="shared" si="314"/>
        <v>1761.9224999999999</v>
      </c>
      <c r="J278" s="26">
        <v>121.74300000000001</v>
      </c>
      <c r="K278" s="26">
        <v>47.126000000000005</v>
      </c>
      <c r="L278" s="26">
        <v>20.62</v>
      </c>
      <c r="M278" s="26">
        <v>118.54</v>
      </c>
      <c r="N278" s="26">
        <f t="shared" si="291"/>
        <v>308.02900000000005</v>
      </c>
      <c r="O278" s="27">
        <f t="shared" si="315"/>
        <v>2600146.8188100001</v>
      </c>
      <c r="P278" s="27">
        <f t="shared" si="316"/>
        <v>1006501.55642</v>
      </c>
      <c r="Q278" s="27">
        <f t="shared" si="317"/>
        <v>492998.99205</v>
      </c>
      <c r="R278" s="27">
        <f t="shared" si="318"/>
        <v>2834146.4848500001</v>
      </c>
      <c r="S278" s="27">
        <f t="shared" si="313"/>
        <v>6933793.8521300005</v>
      </c>
      <c r="T278" s="27"/>
      <c r="U278" s="28"/>
      <c r="V278" s="29"/>
    </row>
    <row r="279" spans="1:22" ht="51" customHeight="1">
      <c r="A279" s="38"/>
      <c r="B279" s="25" t="s">
        <v>321</v>
      </c>
      <c r="C279" s="24" t="s">
        <v>327</v>
      </c>
      <c r="D279" s="24" t="s">
        <v>328</v>
      </c>
      <c r="E279" s="24" t="s">
        <v>21</v>
      </c>
      <c r="F279" s="17">
        <v>9574.48</v>
      </c>
      <c r="G279" s="17">
        <v>13518.88</v>
      </c>
      <c r="H279" s="17">
        <v>1833.33</v>
      </c>
      <c r="I279" s="17">
        <f t="shared" si="314"/>
        <v>1948.8297899999998</v>
      </c>
      <c r="J279" s="26">
        <v>2755.6550000000002</v>
      </c>
      <c r="K279" s="26">
        <v>1128.7429999999999</v>
      </c>
      <c r="L279" s="26">
        <v>307.64999999999998</v>
      </c>
      <c r="M279" s="26">
        <v>1768.96</v>
      </c>
      <c r="N279" s="26">
        <f t="shared" si="291"/>
        <v>5961.0079999999998</v>
      </c>
      <c r="O279" s="27">
        <f t="shared" si="315"/>
        <v>21331938.703250002</v>
      </c>
      <c r="P279" s="27">
        <f t="shared" si="316"/>
        <v>8737768.87445</v>
      </c>
      <c r="Q279" s="27">
        <f t="shared" si="317"/>
        <v>3559525.9471064997</v>
      </c>
      <c r="R279" s="27">
        <f t="shared" si="318"/>
        <v>20466956.019481599</v>
      </c>
      <c r="S279" s="27">
        <f t="shared" si="313"/>
        <v>54096189.544288106</v>
      </c>
      <c r="T279" s="27"/>
      <c r="U279" s="28"/>
      <c r="V279" s="29"/>
    </row>
    <row r="280" spans="1:22" ht="51" customHeight="1">
      <c r="A280" s="38"/>
      <c r="B280" s="25" t="s">
        <v>321</v>
      </c>
      <c r="C280" s="24" t="s">
        <v>327</v>
      </c>
      <c r="D280" s="24" t="s">
        <v>328</v>
      </c>
      <c r="E280" s="24" t="s">
        <v>31</v>
      </c>
      <c r="F280" s="17">
        <v>9574.48</v>
      </c>
      <c r="G280" s="17">
        <v>13518.88</v>
      </c>
      <c r="H280" s="17">
        <v>1833.33</v>
      </c>
      <c r="I280" s="17">
        <f t="shared" si="314"/>
        <v>1948.8297899999998</v>
      </c>
      <c r="J280" s="26">
        <v>36.260999999999996</v>
      </c>
      <c r="K280" s="26">
        <v>22.631</v>
      </c>
      <c r="L280" s="26">
        <v>5.01</v>
      </c>
      <c r="M280" s="26">
        <v>28.8</v>
      </c>
      <c r="N280" s="26">
        <f t="shared" si="291"/>
        <v>92.701999999999998</v>
      </c>
      <c r="O280" s="27">
        <f t="shared" si="315"/>
        <v>280701.84014999995</v>
      </c>
      <c r="P280" s="27">
        <f t="shared" si="316"/>
        <v>175189.96565</v>
      </c>
      <c r="Q280" s="27">
        <f t="shared" si="317"/>
        <v>57965.951552099992</v>
      </c>
      <c r="R280" s="27">
        <f t="shared" si="318"/>
        <v>333217.44604800001</v>
      </c>
      <c r="S280" s="27">
        <f t="shared" si="313"/>
        <v>847075.2034001</v>
      </c>
      <c r="T280" s="27"/>
      <c r="U280" s="28"/>
      <c r="V280" s="29"/>
    </row>
    <row r="281" spans="1:22" ht="51" customHeight="1">
      <c r="A281" s="38"/>
      <c r="B281" s="25" t="s">
        <v>321</v>
      </c>
      <c r="C281" s="24" t="s">
        <v>327</v>
      </c>
      <c r="D281" s="24" t="s">
        <v>329</v>
      </c>
      <c r="E281" s="24" t="s">
        <v>21</v>
      </c>
      <c r="F281" s="17">
        <v>6635.24</v>
      </c>
      <c r="G281" s="17">
        <v>7450.59</v>
      </c>
      <c r="H281" s="17">
        <v>1453.33</v>
      </c>
      <c r="I281" s="17">
        <f t="shared" si="314"/>
        <v>1544.8897899999999</v>
      </c>
      <c r="J281" s="26">
        <v>399.44399999999996</v>
      </c>
      <c r="K281" s="26">
        <v>272.66499999999996</v>
      </c>
      <c r="L281" s="26">
        <v>71.92</v>
      </c>
      <c r="M281" s="26">
        <v>413.53</v>
      </c>
      <c r="N281" s="26">
        <f t="shared" si="291"/>
        <v>1157.5589999999997</v>
      </c>
      <c r="O281" s="27">
        <f t="shared" si="315"/>
        <v>2069882.8580399998</v>
      </c>
      <c r="P281" s="27">
        <f t="shared" si="316"/>
        <v>1412925.4901499997</v>
      </c>
      <c r="Q281" s="27">
        <f t="shared" si="317"/>
        <v>424737.9591032</v>
      </c>
      <c r="R281" s="27">
        <f t="shared" si="318"/>
        <v>2442184.2078412999</v>
      </c>
      <c r="S281" s="27">
        <f t="shared" si="313"/>
        <v>6349730.5151344994</v>
      </c>
      <c r="T281" s="27"/>
      <c r="U281" s="28"/>
      <c r="V281" s="29"/>
    </row>
    <row r="282" spans="1:22" ht="51" customHeight="1">
      <c r="A282" s="38"/>
      <c r="B282" s="25" t="s">
        <v>321</v>
      </c>
      <c r="C282" s="24" t="s">
        <v>327</v>
      </c>
      <c r="D282" s="24" t="s">
        <v>330</v>
      </c>
      <c r="E282" s="24" t="s">
        <v>21</v>
      </c>
      <c r="F282" s="17">
        <v>9193.31</v>
      </c>
      <c r="G282" s="17">
        <v>11819.59</v>
      </c>
      <c r="H282" s="17">
        <v>1453.33</v>
      </c>
      <c r="I282" s="17">
        <f t="shared" si="314"/>
        <v>1544.8897899999999</v>
      </c>
      <c r="J282" s="26">
        <v>163.59299999999999</v>
      </c>
      <c r="K282" s="26">
        <v>109.062</v>
      </c>
      <c r="L282" s="26">
        <v>34.630000000000003</v>
      </c>
      <c r="M282" s="26">
        <v>199.12</v>
      </c>
      <c r="N282" s="26">
        <f t="shared" si="291"/>
        <v>506.40499999999997</v>
      </c>
      <c r="O282" s="27">
        <f t="shared" si="315"/>
        <v>1266206.5481399999</v>
      </c>
      <c r="P282" s="27">
        <f t="shared" si="316"/>
        <v>844137.69875999994</v>
      </c>
      <c r="Q282" s="27">
        <f t="shared" si="317"/>
        <v>355812.86827230005</v>
      </c>
      <c r="R282" s="27">
        <f t="shared" si="318"/>
        <v>2045898.3058152003</v>
      </c>
      <c r="S282" s="27">
        <f t="shared" si="313"/>
        <v>4512055.4209874999</v>
      </c>
      <c r="T282" s="27"/>
      <c r="U282" s="28"/>
      <c r="V282" s="29"/>
    </row>
    <row r="283" spans="1:22" ht="51" customHeight="1">
      <c r="A283" s="38"/>
      <c r="B283" s="25" t="s">
        <v>321</v>
      </c>
      <c r="C283" s="24" t="s">
        <v>327</v>
      </c>
      <c r="D283" s="24" t="s">
        <v>331</v>
      </c>
      <c r="E283" s="24" t="s">
        <v>21</v>
      </c>
      <c r="F283" s="17">
        <v>11260.82</v>
      </c>
      <c r="G283" s="17">
        <v>25238.14</v>
      </c>
      <c r="H283" s="17">
        <v>1616.67</v>
      </c>
      <c r="I283" s="17">
        <f t="shared" si="314"/>
        <v>1718.5202099999999</v>
      </c>
      <c r="J283" s="26">
        <v>100.455</v>
      </c>
      <c r="K283" s="26">
        <v>66.97</v>
      </c>
      <c r="L283" s="26">
        <v>34.1</v>
      </c>
      <c r="M283" s="26">
        <v>196.08</v>
      </c>
      <c r="N283" s="26">
        <f t="shared" si="291"/>
        <v>397.60500000000002</v>
      </c>
      <c r="O283" s="27">
        <f t="shared" si="315"/>
        <v>968803.08824999991</v>
      </c>
      <c r="P283" s="27">
        <f t="shared" si="316"/>
        <v>645868.72549999994</v>
      </c>
      <c r="Q283" s="27">
        <f t="shared" si="317"/>
        <v>802019.03483900009</v>
      </c>
      <c r="R283" s="27">
        <f t="shared" si="318"/>
        <v>4611727.0484232008</v>
      </c>
      <c r="S283" s="27">
        <f t="shared" si="313"/>
        <v>7028417.8970122002</v>
      </c>
      <c r="T283" s="27"/>
      <c r="U283" s="28"/>
      <c r="V283" s="29"/>
    </row>
    <row r="284" spans="1:22" ht="51" customHeight="1">
      <c r="A284" s="38"/>
      <c r="B284" s="25" t="s">
        <v>321</v>
      </c>
      <c r="C284" s="24" t="s">
        <v>327</v>
      </c>
      <c r="D284" s="24" t="s">
        <v>332</v>
      </c>
      <c r="E284" s="24" t="s">
        <v>21</v>
      </c>
      <c r="F284" s="17">
        <v>6602.1</v>
      </c>
      <c r="G284" s="17">
        <v>7387.84</v>
      </c>
      <c r="H284" s="17">
        <v>1453.33</v>
      </c>
      <c r="I284" s="17">
        <f t="shared" si="314"/>
        <v>1544.8897899999999</v>
      </c>
      <c r="J284" s="26">
        <v>1466.3980000000001</v>
      </c>
      <c r="K284" s="26">
        <v>949.02700000000004</v>
      </c>
      <c r="L284" s="26">
        <v>275.85000000000002</v>
      </c>
      <c r="M284" s="26">
        <v>1586.11</v>
      </c>
      <c r="N284" s="26">
        <f t="shared" si="291"/>
        <v>4277.3850000000002</v>
      </c>
      <c r="O284" s="27">
        <f t="shared" si="315"/>
        <v>7550146.030460001</v>
      </c>
      <c r="P284" s="27">
        <f t="shared" si="316"/>
        <v>4886321.7467900002</v>
      </c>
      <c r="Q284" s="27">
        <f t="shared" si="317"/>
        <v>1611777.8154285001</v>
      </c>
      <c r="R284" s="27">
        <f t="shared" si="318"/>
        <v>9267561.7575830985</v>
      </c>
      <c r="S284" s="27">
        <f t="shared" si="313"/>
        <v>23315807.350261599</v>
      </c>
      <c r="T284" s="27"/>
      <c r="U284" s="28"/>
      <c r="V284" s="29"/>
    </row>
    <row r="285" spans="1:22" ht="51" customHeight="1">
      <c r="A285" s="38"/>
      <c r="B285" s="25" t="s">
        <v>321</v>
      </c>
      <c r="C285" s="24" t="s">
        <v>66</v>
      </c>
      <c r="D285" s="24" t="s">
        <v>333</v>
      </c>
      <c r="E285" s="24" t="s">
        <v>21</v>
      </c>
      <c r="F285" s="17">
        <v>8352.0300000000007</v>
      </c>
      <c r="G285" s="17">
        <v>9285.0400000000009</v>
      </c>
      <c r="H285" s="17">
        <v>2150</v>
      </c>
      <c r="I285" s="17">
        <f t="shared" si="314"/>
        <v>2285.4499999999998</v>
      </c>
      <c r="J285" s="26">
        <v>718.12800000000004</v>
      </c>
      <c r="K285" s="26">
        <v>444.87800000000004</v>
      </c>
      <c r="L285" s="26">
        <v>117.23</v>
      </c>
      <c r="M285" s="26">
        <v>674.1</v>
      </c>
      <c r="N285" s="26">
        <f t="shared" si="291"/>
        <v>1954.3360000000002</v>
      </c>
      <c r="O285" s="27">
        <f t="shared" si="315"/>
        <v>4453851.399840001</v>
      </c>
      <c r="P285" s="27">
        <f t="shared" si="316"/>
        <v>2759146.7023400008</v>
      </c>
      <c r="Q285" s="27">
        <f t="shared" si="317"/>
        <v>820561.93570000015</v>
      </c>
      <c r="R285" s="27">
        <f t="shared" si="318"/>
        <v>4718423.6190000009</v>
      </c>
      <c r="S285" s="27">
        <f t="shared" si="313"/>
        <v>12751983.656880002</v>
      </c>
      <c r="T285" s="27"/>
      <c r="U285" s="28"/>
      <c r="V285" s="29"/>
    </row>
    <row r="286" spans="1:22" ht="51" customHeight="1">
      <c r="A286" s="38"/>
      <c r="B286" s="25" t="s">
        <v>321</v>
      </c>
      <c r="C286" s="24" t="s">
        <v>66</v>
      </c>
      <c r="D286" s="24" t="s">
        <v>334</v>
      </c>
      <c r="E286" s="24" t="s">
        <v>21</v>
      </c>
      <c r="F286" s="17">
        <v>7260.74</v>
      </c>
      <c r="G286" s="17">
        <v>8377.1</v>
      </c>
      <c r="H286" s="17">
        <v>2150</v>
      </c>
      <c r="I286" s="17">
        <f t="shared" si="314"/>
        <v>2285.4499999999998</v>
      </c>
      <c r="J286" s="26">
        <v>192.37400000000002</v>
      </c>
      <c r="K286" s="26">
        <v>126.01599999999999</v>
      </c>
      <c r="L286" s="26">
        <v>15.06</v>
      </c>
      <c r="M286" s="26">
        <v>86.59</v>
      </c>
      <c r="N286" s="26">
        <f t="shared" si="291"/>
        <v>420.03999999999996</v>
      </c>
      <c r="O286" s="27">
        <f t="shared" si="315"/>
        <v>983173.49676000013</v>
      </c>
      <c r="P286" s="27">
        <f t="shared" si="316"/>
        <v>644035.01183999993</v>
      </c>
      <c r="Q286" s="27">
        <f t="shared" si="317"/>
        <v>91740.249000000011</v>
      </c>
      <c r="R286" s="27">
        <f t="shared" si="318"/>
        <v>527475.97350000008</v>
      </c>
      <c r="S286" s="27">
        <f t="shared" si="313"/>
        <v>2246424.7311000004</v>
      </c>
      <c r="T286" s="27"/>
      <c r="U286" s="28"/>
      <c r="V286" s="29"/>
    </row>
    <row r="287" spans="1:22" ht="51" customHeight="1">
      <c r="A287" s="38"/>
      <c r="B287" s="25" t="s">
        <v>321</v>
      </c>
      <c r="C287" s="24" t="s">
        <v>66</v>
      </c>
      <c r="D287" s="24" t="s">
        <v>335</v>
      </c>
      <c r="E287" s="24" t="s">
        <v>21</v>
      </c>
      <c r="F287" s="17">
        <v>4845.01</v>
      </c>
      <c r="G287" s="17">
        <v>5418.85</v>
      </c>
      <c r="H287" s="17">
        <v>2150</v>
      </c>
      <c r="I287" s="17">
        <f t="shared" si="314"/>
        <v>2285.4499999999998</v>
      </c>
      <c r="J287" s="26">
        <v>9361.3029999999999</v>
      </c>
      <c r="K287" s="26">
        <v>4959.6790000000001</v>
      </c>
      <c r="L287" s="26">
        <v>1598.85</v>
      </c>
      <c r="M287" s="26">
        <v>9193.3799999999992</v>
      </c>
      <c r="N287" s="26">
        <f t="shared" si="291"/>
        <v>25113.212</v>
      </c>
      <c r="O287" s="27">
        <f t="shared" si="315"/>
        <v>25228805.198030002</v>
      </c>
      <c r="P287" s="27">
        <f t="shared" si="316"/>
        <v>13366384.501790002</v>
      </c>
      <c r="Q287" s="27">
        <f t="shared" si="317"/>
        <v>5009836.5900000008</v>
      </c>
      <c r="R287" s="27">
        <f t="shared" si="318"/>
        <v>28806536.892000001</v>
      </c>
      <c r="S287" s="27">
        <f t="shared" si="313"/>
        <v>72411563.181820005</v>
      </c>
      <c r="T287" s="27"/>
      <c r="U287" s="28"/>
      <c r="V287" s="29"/>
    </row>
    <row r="288" spans="1:22" ht="51" customHeight="1">
      <c r="A288" s="38"/>
      <c r="B288" s="25" t="s">
        <v>321</v>
      </c>
      <c r="C288" s="24" t="s">
        <v>66</v>
      </c>
      <c r="D288" s="24" t="s">
        <v>335</v>
      </c>
      <c r="E288" s="24" t="s">
        <v>31</v>
      </c>
      <c r="F288" s="17">
        <v>4845.01</v>
      </c>
      <c r="G288" s="17">
        <v>5418.85</v>
      </c>
      <c r="H288" s="17">
        <v>2150</v>
      </c>
      <c r="I288" s="17">
        <f t="shared" si="314"/>
        <v>2285.4499999999998</v>
      </c>
      <c r="J288" s="26">
        <v>1339.5529999999999</v>
      </c>
      <c r="K288" s="26">
        <v>1230.922</v>
      </c>
      <c r="L288" s="26">
        <v>346.93</v>
      </c>
      <c r="M288" s="26">
        <v>1994.86</v>
      </c>
      <c r="N288" s="26">
        <f t="shared" si="291"/>
        <v>4912.2649999999994</v>
      </c>
      <c r="O288" s="27">
        <f t="shared" si="315"/>
        <v>3610108.7305299998</v>
      </c>
      <c r="P288" s="27">
        <f t="shared" si="316"/>
        <v>3317347.0992200002</v>
      </c>
      <c r="Q288" s="27">
        <f t="shared" si="317"/>
        <v>1087070.4620000003</v>
      </c>
      <c r="R288" s="27">
        <f t="shared" si="318"/>
        <v>6250694.324000001</v>
      </c>
      <c r="S288" s="27">
        <f t="shared" si="313"/>
        <v>14265220.61575</v>
      </c>
      <c r="T288" s="27"/>
      <c r="U288" s="28"/>
      <c r="V288" s="29"/>
    </row>
    <row r="289" spans="1:22" ht="51" customHeight="1">
      <c r="A289" s="38"/>
      <c r="B289" s="25" t="s">
        <v>321</v>
      </c>
      <c r="C289" s="24" t="s">
        <v>43</v>
      </c>
      <c r="D289" s="24" t="s">
        <v>336</v>
      </c>
      <c r="E289" s="24" t="s">
        <v>21</v>
      </c>
      <c r="F289" s="17">
        <v>6435.71</v>
      </c>
      <c r="G289" s="17">
        <v>7188.88</v>
      </c>
      <c r="H289" s="17">
        <v>1716.67</v>
      </c>
      <c r="I289" s="17">
        <f t="shared" si="314"/>
        <v>1824.8202100000001</v>
      </c>
      <c r="J289" s="26">
        <v>1982.749</v>
      </c>
      <c r="K289" s="26">
        <v>1169.663</v>
      </c>
      <c r="L289" s="26">
        <v>350.81</v>
      </c>
      <c r="M289" s="26">
        <v>2017.14</v>
      </c>
      <c r="N289" s="26">
        <f t="shared" si="291"/>
        <v>5520.3620000000001</v>
      </c>
      <c r="O289" s="27">
        <f t="shared" si="315"/>
        <v>9356671.8409599997</v>
      </c>
      <c r="P289" s="27">
        <f t="shared" si="316"/>
        <v>5519686.4835200002</v>
      </c>
      <c r="Q289" s="27">
        <f t="shared" si="317"/>
        <v>1881765.8149299</v>
      </c>
      <c r="R289" s="27">
        <f t="shared" si="318"/>
        <v>10820059.564800601</v>
      </c>
      <c r="S289" s="27">
        <f t="shared" si="313"/>
        <v>27578183.704210505</v>
      </c>
      <c r="T289" s="27"/>
      <c r="U289" s="28"/>
      <c r="V289" s="29"/>
    </row>
    <row r="290" spans="1:22" ht="51" customHeight="1">
      <c r="A290" s="38"/>
      <c r="B290" s="25" t="s">
        <v>321</v>
      </c>
      <c r="C290" s="24" t="s">
        <v>19</v>
      </c>
      <c r="D290" s="24" t="s">
        <v>20</v>
      </c>
      <c r="E290" s="24" t="s">
        <v>21</v>
      </c>
      <c r="F290" s="17">
        <v>6836.63</v>
      </c>
      <c r="G290" s="17">
        <v>7711.73</v>
      </c>
      <c r="H290" s="17">
        <v>1980</v>
      </c>
      <c r="I290" s="17">
        <f t="shared" si="314"/>
        <v>2104.7399999999998</v>
      </c>
      <c r="J290" s="26">
        <v>1812.5619999999999</v>
      </c>
      <c r="K290" s="26">
        <v>758.12199999999996</v>
      </c>
      <c r="L290" s="26">
        <v>262.31</v>
      </c>
      <c r="M290" s="26">
        <v>1508.27</v>
      </c>
      <c r="N290" s="26">
        <f t="shared" si="291"/>
        <v>4341.2639999999992</v>
      </c>
      <c r="O290" s="27">
        <f t="shared" si="315"/>
        <v>8802942.9860599991</v>
      </c>
      <c r="P290" s="27">
        <f t="shared" si="316"/>
        <v>3681918.04886</v>
      </c>
      <c r="Q290" s="27">
        <f t="shared" si="317"/>
        <v>1470769.5469</v>
      </c>
      <c r="R290" s="27">
        <f t="shared" si="318"/>
        <v>8456854.8072999995</v>
      </c>
      <c r="S290" s="27">
        <f t="shared" si="313"/>
        <v>22412485.389119998</v>
      </c>
      <c r="T290" s="27"/>
      <c r="U290" s="28"/>
      <c r="V290" s="29"/>
    </row>
    <row r="291" spans="1:22" ht="51" customHeight="1">
      <c r="A291" s="38"/>
      <c r="B291" s="25" t="s">
        <v>321</v>
      </c>
      <c r="C291" s="24" t="s">
        <v>19</v>
      </c>
      <c r="D291" s="24" t="s">
        <v>20</v>
      </c>
      <c r="E291" s="24" t="s">
        <v>31</v>
      </c>
      <c r="F291" s="17">
        <v>6836.63</v>
      </c>
      <c r="G291" s="17">
        <v>7711.73</v>
      </c>
      <c r="H291" s="17">
        <v>1980</v>
      </c>
      <c r="I291" s="17">
        <f t="shared" si="314"/>
        <v>2104.7399999999998</v>
      </c>
      <c r="J291" s="26">
        <v>314.21900000000005</v>
      </c>
      <c r="K291" s="26">
        <v>301.041</v>
      </c>
      <c r="L291" s="26">
        <v>66.010000000000005</v>
      </c>
      <c r="M291" s="26">
        <v>379.55</v>
      </c>
      <c r="N291" s="26">
        <f t="shared" si="291"/>
        <v>1060.82</v>
      </c>
      <c r="O291" s="27">
        <f t="shared" si="315"/>
        <v>1526045.4219700003</v>
      </c>
      <c r="P291" s="27">
        <f t="shared" si="316"/>
        <v>1462044.75183</v>
      </c>
      <c r="Q291" s="27">
        <f t="shared" si="317"/>
        <v>370117.40990000003</v>
      </c>
      <c r="R291" s="27">
        <f t="shared" si="318"/>
        <v>2128133.0545000001</v>
      </c>
      <c r="S291" s="27">
        <f t="shared" si="313"/>
        <v>5486340.6381999999</v>
      </c>
      <c r="T291" s="27"/>
      <c r="U291" s="28"/>
      <c r="V291" s="29"/>
    </row>
    <row r="292" spans="1:22" ht="33" customHeight="1">
      <c r="A292" s="38" t="s">
        <v>337</v>
      </c>
      <c r="B292" s="50"/>
      <c r="C292" s="25" t="s">
        <v>338</v>
      </c>
      <c r="D292" s="25"/>
      <c r="E292" s="48"/>
      <c r="F292" s="49" t="s">
        <v>18</v>
      </c>
      <c r="G292" s="49" t="s">
        <v>18</v>
      </c>
      <c r="H292" s="49" t="s">
        <v>18</v>
      </c>
      <c r="I292" s="49" t="s">
        <v>18</v>
      </c>
      <c r="J292" s="26">
        <f>SUM(J293:J295)</f>
        <v>1820.165</v>
      </c>
      <c r="K292" s="26">
        <f>SUM(K293:K295)</f>
        <v>869.50099999999998</v>
      </c>
      <c r="L292" s="26">
        <f>SUM(L293:L295)</f>
        <v>409.298</v>
      </c>
      <c r="M292" s="26">
        <f>SUM(M293:M295)</f>
        <v>1568.0079999999998</v>
      </c>
      <c r="N292" s="26">
        <f t="shared" si="291"/>
        <v>4666.9719999999998</v>
      </c>
      <c r="O292" s="27">
        <f>SUM(O293:O295)</f>
        <v>6571512.2218999993</v>
      </c>
      <c r="P292" s="27">
        <f t="shared" ref="P292:R292" si="327">SUM(P293:P295)</f>
        <v>3149812.0293300003</v>
      </c>
      <c r="Q292" s="27">
        <f t="shared" si="327"/>
        <v>3050173.3952600001</v>
      </c>
      <c r="R292" s="27">
        <f t="shared" si="327"/>
        <v>11221717.793159999</v>
      </c>
      <c r="S292" s="27">
        <f t="shared" si="313"/>
        <v>23993215.439649999</v>
      </c>
      <c r="T292" s="29"/>
      <c r="U292" s="28"/>
      <c r="V292" s="29"/>
    </row>
    <row r="293" spans="1:22" ht="84.75" customHeight="1">
      <c r="A293" s="38"/>
      <c r="B293" s="25" t="s">
        <v>338</v>
      </c>
      <c r="C293" s="24" t="s">
        <v>66</v>
      </c>
      <c r="D293" s="24" t="s">
        <v>392</v>
      </c>
      <c r="E293" s="24" t="s">
        <v>21</v>
      </c>
      <c r="F293" s="17">
        <v>5847.13</v>
      </c>
      <c r="G293" s="17">
        <v>11841.13</v>
      </c>
      <c r="H293" s="17">
        <v>2580</v>
      </c>
      <c r="I293" s="17">
        <f t="shared" si="314"/>
        <v>2742.54</v>
      </c>
      <c r="J293" s="26">
        <f>26.512+1046.956</f>
        <v>1073.4679999999998</v>
      </c>
      <c r="K293" s="26">
        <v>500.16700000000003</v>
      </c>
      <c r="L293" s="26">
        <v>244.55</v>
      </c>
      <c r="M293" s="26">
        <v>821.31</v>
      </c>
      <c r="N293" s="26">
        <f t="shared" si="291"/>
        <v>2639.4949999999999</v>
      </c>
      <c r="O293" s="27">
        <f t="shared" si="315"/>
        <v>3507159.5068399995</v>
      </c>
      <c r="P293" s="27">
        <f t="shared" si="316"/>
        <v>1634110.6107100002</v>
      </c>
      <c r="Q293" s="27">
        <f t="shared" si="317"/>
        <v>2225060.1845</v>
      </c>
      <c r="R293" s="27">
        <f t="shared" si="318"/>
        <v>7472762.9528999999</v>
      </c>
      <c r="S293" s="27">
        <f t="shared" si="313"/>
        <v>14839093.25495</v>
      </c>
      <c r="T293" s="27"/>
      <c r="U293" s="28"/>
      <c r="V293" s="29"/>
    </row>
    <row r="294" spans="1:22" ht="42.75" customHeight="1">
      <c r="A294" s="38"/>
      <c r="B294" s="25" t="s">
        <v>338</v>
      </c>
      <c r="C294" s="24" t="s">
        <v>66</v>
      </c>
      <c r="D294" s="24" t="s">
        <v>393</v>
      </c>
      <c r="E294" s="24" t="s">
        <v>21</v>
      </c>
      <c r="F294" s="17">
        <v>7070.33</v>
      </c>
      <c r="G294" s="17">
        <v>9760.7099999999991</v>
      </c>
      <c r="H294" s="17">
        <v>2580</v>
      </c>
      <c r="I294" s="17">
        <f t="shared" si="314"/>
        <v>2742.54</v>
      </c>
      <c r="J294" s="26">
        <f>0.283+8.495</f>
        <v>8.7779999999999987</v>
      </c>
      <c r="K294" s="26">
        <v>4.3420000000000005</v>
      </c>
      <c r="L294" s="26">
        <v>0.92800000000000005</v>
      </c>
      <c r="M294" s="26">
        <v>8.7780000000000005</v>
      </c>
      <c r="N294" s="26">
        <f t="shared" si="291"/>
        <v>22.826000000000001</v>
      </c>
      <c r="O294" s="27">
        <f t="shared" si="315"/>
        <v>39416.11673999999</v>
      </c>
      <c r="P294" s="27">
        <f t="shared" si="316"/>
        <v>19497.012860000003</v>
      </c>
      <c r="Q294" s="27">
        <f t="shared" si="317"/>
        <v>6512.8617599999998</v>
      </c>
      <c r="R294" s="27">
        <f t="shared" si="318"/>
        <v>61605.496259999993</v>
      </c>
      <c r="S294" s="27">
        <f t="shared" si="313"/>
        <v>127031.48761999999</v>
      </c>
      <c r="T294" s="27"/>
      <c r="U294" s="28"/>
      <c r="V294" s="29"/>
    </row>
    <row r="295" spans="1:22" ht="78.75" customHeight="1">
      <c r="A295" s="38"/>
      <c r="B295" s="25" t="s">
        <v>338</v>
      </c>
      <c r="C295" s="24" t="s">
        <v>66</v>
      </c>
      <c r="D295" s="24" t="s">
        <v>394</v>
      </c>
      <c r="E295" s="24" t="s">
        <v>21</v>
      </c>
      <c r="F295" s="17">
        <v>6679.28</v>
      </c>
      <c r="G295" s="17">
        <v>7739.49</v>
      </c>
      <c r="H295" s="17">
        <v>2580</v>
      </c>
      <c r="I295" s="17">
        <f t="shared" si="314"/>
        <v>2742.54</v>
      </c>
      <c r="J295" s="26">
        <f>23.805+714.114</f>
        <v>737.91899999999998</v>
      </c>
      <c r="K295" s="26">
        <v>364.99200000000002</v>
      </c>
      <c r="L295" s="26">
        <v>163.82</v>
      </c>
      <c r="M295" s="26">
        <v>737.92</v>
      </c>
      <c r="N295" s="26">
        <f t="shared" si="291"/>
        <v>2004.6509999999998</v>
      </c>
      <c r="O295" s="27">
        <f t="shared" si="315"/>
        <v>3024936.5983199999</v>
      </c>
      <c r="P295" s="27">
        <f t="shared" si="316"/>
        <v>1496204.40576</v>
      </c>
      <c r="Q295" s="27">
        <f t="shared" si="317"/>
        <v>818600.34899999993</v>
      </c>
      <c r="R295" s="27">
        <f t="shared" si="318"/>
        <v>3687349.3439999996</v>
      </c>
      <c r="S295" s="27">
        <f t="shared" si="313"/>
        <v>9027090.6970799975</v>
      </c>
      <c r="T295" s="27"/>
      <c r="U295" s="28"/>
      <c r="V295" s="29"/>
    </row>
    <row r="296" spans="1:22" ht="33" customHeight="1">
      <c r="A296" s="38" t="s">
        <v>339</v>
      </c>
      <c r="B296" s="50"/>
      <c r="C296" s="25" t="s">
        <v>340</v>
      </c>
      <c r="D296" s="25"/>
      <c r="E296" s="48"/>
      <c r="F296" s="49" t="s">
        <v>18</v>
      </c>
      <c r="G296" s="49" t="s">
        <v>18</v>
      </c>
      <c r="H296" s="49" t="s">
        <v>18</v>
      </c>
      <c r="I296" s="49" t="s">
        <v>18</v>
      </c>
      <c r="J296" s="26">
        <f>J297</f>
        <v>2773.1840000000002</v>
      </c>
      <c r="K296" s="26">
        <f>K297</f>
        <v>1278.9159999999999</v>
      </c>
      <c r="L296" s="26">
        <f t="shared" ref="L296:O296" si="328">L297</f>
        <v>451.89</v>
      </c>
      <c r="M296" s="26">
        <f t="shared" si="328"/>
        <v>2550.39</v>
      </c>
      <c r="N296" s="26">
        <f t="shared" si="291"/>
        <v>7054.380000000001</v>
      </c>
      <c r="O296" s="27">
        <f t="shared" si="328"/>
        <v>7230439.4476800021</v>
      </c>
      <c r="P296" s="27">
        <f t="shared" ref="P296" si="329">P297</f>
        <v>3334479.3193200002</v>
      </c>
      <c r="Q296" s="27">
        <f t="shared" ref="Q296" si="330">Q297</f>
        <v>2698326.9874690501</v>
      </c>
      <c r="R296" s="27">
        <f t="shared" ref="R296" si="331">R297</f>
        <v>15228896.779240945</v>
      </c>
      <c r="S296" s="27">
        <f t="shared" si="313"/>
        <v>28492142.533709995</v>
      </c>
      <c r="T296" s="29"/>
      <c r="U296" s="28"/>
      <c r="V296" s="29"/>
    </row>
    <row r="297" spans="1:22" ht="54" customHeight="1">
      <c r="A297" s="38"/>
      <c r="B297" s="25" t="s">
        <v>340</v>
      </c>
      <c r="C297" s="24" t="s">
        <v>66</v>
      </c>
      <c r="D297" s="24" t="s">
        <v>341</v>
      </c>
      <c r="E297" s="24" t="s">
        <v>21</v>
      </c>
      <c r="F297" s="17">
        <v>5187.2700000000004</v>
      </c>
      <c r="G297" s="17">
        <v>8713.7431411827001</v>
      </c>
      <c r="H297" s="17">
        <v>2580</v>
      </c>
      <c r="I297" s="17">
        <f t="shared" si="314"/>
        <v>2742.54</v>
      </c>
      <c r="J297" s="26">
        <v>2773.1840000000002</v>
      </c>
      <c r="K297" s="26">
        <v>1278.9159999999999</v>
      </c>
      <c r="L297" s="26">
        <v>451.89</v>
      </c>
      <c r="M297" s="26">
        <v>2550.39</v>
      </c>
      <c r="N297" s="26">
        <f t="shared" si="291"/>
        <v>7054.380000000001</v>
      </c>
      <c r="O297" s="27">
        <f t="shared" si="315"/>
        <v>7230439.4476800021</v>
      </c>
      <c r="P297" s="27">
        <f t="shared" si="316"/>
        <v>3334479.3193200002</v>
      </c>
      <c r="Q297" s="27">
        <f t="shared" si="317"/>
        <v>2698326.9874690501</v>
      </c>
      <c r="R297" s="27">
        <f t="shared" si="318"/>
        <v>15228896.779240945</v>
      </c>
      <c r="S297" s="27">
        <f t="shared" si="313"/>
        <v>28492142.533709995</v>
      </c>
      <c r="T297" s="27"/>
      <c r="U297" s="28"/>
      <c r="V297" s="29"/>
    </row>
    <row r="298" spans="1:22" ht="33" customHeight="1">
      <c r="A298" s="38" t="s">
        <v>342</v>
      </c>
      <c r="B298" s="50"/>
      <c r="C298" s="25" t="s">
        <v>343</v>
      </c>
      <c r="D298" s="25"/>
      <c r="E298" s="48"/>
      <c r="F298" s="49" t="s">
        <v>18</v>
      </c>
      <c r="G298" s="49" t="s">
        <v>18</v>
      </c>
      <c r="H298" s="49" t="s">
        <v>18</v>
      </c>
      <c r="I298" s="49" t="s">
        <v>18</v>
      </c>
      <c r="J298" s="26">
        <f>J299</f>
        <v>2885.0219999999999</v>
      </c>
      <c r="K298" s="26">
        <f>K299</f>
        <v>1970.6219999999998</v>
      </c>
      <c r="L298" s="26">
        <f t="shared" ref="L298:O298" si="332">L299</f>
        <v>949.28</v>
      </c>
      <c r="M298" s="26">
        <f t="shared" si="332"/>
        <v>2847.82</v>
      </c>
      <c r="N298" s="26">
        <f t="shared" si="291"/>
        <v>8652.7440000000006</v>
      </c>
      <c r="O298" s="27">
        <f t="shared" si="332"/>
        <v>10981865.093220001</v>
      </c>
      <c r="P298" s="27">
        <f t="shared" ref="P298" si="333">P299</f>
        <v>7501192.3492200002</v>
      </c>
      <c r="Q298" s="27">
        <f t="shared" ref="Q298" si="334">Q299</f>
        <v>8847403.5135999992</v>
      </c>
      <c r="R298" s="27">
        <f t="shared" ref="R298" si="335">R299</f>
        <v>26542024.1384</v>
      </c>
      <c r="S298" s="27">
        <f t="shared" si="313"/>
        <v>53872485.094439998</v>
      </c>
      <c r="T298" s="29"/>
      <c r="U298" s="28"/>
      <c r="V298" s="29"/>
    </row>
    <row r="299" spans="1:22" ht="50.25" customHeight="1">
      <c r="A299" s="38"/>
      <c r="B299" s="25" t="s">
        <v>343</v>
      </c>
      <c r="C299" s="24" t="s">
        <v>179</v>
      </c>
      <c r="D299" s="24" t="s">
        <v>344</v>
      </c>
      <c r="E299" s="24" t="s">
        <v>21</v>
      </c>
      <c r="F299" s="17">
        <v>5506.51</v>
      </c>
      <c r="G299" s="17">
        <v>11127.22</v>
      </c>
      <c r="H299" s="17">
        <v>1700</v>
      </c>
      <c r="I299" s="17">
        <f t="shared" si="314"/>
        <v>1807.1</v>
      </c>
      <c r="J299" s="26">
        <v>2885.0219999999999</v>
      </c>
      <c r="K299" s="26">
        <v>1970.6219999999998</v>
      </c>
      <c r="L299" s="26">
        <v>949.28</v>
      </c>
      <c r="M299" s="26">
        <v>2847.82</v>
      </c>
      <c r="N299" s="26">
        <f t="shared" si="291"/>
        <v>8652.7440000000006</v>
      </c>
      <c r="O299" s="27">
        <f t="shared" si="315"/>
        <v>10981865.093220001</v>
      </c>
      <c r="P299" s="27">
        <f t="shared" si="316"/>
        <v>7501192.3492200002</v>
      </c>
      <c r="Q299" s="27">
        <f t="shared" si="317"/>
        <v>8847403.5135999992</v>
      </c>
      <c r="R299" s="27">
        <f t="shared" si="318"/>
        <v>26542024.1384</v>
      </c>
      <c r="S299" s="27">
        <f t="shared" si="313"/>
        <v>53872485.094439998</v>
      </c>
      <c r="T299" s="27"/>
      <c r="U299" s="28"/>
      <c r="V299" s="29"/>
    </row>
    <row r="300" spans="1:22" ht="33" customHeight="1">
      <c r="A300" s="38" t="s">
        <v>345</v>
      </c>
      <c r="B300" s="50"/>
      <c r="C300" s="25" t="s">
        <v>346</v>
      </c>
      <c r="D300" s="25"/>
      <c r="E300" s="48"/>
      <c r="F300" s="49" t="s">
        <v>18</v>
      </c>
      <c r="G300" s="49" t="s">
        <v>18</v>
      </c>
      <c r="H300" s="49" t="s">
        <v>18</v>
      </c>
      <c r="I300" s="49" t="s">
        <v>18</v>
      </c>
      <c r="J300" s="26">
        <f>J301</f>
        <v>2620.489</v>
      </c>
      <c r="K300" s="26">
        <f>K301</f>
        <v>1395.125</v>
      </c>
      <c r="L300" s="26">
        <f t="shared" ref="L300:O300" si="336">L301</f>
        <v>490.8</v>
      </c>
      <c r="M300" s="26">
        <f t="shared" si="336"/>
        <v>2354.1</v>
      </c>
      <c r="N300" s="26">
        <f t="shared" si="291"/>
        <v>6860.5139999999992</v>
      </c>
      <c r="O300" s="27">
        <f t="shared" si="336"/>
        <v>10203948.32199</v>
      </c>
      <c r="P300" s="27">
        <f t="shared" ref="P300" si="337">P301</f>
        <v>5432491.1887499997</v>
      </c>
      <c r="Q300" s="27">
        <f t="shared" ref="Q300" si="338">Q301</f>
        <v>4526519.8104000008</v>
      </c>
      <c r="R300" s="27">
        <f t="shared" ref="R300" si="339">R301</f>
        <v>21711247.525800001</v>
      </c>
      <c r="S300" s="27">
        <f t="shared" si="313"/>
        <v>41874206.846940003</v>
      </c>
      <c r="T300" s="29"/>
      <c r="U300" s="28"/>
      <c r="V300" s="29"/>
    </row>
    <row r="301" spans="1:22" ht="52.5" customHeight="1">
      <c r="A301" s="38"/>
      <c r="B301" s="25" t="s">
        <v>346</v>
      </c>
      <c r="C301" s="24" t="s">
        <v>197</v>
      </c>
      <c r="D301" s="24" t="s">
        <v>347</v>
      </c>
      <c r="E301" s="24" t="s">
        <v>21</v>
      </c>
      <c r="F301" s="17">
        <v>5637.91</v>
      </c>
      <c r="G301" s="17">
        <v>11076.61</v>
      </c>
      <c r="H301" s="17">
        <v>1744</v>
      </c>
      <c r="I301" s="17">
        <f t="shared" si="314"/>
        <v>1853.8719999999998</v>
      </c>
      <c r="J301" s="26">
        <v>2620.489</v>
      </c>
      <c r="K301" s="26">
        <v>1395.125</v>
      </c>
      <c r="L301" s="26">
        <v>490.8</v>
      </c>
      <c r="M301" s="26">
        <v>2354.1</v>
      </c>
      <c r="N301" s="26">
        <f t="shared" si="291"/>
        <v>6860.5139999999992</v>
      </c>
      <c r="O301" s="27">
        <f t="shared" si="315"/>
        <v>10203948.32199</v>
      </c>
      <c r="P301" s="27">
        <f t="shared" si="316"/>
        <v>5432491.1887499997</v>
      </c>
      <c r="Q301" s="27">
        <f t="shared" si="317"/>
        <v>4526519.8104000008</v>
      </c>
      <c r="R301" s="27">
        <f t="shared" si="318"/>
        <v>21711247.525800001</v>
      </c>
      <c r="S301" s="27">
        <f t="shared" si="313"/>
        <v>41874206.846940003</v>
      </c>
      <c r="T301" s="27"/>
      <c r="U301" s="28"/>
      <c r="V301" s="29"/>
    </row>
    <row r="302" spans="1:22" ht="33" customHeight="1">
      <c r="A302" s="38" t="s">
        <v>348</v>
      </c>
      <c r="B302" s="50"/>
      <c r="C302" s="25" t="s">
        <v>349</v>
      </c>
      <c r="D302" s="25"/>
      <c r="E302" s="48"/>
      <c r="F302" s="49" t="s">
        <v>18</v>
      </c>
      <c r="G302" s="49" t="s">
        <v>18</v>
      </c>
      <c r="H302" s="49" t="s">
        <v>18</v>
      </c>
      <c r="I302" s="49" t="s">
        <v>18</v>
      </c>
      <c r="J302" s="26">
        <f>SUM(J303:J307)</f>
        <v>5000.6319999999996</v>
      </c>
      <c r="K302" s="26">
        <f>SUM(K303:K307)</f>
        <v>2532.0700000000002</v>
      </c>
      <c r="L302" s="26">
        <f t="shared" ref="L302:O302" si="340">SUM(L303:L307)</f>
        <v>1144.28</v>
      </c>
      <c r="M302" s="26">
        <f t="shared" si="340"/>
        <v>4321.4859999999999</v>
      </c>
      <c r="N302" s="26">
        <f t="shared" si="291"/>
        <v>12998.468000000001</v>
      </c>
      <c r="O302" s="27">
        <f t="shared" si="340"/>
        <v>27524337.307209998</v>
      </c>
      <c r="P302" s="27">
        <f t="shared" ref="P302" si="341">SUM(P303:P307)</f>
        <v>13867907.545899998</v>
      </c>
      <c r="Q302" s="27">
        <f t="shared" ref="Q302" si="342">SUM(Q303:Q307)</f>
        <v>9905020.3833000008</v>
      </c>
      <c r="R302" s="27">
        <f t="shared" ref="R302" si="343">SUM(R303:R307)</f>
        <v>35157902.991545998</v>
      </c>
      <c r="S302" s="27">
        <f t="shared" si="313"/>
        <v>86455168.227955997</v>
      </c>
      <c r="T302" s="29"/>
      <c r="U302" s="28"/>
      <c r="V302" s="29"/>
    </row>
    <row r="303" spans="1:22" ht="60" customHeight="1">
      <c r="A303" s="38"/>
      <c r="B303" s="25" t="s">
        <v>349</v>
      </c>
      <c r="C303" s="24" t="s">
        <v>350</v>
      </c>
      <c r="D303" s="24" t="s">
        <v>351</v>
      </c>
      <c r="E303" s="24" t="s">
        <v>21</v>
      </c>
      <c r="F303" s="17">
        <v>5997.75</v>
      </c>
      <c r="G303" s="17">
        <v>6652.87</v>
      </c>
      <c r="H303" s="17">
        <v>1744</v>
      </c>
      <c r="I303" s="17">
        <f t="shared" si="314"/>
        <v>1853.8719999999998</v>
      </c>
      <c r="J303" s="26">
        <v>981.43700000000001</v>
      </c>
      <c r="K303" s="26">
        <v>485.625</v>
      </c>
      <c r="L303" s="26">
        <v>200.87</v>
      </c>
      <c r="M303" s="26">
        <v>999.93700000000001</v>
      </c>
      <c r="N303" s="26">
        <f t="shared" si="291"/>
        <v>2667.8689999999997</v>
      </c>
      <c r="O303" s="27">
        <f t="shared" si="315"/>
        <v>4174787.6387499999</v>
      </c>
      <c r="P303" s="27">
        <f t="shared" si="316"/>
        <v>2065727.34375</v>
      </c>
      <c r="Q303" s="27">
        <f t="shared" si="317"/>
        <v>963974.72825999989</v>
      </c>
      <c r="R303" s="27">
        <f t="shared" si="318"/>
        <v>4798695.6631259993</v>
      </c>
      <c r="S303" s="27">
        <f t="shared" si="313"/>
        <v>12003185.373886</v>
      </c>
      <c r="T303" s="27"/>
      <c r="U303" s="28"/>
      <c r="V303" s="29"/>
    </row>
    <row r="304" spans="1:22" ht="60" customHeight="1">
      <c r="A304" s="38"/>
      <c r="B304" s="25" t="s">
        <v>349</v>
      </c>
      <c r="C304" s="24" t="s">
        <v>350</v>
      </c>
      <c r="D304" s="24" t="s">
        <v>352</v>
      </c>
      <c r="E304" s="24" t="s">
        <v>21</v>
      </c>
      <c r="F304" s="17">
        <v>5885.93</v>
      </c>
      <c r="G304" s="17">
        <v>6586.44</v>
      </c>
      <c r="H304" s="17">
        <v>1744</v>
      </c>
      <c r="I304" s="17">
        <f t="shared" si="314"/>
        <v>1853.8719999999998</v>
      </c>
      <c r="J304" s="26">
        <v>493.27199999999999</v>
      </c>
      <c r="K304" s="26">
        <v>177</v>
      </c>
      <c r="L304" s="26">
        <v>44.16</v>
      </c>
      <c r="M304" s="26">
        <v>408.76499999999999</v>
      </c>
      <c r="N304" s="26">
        <f t="shared" si="291"/>
        <v>1123.1969999999999</v>
      </c>
      <c r="O304" s="27">
        <f t="shared" si="315"/>
        <v>2043098.0949600001</v>
      </c>
      <c r="P304" s="27">
        <f t="shared" si="316"/>
        <v>733121.6100000001</v>
      </c>
      <c r="Q304" s="27">
        <f t="shared" si="317"/>
        <v>208990.20287999994</v>
      </c>
      <c r="R304" s="27">
        <f t="shared" si="318"/>
        <v>1934508.1585199996</v>
      </c>
      <c r="S304" s="27">
        <f t="shared" si="313"/>
        <v>4919718.0663599996</v>
      </c>
      <c r="T304" s="27"/>
      <c r="U304" s="28"/>
      <c r="V304" s="29"/>
    </row>
    <row r="305" spans="1:22" ht="60" customHeight="1">
      <c r="A305" s="38"/>
      <c r="B305" s="25" t="s">
        <v>349</v>
      </c>
      <c r="C305" s="24" t="s">
        <v>350</v>
      </c>
      <c r="D305" s="24" t="s">
        <v>353</v>
      </c>
      <c r="E305" s="24" t="s">
        <v>21</v>
      </c>
      <c r="F305" s="17">
        <v>5885.93</v>
      </c>
      <c r="G305" s="17">
        <v>6586.44</v>
      </c>
      <c r="H305" s="17">
        <v>1700</v>
      </c>
      <c r="I305" s="17">
        <f t="shared" si="314"/>
        <v>1807.1</v>
      </c>
      <c r="J305" s="26">
        <v>425.67599999999999</v>
      </c>
      <c r="K305" s="26">
        <v>283.78399999999999</v>
      </c>
      <c r="L305" s="26">
        <v>142.19</v>
      </c>
      <c r="M305" s="26">
        <v>426.57</v>
      </c>
      <c r="N305" s="26">
        <f t="shared" si="291"/>
        <v>1278.22</v>
      </c>
      <c r="O305" s="27">
        <f t="shared" si="315"/>
        <v>1781849.9386800001</v>
      </c>
      <c r="P305" s="27">
        <f t="shared" si="316"/>
        <v>1187899.95912</v>
      </c>
      <c r="Q305" s="27">
        <f t="shared" si="317"/>
        <v>679574.35459999996</v>
      </c>
      <c r="R305" s="27">
        <f t="shared" si="318"/>
        <v>2038723.0638000001</v>
      </c>
      <c r="S305" s="27">
        <f t="shared" si="313"/>
        <v>5688047.3162000012</v>
      </c>
      <c r="T305" s="27"/>
      <c r="U305" s="28"/>
      <c r="V305" s="29"/>
    </row>
    <row r="306" spans="1:22" ht="60" customHeight="1">
      <c r="A306" s="38"/>
      <c r="B306" s="25" t="s">
        <v>349</v>
      </c>
      <c r="C306" s="24" t="s">
        <v>350</v>
      </c>
      <c r="D306" s="24" t="s">
        <v>354</v>
      </c>
      <c r="E306" s="24" t="s">
        <v>21</v>
      </c>
      <c r="F306" s="17">
        <v>7618.91</v>
      </c>
      <c r="G306" s="17">
        <v>12170.73</v>
      </c>
      <c r="H306" s="17">
        <v>1700</v>
      </c>
      <c r="I306" s="17">
        <f t="shared" si="314"/>
        <v>1807.1</v>
      </c>
      <c r="J306" s="26">
        <v>2992.1419999999998</v>
      </c>
      <c r="K306" s="26">
        <v>1540.029</v>
      </c>
      <c r="L306" s="26">
        <v>732.94</v>
      </c>
      <c r="M306" s="26">
        <v>2413.8539999999998</v>
      </c>
      <c r="N306" s="26">
        <f t="shared" si="291"/>
        <v>7678.9650000000001</v>
      </c>
      <c r="O306" s="27">
        <f t="shared" si="315"/>
        <v>17710219.205219999</v>
      </c>
      <c r="P306" s="27">
        <f t="shared" si="316"/>
        <v>9115293.0483899992</v>
      </c>
      <c r="Q306" s="27">
        <f t="shared" si="317"/>
        <v>7595918.9721999997</v>
      </c>
      <c r="R306" s="27">
        <f t="shared" si="318"/>
        <v>25016289.730019998</v>
      </c>
      <c r="S306" s="27">
        <f t="shared" si="313"/>
        <v>59437720.955829993</v>
      </c>
      <c r="T306" s="27"/>
      <c r="U306" s="28"/>
      <c r="V306" s="29"/>
    </row>
    <row r="307" spans="1:22" ht="60" customHeight="1">
      <c r="A307" s="38"/>
      <c r="B307" s="25" t="s">
        <v>349</v>
      </c>
      <c r="C307" s="24" t="s">
        <v>350</v>
      </c>
      <c r="D307" s="24" t="s">
        <v>355</v>
      </c>
      <c r="E307" s="24" t="s">
        <v>21</v>
      </c>
      <c r="F307" s="17">
        <v>18167.52</v>
      </c>
      <c r="G307" s="17">
        <v>20399.97</v>
      </c>
      <c r="H307" s="17">
        <v>1384</v>
      </c>
      <c r="I307" s="17">
        <f t="shared" si="314"/>
        <v>1471.192</v>
      </c>
      <c r="J307" s="26">
        <v>108.10500000000002</v>
      </c>
      <c r="K307" s="26">
        <v>45.632000000000005</v>
      </c>
      <c r="L307" s="26">
        <v>24.12</v>
      </c>
      <c r="M307" s="26">
        <v>72.36</v>
      </c>
      <c r="N307" s="26">
        <f t="shared" si="291"/>
        <v>250.21700000000004</v>
      </c>
      <c r="O307" s="27">
        <f t="shared" si="315"/>
        <v>1814382.4296000004</v>
      </c>
      <c r="P307" s="27">
        <f t="shared" si="316"/>
        <v>765865.58464000013</v>
      </c>
      <c r="Q307" s="27">
        <f t="shared" si="317"/>
        <v>456562.12536000006</v>
      </c>
      <c r="R307" s="27">
        <f t="shared" si="318"/>
        <v>1369686.3760800001</v>
      </c>
      <c r="S307" s="27">
        <f t="shared" si="313"/>
        <v>4406496.5156800002</v>
      </c>
      <c r="T307" s="27"/>
      <c r="U307" s="28"/>
      <c r="V307" s="29"/>
    </row>
    <row r="308" spans="1:22" ht="33" customHeight="1">
      <c r="A308" s="38" t="s">
        <v>356</v>
      </c>
      <c r="B308" s="50"/>
      <c r="C308" s="25" t="s">
        <v>357</v>
      </c>
      <c r="D308" s="25"/>
      <c r="E308" s="48"/>
      <c r="F308" s="49" t="s">
        <v>18</v>
      </c>
      <c r="G308" s="49" t="s">
        <v>18</v>
      </c>
      <c r="H308" s="49" t="s">
        <v>18</v>
      </c>
      <c r="I308" s="49" t="s">
        <v>18</v>
      </c>
      <c r="J308" s="26">
        <f>SUM(J309:J311)</f>
        <v>34515.451000000001</v>
      </c>
      <c r="K308" s="26">
        <f>SUM(K309:K311)</f>
        <v>21697.940999999999</v>
      </c>
      <c r="L308" s="26">
        <f t="shared" ref="L308:M308" si="344">SUM(L309:L311)</f>
        <v>24464.436000000002</v>
      </c>
      <c r="M308" s="26">
        <f t="shared" si="344"/>
        <v>24464.436000000002</v>
      </c>
      <c r="N308" s="26">
        <f t="shared" si="291"/>
        <v>105142.26400000001</v>
      </c>
      <c r="O308" s="27">
        <f>SUM(O309:O311)</f>
        <v>126240703.48574999</v>
      </c>
      <c r="P308" s="27">
        <f t="shared" ref="P308" si="345">SUM(P309:P311)</f>
        <v>63724539.799889997</v>
      </c>
      <c r="Q308" s="27">
        <f t="shared" ref="Q308" si="346">SUM(Q309:Q311)</f>
        <v>116980849.80572399</v>
      </c>
      <c r="R308" s="27">
        <f t="shared" ref="R308" si="347">SUM(R309:R311)</f>
        <v>116980849.80572399</v>
      </c>
      <c r="S308" s="27">
        <f t="shared" si="313"/>
        <v>423926942.89708805</v>
      </c>
      <c r="T308" s="29"/>
      <c r="U308" s="28"/>
      <c r="V308" s="29"/>
    </row>
    <row r="309" spans="1:22" ht="43.5" customHeight="1">
      <c r="A309" s="38"/>
      <c r="B309" s="25" t="s">
        <v>357</v>
      </c>
      <c r="C309" s="24" t="s">
        <v>83</v>
      </c>
      <c r="D309" s="24" t="s">
        <v>108</v>
      </c>
      <c r="E309" s="24" t="s">
        <v>21</v>
      </c>
      <c r="F309" s="17">
        <v>5794.29</v>
      </c>
      <c r="G309" s="17">
        <v>8280.06</v>
      </c>
      <c r="H309" s="17">
        <v>1377</v>
      </c>
      <c r="I309" s="17">
        <f t="shared" si="314"/>
        <v>1463.751</v>
      </c>
      <c r="J309" s="26">
        <v>26268.14</v>
      </c>
      <c r="K309" s="26">
        <v>11412.25</v>
      </c>
      <c r="L309" s="26">
        <v>15544.637000000001</v>
      </c>
      <c r="M309" s="26">
        <v>15544.637000000001</v>
      </c>
      <c r="N309" s="26">
        <f t="shared" si="291"/>
        <v>68769.664000000004</v>
      </c>
      <c r="O309" s="27">
        <f t="shared" si="315"/>
        <v>116033992.1406</v>
      </c>
      <c r="P309" s="27">
        <f t="shared" si="316"/>
        <v>50411217.802500002</v>
      </c>
      <c r="Q309" s="27">
        <f t="shared" si="317"/>
        <v>105957049.084833</v>
      </c>
      <c r="R309" s="27">
        <f t="shared" si="318"/>
        <v>105957049.084833</v>
      </c>
      <c r="S309" s="27">
        <f t="shared" si="313"/>
        <v>378359308.11276603</v>
      </c>
      <c r="T309" s="27"/>
      <c r="U309" s="28"/>
      <c r="V309" s="29"/>
    </row>
    <row r="310" spans="1:22" ht="43.5" customHeight="1">
      <c r="A310" s="38"/>
      <c r="B310" s="25" t="s">
        <v>357</v>
      </c>
      <c r="C310" s="24" t="s">
        <v>83</v>
      </c>
      <c r="D310" s="24" t="s">
        <v>108</v>
      </c>
      <c r="E310" s="24" t="s">
        <v>31</v>
      </c>
      <c r="F310" s="17">
        <v>5794.29</v>
      </c>
      <c r="G310" s="17">
        <v>8280.06</v>
      </c>
      <c r="H310" s="17">
        <v>1377</v>
      </c>
      <c r="I310" s="17">
        <f t="shared" si="314"/>
        <v>1463.751</v>
      </c>
      <c r="J310" s="26">
        <v>2246.768</v>
      </c>
      <c r="K310" s="26">
        <v>2935.6909999999998</v>
      </c>
      <c r="L310" s="26">
        <v>1569.799</v>
      </c>
      <c r="M310" s="26">
        <v>1569.799</v>
      </c>
      <c r="N310" s="26">
        <f t="shared" si="291"/>
        <v>8322.0570000000007</v>
      </c>
      <c r="O310" s="27">
        <f t="shared" si="315"/>
        <v>9924625.8187199999</v>
      </c>
      <c r="P310" s="27">
        <f t="shared" si="316"/>
        <v>12967798.497389998</v>
      </c>
      <c r="Q310" s="27">
        <f t="shared" si="317"/>
        <v>10700235.051890999</v>
      </c>
      <c r="R310" s="27">
        <f t="shared" si="318"/>
        <v>10700235.051890999</v>
      </c>
      <c r="S310" s="27">
        <f t="shared" si="313"/>
        <v>44292894.419891998</v>
      </c>
      <c r="T310" s="27"/>
      <c r="U310" s="28"/>
      <c r="V310" s="29"/>
    </row>
    <row r="311" spans="1:22" ht="43.5" customHeight="1">
      <c r="A311" s="38"/>
      <c r="B311" s="25" t="s">
        <v>357</v>
      </c>
      <c r="C311" s="24" t="s">
        <v>83</v>
      </c>
      <c r="D311" s="24" t="s">
        <v>108</v>
      </c>
      <c r="E311" s="24" t="s">
        <v>40</v>
      </c>
      <c r="F311" s="17">
        <v>94.43</v>
      </c>
      <c r="G311" s="17">
        <v>94.43</v>
      </c>
      <c r="H311" s="17">
        <v>47.42</v>
      </c>
      <c r="I311" s="17">
        <f t="shared" si="314"/>
        <v>50.40746</v>
      </c>
      <c r="J311" s="26">
        <v>6000.5430000000006</v>
      </c>
      <c r="K311" s="26">
        <v>7350</v>
      </c>
      <c r="L311" s="26">
        <v>7350</v>
      </c>
      <c r="M311" s="26">
        <v>7350</v>
      </c>
      <c r="N311" s="26">
        <f t="shared" si="291"/>
        <v>28050.543000000001</v>
      </c>
      <c r="O311" s="27">
        <f t="shared" si="315"/>
        <v>282085.52643000009</v>
      </c>
      <c r="P311" s="27">
        <f t="shared" si="316"/>
        <v>345523.50000000006</v>
      </c>
      <c r="Q311" s="27">
        <f t="shared" si="317"/>
        <v>323565.66900000005</v>
      </c>
      <c r="R311" s="27">
        <f t="shared" si="318"/>
        <v>323565.66900000005</v>
      </c>
      <c r="S311" s="27">
        <f t="shared" si="313"/>
        <v>1274740.3644300001</v>
      </c>
      <c r="T311" s="27"/>
      <c r="U311" s="28"/>
      <c r="V311" s="29"/>
    </row>
    <row r="312" spans="1:22" ht="33" customHeight="1">
      <c r="A312" s="38" t="s">
        <v>358</v>
      </c>
      <c r="B312" s="50"/>
      <c r="C312" s="25" t="s">
        <v>359</v>
      </c>
      <c r="D312" s="25"/>
      <c r="E312" s="48"/>
      <c r="F312" s="49" t="s">
        <v>18</v>
      </c>
      <c r="G312" s="49" t="s">
        <v>18</v>
      </c>
      <c r="H312" s="49" t="s">
        <v>18</v>
      </c>
      <c r="I312" s="49" t="s">
        <v>18</v>
      </c>
      <c r="J312" s="26">
        <f>J313</f>
        <v>44.133000000000003</v>
      </c>
      <c r="K312" s="26">
        <f>K313</f>
        <v>21.829000000000001</v>
      </c>
      <c r="L312" s="26">
        <f t="shared" ref="L312:O312" si="348">L313</f>
        <v>7.3559999999999999</v>
      </c>
      <c r="M312" s="26">
        <f t="shared" si="348"/>
        <v>44.133000000000003</v>
      </c>
      <c r="N312" s="26">
        <f t="shared" si="291"/>
        <v>117.45099999999999</v>
      </c>
      <c r="O312" s="27">
        <f t="shared" si="348"/>
        <v>140544.62781000001</v>
      </c>
      <c r="P312" s="27">
        <f t="shared" ref="P312" si="349">P313</f>
        <v>69515.978529999993</v>
      </c>
      <c r="Q312" s="27">
        <f t="shared" ref="Q312" si="350">Q313</f>
        <v>38410.639755240009</v>
      </c>
      <c r="R312" s="27">
        <f t="shared" ref="R312" si="351">R313</f>
        <v>230448.17350707005</v>
      </c>
      <c r="S312" s="27">
        <f t="shared" si="313"/>
        <v>478919.41960231005</v>
      </c>
      <c r="T312" s="29"/>
      <c r="U312" s="28"/>
      <c r="V312" s="29"/>
    </row>
    <row r="313" spans="1:22" ht="46.5" customHeight="1">
      <c r="A313" s="38"/>
      <c r="B313" s="25" t="s">
        <v>359</v>
      </c>
      <c r="C313" s="24" t="s">
        <v>118</v>
      </c>
      <c r="D313" s="24" t="s">
        <v>120</v>
      </c>
      <c r="E313" s="24" t="s">
        <v>21</v>
      </c>
      <c r="F313" s="17">
        <v>4906.24</v>
      </c>
      <c r="G313" s="17">
        <v>7051.81</v>
      </c>
      <c r="H313" s="17">
        <v>1721.67</v>
      </c>
      <c r="I313" s="17">
        <f t="shared" si="314"/>
        <v>1830.1352099999999</v>
      </c>
      <c r="J313" s="26">
        <v>44.133000000000003</v>
      </c>
      <c r="K313" s="26">
        <v>21.829000000000001</v>
      </c>
      <c r="L313" s="26">
        <v>7.3559999999999999</v>
      </c>
      <c r="M313" s="26">
        <v>44.133000000000003</v>
      </c>
      <c r="N313" s="26">
        <f t="shared" si="291"/>
        <v>117.45099999999999</v>
      </c>
      <c r="O313" s="27">
        <f t="shared" si="315"/>
        <v>140544.62781000001</v>
      </c>
      <c r="P313" s="27">
        <f t="shared" si="316"/>
        <v>69515.978529999993</v>
      </c>
      <c r="Q313" s="27">
        <f t="shared" si="317"/>
        <v>38410.639755240009</v>
      </c>
      <c r="R313" s="27">
        <f t="shared" si="318"/>
        <v>230448.17350707005</v>
      </c>
      <c r="S313" s="27">
        <f t="shared" si="313"/>
        <v>478919.41960231005</v>
      </c>
      <c r="T313" s="27"/>
      <c r="U313" s="28"/>
      <c r="V313" s="29"/>
    </row>
    <row r="314" spans="1:22" ht="33" customHeight="1">
      <c r="A314" s="38" t="s">
        <v>360</v>
      </c>
      <c r="B314" s="50"/>
      <c r="C314" s="25" t="s">
        <v>361</v>
      </c>
      <c r="D314" s="25"/>
      <c r="E314" s="48"/>
      <c r="F314" s="49" t="s">
        <v>18</v>
      </c>
      <c r="G314" s="49" t="s">
        <v>18</v>
      </c>
      <c r="H314" s="49" t="s">
        <v>18</v>
      </c>
      <c r="I314" s="49" t="s">
        <v>18</v>
      </c>
      <c r="J314" s="26">
        <f>SUM(J315:J320)</f>
        <v>1151605.855</v>
      </c>
      <c r="K314" s="26">
        <f>SUM(K315:K320)</f>
        <v>643374.69199999992</v>
      </c>
      <c r="L314" s="26">
        <f t="shared" ref="L314:O314" si="352">SUM(L315:L320)</f>
        <v>240407</v>
      </c>
      <c r="M314" s="26">
        <f t="shared" si="352"/>
        <v>955733</v>
      </c>
      <c r="N314" s="26">
        <f t="shared" si="291"/>
        <v>2991120.5469999998</v>
      </c>
      <c r="O314" s="27">
        <f t="shared" si="352"/>
        <v>368409653.71838313</v>
      </c>
      <c r="P314" s="27">
        <f t="shared" ref="P314" si="353">SUM(P315:P320)</f>
        <v>202099791.23226696</v>
      </c>
      <c r="Q314" s="27">
        <f t="shared" ref="Q314" si="354">SUM(Q315:Q320)</f>
        <v>241736589.47394785</v>
      </c>
      <c r="R314" s="27">
        <f t="shared" ref="R314" si="355">SUM(R315:R320)</f>
        <v>962003193.11058354</v>
      </c>
      <c r="S314" s="27">
        <f t="shared" si="313"/>
        <v>1774249227.5351815</v>
      </c>
      <c r="T314" s="29"/>
      <c r="U314" s="28"/>
      <c r="V314" s="29"/>
    </row>
    <row r="315" spans="1:22" ht="41.25" customHeight="1">
      <c r="A315" s="38"/>
      <c r="B315" s="25" t="s">
        <v>361</v>
      </c>
      <c r="C315" s="24" t="s">
        <v>362</v>
      </c>
      <c r="D315" s="24" t="s">
        <v>39</v>
      </c>
      <c r="E315" s="24" t="s">
        <v>21</v>
      </c>
      <c r="F315" s="17">
        <v>2178.13</v>
      </c>
      <c r="G315" s="17">
        <v>2891.2233674872382</v>
      </c>
      <c r="H315" s="17">
        <v>1789.17</v>
      </c>
      <c r="I315" s="17">
        <f t="shared" si="314"/>
        <v>1901.88771</v>
      </c>
      <c r="J315" s="26">
        <v>608216.99600000004</v>
      </c>
      <c r="K315" s="26">
        <v>267296.46399999998</v>
      </c>
      <c r="L315" s="26">
        <v>71803</v>
      </c>
      <c r="M315" s="26">
        <v>466990</v>
      </c>
      <c r="N315" s="26">
        <f t="shared" si="291"/>
        <v>1414306.46</v>
      </c>
      <c r="O315" s="27">
        <f t="shared" si="315"/>
        <v>236572082.76416004</v>
      </c>
      <c r="P315" s="27">
        <f t="shared" si="316"/>
        <v>103967632.63744</v>
      </c>
      <c r="Q315" s="27">
        <f t="shared" si="317"/>
        <v>71037268.214556172</v>
      </c>
      <c r="R315" s="27">
        <f t="shared" si="318"/>
        <v>462009858.68996537</v>
      </c>
      <c r="S315" s="27">
        <f t="shared" si="313"/>
        <v>873586842.30612159</v>
      </c>
      <c r="T315" s="27"/>
      <c r="U315" s="28"/>
      <c r="V315" s="29"/>
    </row>
    <row r="316" spans="1:22" ht="41.25" customHeight="1">
      <c r="A316" s="38"/>
      <c r="B316" s="25" t="s">
        <v>361</v>
      </c>
      <c r="C316" s="24" t="s">
        <v>362</v>
      </c>
      <c r="D316" s="24" t="s">
        <v>39</v>
      </c>
      <c r="E316" s="24" t="s">
        <v>31</v>
      </c>
      <c r="F316" s="17">
        <v>2178.13</v>
      </c>
      <c r="G316" s="17">
        <v>2891.2233674872382</v>
      </c>
      <c r="H316" s="17">
        <v>1789.17</v>
      </c>
      <c r="I316" s="17">
        <f t="shared" si="314"/>
        <v>1901.88771</v>
      </c>
      <c r="J316" s="26">
        <v>99473.958000000013</v>
      </c>
      <c r="K316" s="26">
        <v>107261.819</v>
      </c>
      <c r="L316" s="26">
        <v>73139</v>
      </c>
      <c r="M316" s="26">
        <v>98439</v>
      </c>
      <c r="N316" s="26">
        <f t="shared" ref="N316:N355" si="356">J316+K316+L316+M316</f>
        <v>378313.777</v>
      </c>
      <c r="O316" s="27">
        <f t="shared" si="315"/>
        <v>38691390.703680009</v>
      </c>
      <c r="P316" s="27">
        <f t="shared" si="316"/>
        <v>41720557.118240006</v>
      </c>
      <c r="Q316" s="27">
        <f t="shared" si="317"/>
        <v>72359020.652959123</v>
      </c>
      <c r="R316" s="27">
        <f t="shared" si="318"/>
        <v>97389212.787386239</v>
      </c>
      <c r="S316" s="27">
        <f t="shared" si="313"/>
        <v>250160181.26226538</v>
      </c>
      <c r="T316" s="27"/>
      <c r="U316" s="28"/>
      <c r="V316" s="29"/>
    </row>
    <row r="317" spans="1:22" ht="41.25" customHeight="1">
      <c r="A317" s="38"/>
      <c r="B317" s="25" t="s">
        <v>361</v>
      </c>
      <c r="C317" s="24" t="s">
        <v>19</v>
      </c>
      <c r="D317" s="24" t="s">
        <v>39</v>
      </c>
      <c r="E317" s="24" t="s">
        <v>21</v>
      </c>
      <c r="F317" s="17">
        <v>2178.13</v>
      </c>
      <c r="G317" s="17">
        <v>2891.2233674872382</v>
      </c>
      <c r="H317" s="17">
        <v>1743.33</v>
      </c>
      <c r="I317" s="17">
        <f t="shared" si="314"/>
        <v>1853.1597899999999</v>
      </c>
      <c r="J317" s="26">
        <v>3738.9259999999999</v>
      </c>
      <c r="K317" s="26">
        <v>2117.9589999999998</v>
      </c>
      <c r="L317" s="26">
        <v>38361</v>
      </c>
      <c r="M317" s="26">
        <v>317951</v>
      </c>
      <c r="N317" s="26">
        <f t="shared" si="356"/>
        <v>362168.88500000001</v>
      </c>
      <c r="O317" s="27">
        <f t="shared" si="315"/>
        <v>1625685.0248000007</v>
      </c>
      <c r="P317" s="27">
        <f t="shared" si="316"/>
        <v>920888.57320000033</v>
      </c>
      <c r="Q317" s="27">
        <f t="shared" si="317"/>
        <v>39821156.89598795</v>
      </c>
      <c r="R317" s="27">
        <f t="shared" si="318"/>
        <v>330053352.5256449</v>
      </c>
      <c r="S317" s="27">
        <f t="shared" si="313"/>
        <v>372421083.01963282</v>
      </c>
      <c r="T317" s="27"/>
      <c r="U317" s="28"/>
      <c r="V317" s="29"/>
    </row>
    <row r="318" spans="1:22" ht="41.25" customHeight="1">
      <c r="A318" s="38"/>
      <c r="B318" s="25" t="s">
        <v>361</v>
      </c>
      <c r="C318" s="24" t="s">
        <v>19</v>
      </c>
      <c r="D318" s="24" t="s">
        <v>39</v>
      </c>
      <c r="E318" s="24" t="s">
        <v>31</v>
      </c>
      <c r="F318" s="17">
        <v>2178.13</v>
      </c>
      <c r="G318" s="17">
        <v>2891.2233674872382</v>
      </c>
      <c r="H318" s="17">
        <v>1743.33</v>
      </c>
      <c r="I318" s="17">
        <f t="shared" si="314"/>
        <v>1853.1597899999999</v>
      </c>
      <c r="J318" s="26">
        <v>421.03100000000001</v>
      </c>
      <c r="K318" s="26">
        <v>428.20600000000002</v>
      </c>
      <c r="L318" s="26">
        <v>55989</v>
      </c>
      <c r="M318" s="26">
        <v>68595</v>
      </c>
      <c r="N318" s="26">
        <f t="shared" si="356"/>
        <v>125433.23699999999</v>
      </c>
      <c r="O318" s="27">
        <f t="shared" si="315"/>
        <v>183064.27880000009</v>
      </c>
      <c r="P318" s="27">
        <f t="shared" si="316"/>
        <v>186183.96880000009</v>
      </c>
      <c r="Q318" s="27">
        <f t="shared" si="317"/>
        <v>58120141.639932983</v>
      </c>
      <c r="R318" s="27">
        <f t="shared" si="318"/>
        <v>71205971.097737104</v>
      </c>
      <c r="S318" s="27">
        <f t="shared" si="313"/>
        <v>129695360.98527008</v>
      </c>
      <c r="T318" s="27"/>
      <c r="U318" s="28"/>
      <c r="V318" s="29"/>
    </row>
    <row r="319" spans="1:22" ht="41.25" customHeight="1">
      <c r="A319" s="38"/>
      <c r="B319" s="25" t="s">
        <v>361</v>
      </c>
      <c r="C319" s="24" t="s">
        <v>54</v>
      </c>
      <c r="D319" s="24" t="s">
        <v>39</v>
      </c>
      <c r="E319" s="24" t="s">
        <v>21</v>
      </c>
      <c r="F319" s="17">
        <v>1545.2007483216448</v>
      </c>
      <c r="G319" s="17">
        <v>1779.6118905933749</v>
      </c>
      <c r="H319" s="17">
        <v>1337.5</v>
      </c>
      <c r="I319" s="17">
        <f t="shared" si="314"/>
        <v>1421.7624999999998</v>
      </c>
      <c r="J319" s="26">
        <v>368479.728</v>
      </c>
      <c r="K319" s="26">
        <v>177322.587</v>
      </c>
      <c r="L319" s="26">
        <v>883</v>
      </c>
      <c r="M319" s="26">
        <v>3331</v>
      </c>
      <c r="N319" s="26">
        <f t="shared" si="356"/>
        <v>550016.31499999994</v>
      </c>
      <c r="O319" s="27">
        <f t="shared" si="315"/>
        <v>76533515.24695614</v>
      </c>
      <c r="P319" s="27">
        <f t="shared" si="316"/>
        <v>36830034.014229968</v>
      </c>
      <c r="Q319" s="27">
        <f t="shared" si="317"/>
        <v>315981.01189395023</v>
      </c>
      <c r="R319" s="27">
        <f t="shared" si="318"/>
        <v>1191996.3200665326</v>
      </c>
      <c r="S319" s="27">
        <f t="shared" si="313"/>
        <v>114871526.59314658</v>
      </c>
      <c r="T319" s="27"/>
      <c r="U319" s="28"/>
      <c r="V319" s="29"/>
    </row>
    <row r="320" spans="1:22" ht="41.25" customHeight="1">
      <c r="A320" s="38"/>
      <c r="B320" s="25" t="s">
        <v>361</v>
      </c>
      <c r="C320" s="24" t="s">
        <v>54</v>
      </c>
      <c r="D320" s="24" t="s">
        <v>39</v>
      </c>
      <c r="E320" s="24" t="s">
        <v>31</v>
      </c>
      <c r="F320" s="17">
        <v>1545.2007483216448</v>
      </c>
      <c r="G320" s="17">
        <v>1779.6118905933749</v>
      </c>
      <c r="H320" s="17">
        <v>1337.5</v>
      </c>
      <c r="I320" s="17">
        <f t="shared" si="314"/>
        <v>1421.7624999999998</v>
      </c>
      <c r="J320" s="26">
        <v>71275.216</v>
      </c>
      <c r="K320" s="26">
        <v>88947.657000000007</v>
      </c>
      <c r="L320" s="26">
        <v>232</v>
      </c>
      <c r="M320" s="26">
        <v>427</v>
      </c>
      <c r="N320" s="26">
        <f t="shared" si="356"/>
        <v>160881.87300000002</v>
      </c>
      <c r="O320" s="27">
        <f t="shared" si="315"/>
        <v>14803915.699986873</v>
      </c>
      <c r="P320" s="27">
        <f t="shared" si="316"/>
        <v>18474494.920356993</v>
      </c>
      <c r="Q320" s="27">
        <f t="shared" si="317"/>
        <v>83021.058617663031</v>
      </c>
      <c r="R320" s="27">
        <f t="shared" si="318"/>
        <v>152801.68978337117</v>
      </c>
      <c r="S320" s="27">
        <f t="shared" si="313"/>
        <v>33514233.368744899</v>
      </c>
      <c r="T320" s="27"/>
      <c r="U320" s="28"/>
      <c r="V320" s="29"/>
    </row>
    <row r="321" spans="1:22" ht="33" customHeight="1">
      <c r="A321" s="38" t="s">
        <v>363</v>
      </c>
      <c r="B321" s="50"/>
      <c r="C321" s="25" t="s">
        <v>364</v>
      </c>
      <c r="D321" s="25"/>
      <c r="E321" s="48"/>
      <c r="F321" s="49" t="s">
        <v>18</v>
      </c>
      <c r="G321" s="49" t="s">
        <v>18</v>
      </c>
      <c r="H321" s="49" t="s">
        <v>18</v>
      </c>
      <c r="I321" s="49" t="s">
        <v>18</v>
      </c>
      <c r="J321" s="26">
        <f>SUM(J322:J324)</f>
        <v>4181.3250000000007</v>
      </c>
      <c r="K321" s="26">
        <f>SUM(K322:K324)</f>
        <v>2489.46</v>
      </c>
      <c r="L321" s="26">
        <f t="shared" ref="L321:O321" si="357">SUM(L322:L324)</f>
        <v>1178.2809999999999</v>
      </c>
      <c r="M321" s="26">
        <f t="shared" si="357"/>
        <v>3979.6870000000004</v>
      </c>
      <c r="N321" s="26">
        <f t="shared" si="356"/>
        <v>11828.753000000001</v>
      </c>
      <c r="O321" s="27">
        <f t="shared" si="357"/>
        <v>20756000.859750003</v>
      </c>
      <c r="P321" s="27">
        <f t="shared" ref="P321" si="358">SUM(P322:P324)</f>
        <v>12442309.69569</v>
      </c>
      <c r="Q321" s="27">
        <f t="shared" ref="Q321" si="359">SUM(Q322:Q324)</f>
        <v>7012465.3739520004</v>
      </c>
      <c r="R321" s="27">
        <f t="shared" ref="R321" si="360">SUM(R322:R324)</f>
        <v>23470288.077834003</v>
      </c>
      <c r="S321" s="27">
        <f t="shared" si="313"/>
        <v>63681064.007226005</v>
      </c>
      <c r="T321" s="29"/>
      <c r="U321" s="28"/>
      <c r="V321" s="29"/>
    </row>
    <row r="322" spans="1:22" ht="43.5" customHeight="1">
      <c r="A322" s="38"/>
      <c r="B322" s="25" t="s">
        <v>364</v>
      </c>
      <c r="C322" s="24" t="s">
        <v>128</v>
      </c>
      <c r="D322" s="24" t="s">
        <v>129</v>
      </c>
      <c r="E322" s="24" t="s">
        <v>21</v>
      </c>
      <c r="F322" s="17">
        <v>6124.47</v>
      </c>
      <c r="G322" s="17">
        <v>6877.05</v>
      </c>
      <c r="H322" s="17">
        <v>1916</v>
      </c>
      <c r="I322" s="17">
        <f t="shared" si="314"/>
        <v>2036.7079999999999</v>
      </c>
      <c r="J322" s="26">
        <v>1607.5250000000001</v>
      </c>
      <c r="K322" s="26">
        <v>920.34300000000007</v>
      </c>
      <c r="L322" s="26">
        <v>426.99099999999999</v>
      </c>
      <c r="M322" s="26">
        <v>1490.2370000000001</v>
      </c>
      <c r="N322" s="26">
        <f t="shared" si="356"/>
        <v>4445.0960000000005</v>
      </c>
      <c r="O322" s="27">
        <f t="shared" si="315"/>
        <v>6765220.7367500011</v>
      </c>
      <c r="P322" s="27">
        <f t="shared" si="316"/>
        <v>3873235.9052100005</v>
      </c>
      <c r="Q322" s="27">
        <f t="shared" si="317"/>
        <v>2066782.4709220002</v>
      </c>
      <c r="R322" s="27">
        <f t="shared" si="318"/>
        <v>7213256.7410540013</v>
      </c>
      <c r="S322" s="27">
        <f t="shared" si="313"/>
        <v>19918495.853936005</v>
      </c>
      <c r="T322" s="27"/>
      <c r="U322" s="28"/>
      <c r="V322" s="29"/>
    </row>
    <row r="323" spans="1:22" ht="46.5" customHeight="1">
      <c r="A323" s="38"/>
      <c r="B323" s="25" t="s">
        <v>364</v>
      </c>
      <c r="C323" s="24" t="s">
        <v>128</v>
      </c>
      <c r="D323" s="24" t="s">
        <v>365</v>
      </c>
      <c r="E323" s="24" t="s">
        <v>21</v>
      </c>
      <c r="F323" s="17">
        <v>9062.19</v>
      </c>
      <c r="G323" s="17">
        <v>12233.96</v>
      </c>
      <c r="H323" s="17">
        <v>1916</v>
      </c>
      <c r="I323" s="17">
        <f t="shared" si="314"/>
        <v>2036.7079999999999</v>
      </c>
      <c r="J323" s="26">
        <v>350.02</v>
      </c>
      <c r="K323" s="26">
        <v>233.392</v>
      </c>
      <c r="L323" s="26">
        <v>116.995</v>
      </c>
      <c r="M323" s="26">
        <v>357.11200000000002</v>
      </c>
      <c r="N323" s="26">
        <f t="shared" si="356"/>
        <v>1057.519</v>
      </c>
      <c r="O323" s="27">
        <f t="shared" si="315"/>
        <v>2501309.4238</v>
      </c>
      <c r="P323" s="27">
        <f t="shared" si="316"/>
        <v>1667863.57648</v>
      </c>
      <c r="Q323" s="27">
        <f t="shared" si="317"/>
        <v>1193027.4977399998</v>
      </c>
      <c r="R323" s="27">
        <f t="shared" si="318"/>
        <v>3641561.0562239997</v>
      </c>
      <c r="S323" s="27">
        <f t="shared" si="313"/>
        <v>9003761.5542440005</v>
      </c>
      <c r="T323" s="27"/>
      <c r="U323" s="28"/>
      <c r="V323" s="29"/>
    </row>
    <row r="324" spans="1:22" ht="47.25" customHeight="1">
      <c r="A324" s="38"/>
      <c r="B324" s="25" t="s">
        <v>364</v>
      </c>
      <c r="C324" s="24" t="s">
        <v>128</v>
      </c>
      <c r="D324" s="24" t="s">
        <v>366</v>
      </c>
      <c r="E324" s="24" t="s">
        <v>21</v>
      </c>
      <c r="F324" s="17">
        <v>7082.64</v>
      </c>
      <c r="G324" s="17">
        <v>7952.97</v>
      </c>
      <c r="H324" s="17">
        <v>1916</v>
      </c>
      <c r="I324" s="17">
        <f t="shared" si="314"/>
        <v>2036.7079999999999</v>
      </c>
      <c r="J324" s="26">
        <v>2223.7800000000002</v>
      </c>
      <c r="K324" s="26">
        <v>1335.7249999999999</v>
      </c>
      <c r="L324" s="26">
        <v>634.29499999999996</v>
      </c>
      <c r="M324" s="26">
        <v>2132.3380000000002</v>
      </c>
      <c r="N324" s="26">
        <f t="shared" si="356"/>
        <v>6326.1380000000008</v>
      </c>
      <c r="O324" s="27">
        <f t="shared" si="315"/>
        <v>11489470.699200002</v>
      </c>
      <c r="P324" s="27">
        <f t="shared" si="316"/>
        <v>6901210.2139999997</v>
      </c>
      <c r="Q324" s="27">
        <f t="shared" si="317"/>
        <v>3752655.4052900001</v>
      </c>
      <c r="R324" s="27">
        <f t="shared" si="318"/>
        <v>12615470.280556003</v>
      </c>
      <c r="S324" s="27">
        <f t="shared" si="313"/>
        <v>34758806.599046007</v>
      </c>
      <c r="T324" s="27"/>
      <c r="U324" s="28"/>
      <c r="V324" s="29"/>
    </row>
    <row r="325" spans="1:22" ht="33" customHeight="1">
      <c r="A325" s="38" t="s">
        <v>367</v>
      </c>
      <c r="B325" s="50"/>
      <c r="C325" s="25" t="s">
        <v>368</v>
      </c>
      <c r="D325" s="25"/>
      <c r="E325" s="48"/>
      <c r="F325" s="49" t="s">
        <v>18</v>
      </c>
      <c r="G325" s="49" t="s">
        <v>18</v>
      </c>
      <c r="H325" s="49" t="s">
        <v>18</v>
      </c>
      <c r="I325" s="49" t="s">
        <v>18</v>
      </c>
      <c r="J325" s="26">
        <f>J326</f>
        <v>119.376</v>
      </c>
      <c r="K325" s="26">
        <f>K326</f>
        <v>79.581000000000003</v>
      </c>
      <c r="L325" s="26">
        <f t="shared" ref="L325:O325" si="361">L326</f>
        <v>38.42</v>
      </c>
      <c r="M325" s="26">
        <f t="shared" si="361"/>
        <v>115.28</v>
      </c>
      <c r="N325" s="26">
        <f t="shared" si="356"/>
        <v>352.65700000000004</v>
      </c>
      <c r="O325" s="27">
        <f t="shared" si="361"/>
        <v>663401.08224000002</v>
      </c>
      <c r="P325" s="27">
        <f t="shared" ref="P325" si="362">P326</f>
        <v>442250.71643999999</v>
      </c>
      <c r="Q325" s="27">
        <f t="shared" ref="Q325" si="363">Q326</f>
        <v>241000.55338000003</v>
      </c>
      <c r="R325" s="27">
        <f t="shared" ref="R325" si="364">R326</f>
        <v>723127.11592000013</v>
      </c>
      <c r="S325" s="27">
        <f t="shared" si="313"/>
        <v>2069779.4679800002</v>
      </c>
      <c r="T325" s="29"/>
      <c r="U325" s="28"/>
      <c r="V325" s="29"/>
    </row>
    <row r="326" spans="1:22" ht="43.5" customHeight="1">
      <c r="A326" s="49"/>
      <c r="B326" s="48" t="s">
        <v>368</v>
      </c>
      <c r="C326" s="24" t="s">
        <v>54</v>
      </c>
      <c r="D326" s="24" t="s">
        <v>39</v>
      </c>
      <c r="E326" s="24" t="s">
        <v>21</v>
      </c>
      <c r="F326" s="17">
        <v>6944.24</v>
      </c>
      <c r="G326" s="17">
        <v>7747.17</v>
      </c>
      <c r="H326" s="17">
        <v>1387</v>
      </c>
      <c r="I326" s="17">
        <f t="shared" si="314"/>
        <v>1474.3809999999999</v>
      </c>
      <c r="J326" s="26">
        <v>119.376</v>
      </c>
      <c r="K326" s="26">
        <v>79.581000000000003</v>
      </c>
      <c r="L326" s="26">
        <v>38.42</v>
      </c>
      <c r="M326" s="26">
        <v>115.28</v>
      </c>
      <c r="N326" s="26">
        <f t="shared" si="356"/>
        <v>352.65700000000004</v>
      </c>
      <c r="O326" s="27">
        <f t="shared" si="315"/>
        <v>663401.08224000002</v>
      </c>
      <c r="P326" s="27">
        <f t="shared" si="316"/>
        <v>442250.71643999999</v>
      </c>
      <c r="Q326" s="27">
        <f t="shared" si="317"/>
        <v>241000.55338000003</v>
      </c>
      <c r="R326" s="27">
        <f t="shared" si="318"/>
        <v>723127.11592000013</v>
      </c>
      <c r="S326" s="27">
        <f t="shared" si="313"/>
        <v>2069779.4679800002</v>
      </c>
      <c r="T326" s="27"/>
      <c r="U326" s="28"/>
      <c r="V326" s="29"/>
    </row>
    <row r="327" spans="1:22" s="2" customFormat="1" ht="33" customHeight="1">
      <c r="A327" s="74" t="s">
        <v>401</v>
      </c>
      <c r="B327" s="75"/>
      <c r="C327" s="75"/>
      <c r="D327" s="75"/>
      <c r="E327" s="76"/>
      <c r="F327" s="49" t="s">
        <v>18</v>
      </c>
      <c r="G327" s="49" t="s">
        <v>18</v>
      </c>
      <c r="H327" s="49" t="s">
        <v>18</v>
      </c>
      <c r="I327" s="49" t="s">
        <v>18</v>
      </c>
      <c r="J327" s="52"/>
      <c r="K327" s="52"/>
      <c r="L327" s="52"/>
      <c r="M327" s="52"/>
      <c r="N327" s="52">
        <f>J327+K327+L327+M327</f>
        <v>0</v>
      </c>
      <c r="O327" s="29">
        <f>SUM(O7:O326)/2</f>
        <v>1841454037.2075818</v>
      </c>
      <c r="P327" s="29">
        <f t="shared" ref="P327:Q327" si="365">SUM(P7:P326)/2</f>
        <v>951461125.53941715</v>
      </c>
      <c r="Q327" s="29">
        <f t="shared" si="365"/>
        <v>829980760.62807822</v>
      </c>
      <c r="R327" s="29">
        <f>SUM(R7:R326)/2</f>
        <v>2934557559.1020794</v>
      </c>
      <c r="S327" s="29">
        <f t="shared" si="313"/>
        <v>6557453482.4771566</v>
      </c>
      <c r="T327" s="29">
        <f>1643930443.41878*0.36</f>
        <v>591814959.63076079</v>
      </c>
      <c r="U327" s="29">
        <f>R327*0.36</f>
        <v>1056440721.2767485</v>
      </c>
      <c r="V327" s="29">
        <f>S327+T327-U327</f>
        <v>6092827720.8311691</v>
      </c>
    </row>
    <row r="328" spans="1:22" s="5" customFormat="1" ht="46.5" customHeight="1">
      <c r="A328" s="53"/>
      <c r="B328" s="54"/>
      <c r="C328" s="55"/>
      <c r="D328" s="55"/>
      <c r="E328" s="56" t="s">
        <v>21</v>
      </c>
      <c r="F328" s="31"/>
      <c r="G328" s="31"/>
      <c r="H328" s="31"/>
      <c r="I328" s="17"/>
      <c r="J328" s="57">
        <f>J326+J324+J323+J322+J319+J317+J315+J313+J309+J307+J306+J305+J304+J303+J299+J297+J301+J295+J294+J293+J290+J289+J287+J286+J285+J284+J283+J282+J281+J279+J278+J277+J276+J275+J274+J272+J270+J268+J267+J265+J261+J259+J257+J256+J253+J249+J248+J247+J246+J245+J244+J243+J242+J241+J240+J239+J238+J237+J236+J234+J231+J229+J227+J225+J223+J222+J221+J219+J215+J213+J211+J209+J207+J206+J202+J199+J198+J197+J193+J191+J189+J184+J186+J182+J178+J179+J180+J176+J174+J173+J172+J171+J169+J167+J165+J164+J163+J162+J160+J158+J154+J152+J150+J149+J148+J147+J145+J143+J142+J140+J139+J137+J136+J134+J132+J129+J126+J124+J122+J117+J115+J113+J111+J110+J109+J108+J107+J106+J105+J103+J102+J99+J97+J94+J93+J91+J90+J89+J88+J87+J86+J83+J80+J78+J76+J74+J72+J70+J68+J66+J64+J63+J62+J60+J58+J56+J54+J53+J52+J48+J44+J43+J39+J37+J35+J34+J32+J25+J23+J19+J16+J13+J12+J10+J8+J119+J27+J28+J29+J30</f>
        <v>1631083.4990223029</v>
      </c>
      <c r="K328" s="57">
        <f t="shared" ref="K328:S328" si="366">K326+K324+K323+K322+K319+K317+K315+K313+K309+K307+K306+K305+K304+K303+K299+K297+K301+K295+K294+K293+K290+K289+K287+K286+K285+K284+K283+K282+K281+K279+K278+K277+K276+K275+K274+K272+K270+K268+K267+K265+K261+K259+K257+K256+K253+K249+K248+K247+K246+K245+K244+K243+K242+K241+K240+K239+K238+K237+K236+K234+K231+K229+K227+K225+K223+K222+K221+K219+K215+K213+K211+K209+K207+K206+K202+K199+K198+K197+K193+K191+K189+K184+K186+K182+K178+K179+K180+K176+K174+K173+K172+K171+K169+K167+K165+K164+K163+K162+K160+K158+K154+K152+K150+K149+K148+K147+K145+K143+K142+K140+K139+K137+K136+K134+K132+K129+K126+K124+K122+K117+K115+K113+K111+K110+K109+K108+K107+K106+K105+K103+K102+K99+K97+K94+K93+K91+K90+K89+K88+K87+K86+K83+K80+K78+K76+K74+K72+K70+K68+K66+K64+K63+K62+K60+K58+K56+K54+K53+K52+K48+K44+K43+K39+K37+K35+K34+K32+K25+K23+K19+K16+K13+K12+K10+K8+K119+K27+K28+K29+K30</f>
        <v>745088.88334820187</v>
      </c>
      <c r="L328" s="57">
        <f t="shared" si="366"/>
        <v>240920.35544940064</v>
      </c>
      <c r="M328" s="57">
        <f t="shared" si="366"/>
        <v>1330522.389797603</v>
      </c>
      <c r="N328" s="57">
        <f t="shared" si="366"/>
        <v>3947615.12761751</v>
      </c>
      <c r="O328" s="58">
        <f t="shared" si="366"/>
        <v>1732737667.8711529</v>
      </c>
      <c r="P328" s="58">
        <f t="shared" si="366"/>
        <v>833342778.54358995</v>
      </c>
      <c r="Q328" s="58">
        <f t="shared" si="366"/>
        <v>633886343.40821934</v>
      </c>
      <c r="R328" s="58">
        <f t="shared" si="366"/>
        <v>2663788667.9210801</v>
      </c>
      <c r="S328" s="58">
        <f t="shared" si="366"/>
        <v>5863755457.7440434</v>
      </c>
      <c r="T328" s="59"/>
      <c r="U328" s="60"/>
      <c r="V328" s="61"/>
    </row>
    <row r="329" spans="1:22" s="5" customFormat="1" ht="37.5" customHeight="1">
      <c r="A329" s="53"/>
      <c r="B329" s="54"/>
      <c r="C329" s="55"/>
      <c r="D329" s="55"/>
      <c r="E329" s="56" t="s">
        <v>31</v>
      </c>
      <c r="F329" s="31"/>
      <c r="G329" s="31"/>
      <c r="H329" s="31"/>
      <c r="I329" s="31"/>
      <c r="J329" s="57">
        <f>J320+J318+J316+J310+J291+J288+J262+J254+J251+J250+J232+J230+J228+J226+J216+J203+J200+J195+J194+J187+J185+J168+J166+J155+J135+J130+J127+J125+J120+J100+J98+J95+J84+J81+J79+J77+J75+J49+J45+J40+J20+J17+J14+J280+J170</f>
        <v>222957.29800000007</v>
      </c>
      <c r="K329" s="57">
        <f>K320+K318+K316+K310+K291+K288+K262+K254+K251+K250+K232+K230+K228+K226+K216+K203+K200+K195+K194+K187+K185+K168+K166+K155+K135+K130+K127+K125+K120+K100+K98+K95+K84+K81+K79+K77+K75+K49+K45+K40+K20+K17+K14+K280+K170</f>
        <v>253534.04000000007</v>
      </c>
      <c r="L329" s="57">
        <f t="shared" ref="L329:M329" si="367">L320+L318+L316+L310+L291+L288+L262+L254+L251+L250+L232+L230+L228+L226+L216+L203+L200+L195+L194+L187+L185+L168+L166+L155+L135+L130+L127+L125+L120+L100+L98+L95+L84+L81+L79+L77+L75+L49+L45+L40+L20+L17+L14+L280+L170</f>
        <v>163435.37700000001</v>
      </c>
      <c r="M329" s="57">
        <f t="shared" si="367"/>
        <v>218728.18399999992</v>
      </c>
      <c r="N329" s="57">
        <f t="shared" ref="N329:S329" si="368">N320+N318+N316+N310+N291+N288+N262+N254+N251+N250+N232+N230+N228+N226+N216+N203+N200+N195+N194+N187+N185+N168+N166+N155+N135+N130+N127+N125+N120+N100+N98+N95+N84+N81+N79+N77+N75+N49+N45+N40+N20+N17+N14+N280+N170</f>
        <v>858654.89900000021</v>
      </c>
      <c r="O329" s="58">
        <f t="shared" si="368"/>
        <v>106148791.16342685</v>
      </c>
      <c r="P329" s="58">
        <f t="shared" si="368"/>
        <v>115561996.28624669</v>
      </c>
      <c r="Q329" s="58">
        <f t="shared" si="368"/>
        <v>193222495.46428198</v>
      </c>
      <c r="R329" s="58">
        <f t="shared" si="368"/>
        <v>266807186.57643741</v>
      </c>
      <c r="S329" s="58">
        <f t="shared" si="368"/>
        <v>681740469.49039292</v>
      </c>
      <c r="T329" s="59"/>
      <c r="U329" s="60"/>
      <c r="V329" s="61"/>
    </row>
    <row r="330" spans="1:22" s="5" customFormat="1" ht="28.5" customHeight="1">
      <c r="A330" s="53"/>
      <c r="B330" s="54"/>
      <c r="C330" s="55"/>
      <c r="D330" s="55"/>
      <c r="E330" s="56" t="s">
        <v>40</v>
      </c>
      <c r="F330" s="31"/>
      <c r="G330" s="31"/>
      <c r="H330" s="31"/>
      <c r="I330" s="31"/>
      <c r="J330" s="57">
        <f>J311+J263+J217+J204+J156+J50+J46+J41+J21</f>
        <v>516902.85700000002</v>
      </c>
      <c r="K330" s="57">
        <f>K311+K263+K217+K204+K156+K50+K46+K41+K21</f>
        <v>538849.71200000006</v>
      </c>
      <c r="L330" s="57">
        <f>L311+L263+L217+L204+L156+L50+L46+L41+L21</f>
        <v>397865.74000000005</v>
      </c>
      <c r="M330" s="57">
        <f t="shared" ref="M330" si="369">M311+M263+M217+M204+M156+M50+M46+M41+M21</f>
        <v>508033.58999999997</v>
      </c>
      <c r="N330" s="57">
        <f t="shared" ref="N330:S330" si="370">N311+N263+N217+N204+N156+N50+N46+N41+N21</f>
        <v>1961651.8989999997</v>
      </c>
      <c r="O330" s="58">
        <f t="shared" si="370"/>
        <v>2567578.1730000004</v>
      </c>
      <c r="P330" s="58">
        <f t="shared" si="370"/>
        <v>2556350.70958</v>
      </c>
      <c r="Q330" s="58">
        <f t="shared" si="370"/>
        <v>2871921.7555771992</v>
      </c>
      <c r="R330" s="58">
        <f t="shared" si="370"/>
        <v>3961704.6045657992</v>
      </c>
      <c r="S330" s="58">
        <f t="shared" si="370"/>
        <v>11957555.242722999</v>
      </c>
      <c r="T330" s="59"/>
      <c r="U330" s="60"/>
      <c r="V330" s="61"/>
    </row>
    <row r="331" spans="1:22" ht="15">
      <c r="A331" s="39"/>
      <c r="B331" s="62"/>
      <c r="C331" s="32"/>
      <c r="D331" s="32"/>
      <c r="E331" s="24"/>
      <c r="F331" s="17"/>
      <c r="G331" s="17"/>
      <c r="H331" s="17"/>
      <c r="I331" s="17"/>
      <c r="J331" s="26"/>
      <c r="K331" s="26"/>
      <c r="L331" s="26"/>
      <c r="M331" s="26"/>
      <c r="N331" s="26"/>
      <c r="O331" s="27"/>
      <c r="P331" s="27"/>
      <c r="Q331" s="27"/>
      <c r="R331" s="27"/>
      <c r="S331" s="27"/>
      <c r="T331" s="28"/>
      <c r="U331" s="35"/>
      <c r="V331" s="29"/>
    </row>
    <row r="332" spans="1:22" ht="33" customHeight="1">
      <c r="A332" s="38" t="s">
        <v>369</v>
      </c>
      <c r="B332" s="50" t="s">
        <v>370</v>
      </c>
      <c r="C332" s="25" t="s">
        <v>370</v>
      </c>
      <c r="D332" s="25"/>
      <c r="E332" s="50"/>
      <c r="F332" s="49" t="s">
        <v>18</v>
      </c>
      <c r="G332" s="49" t="s">
        <v>18</v>
      </c>
      <c r="H332" s="49" t="s">
        <v>18</v>
      </c>
      <c r="I332" s="49" t="s">
        <v>18</v>
      </c>
      <c r="J332" s="26">
        <f>J333</f>
        <v>68.89</v>
      </c>
      <c r="K332" s="26">
        <f t="shared" ref="K332:O332" si="371">K333</f>
        <v>22.4</v>
      </c>
      <c r="L332" s="26">
        <f t="shared" si="371"/>
        <v>9</v>
      </c>
      <c r="M332" s="26">
        <f t="shared" si="371"/>
        <v>49</v>
      </c>
      <c r="N332" s="26">
        <f t="shared" si="356"/>
        <v>149.29</v>
      </c>
      <c r="O332" s="27">
        <f t="shared" si="371"/>
        <v>645083.8933</v>
      </c>
      <c r="P332" s="27">
        <f t="shared" ref="P332" si="372">P333</f>
        <v>209752.92799999999</v>
      </c>
      <c r="Q332" s="27">
        <f t="shared" ref="Q332" si="373">Q333</f>
        <v>97092.117000000013</v>
      </c>
      <c r="R332" s="27">
        <f t="shared" ref="R332" si="374">R333</f>
        <v>528612.63699999999</v>
      </c>
      <c r="S332" s="27">
        <f t="shared" si="313"/>
        <v>1480541.5752999999</v>
      </c>
      <c r="T332" s="28"/>
      <c r="U332" s="28"/>
      <c r="V332" s="29"/>
    </row>
    <row r="333" spans="1:22" ht="48.75" customHeight="1">
      <c r="A333" s="39"/>
      <c r="B333" s="34" t="s">
        <v>370</v>
      </c>
      <c r="C333" s="32" t="s">
        <v>50</v>
      </c>
      <c r="D333" s="32" t="s">
        <v>51</v>
      </c>
      <c r="E333" s="24" t="s">
        <v>21</v>
      </c>
      <c r="F333" s="17">
        <v>11412.97</v>
      </c>
      <c r="G333" s="17">
        <v>12966.1</v>
      </c>
      <c r="H333" s="17">
        <v>2049</v>
      </c>
      <c r="I333" s="17">
        <f t="shared" ref="I333" si="375">H333*$I$3</f>
        <v>2178.087</v>
      </c>
      <c r="J333" s="26">
        <v>68.89</v>
      </c>
      <c r="K333" s="26">
        <v>22.4</v>
      </c>
      <c r="L333" s="26">
        <v>9</v>
      </c>
      <c r="M333" s="26">
        <v>49</v>
      </c>
      <c r="N333" s="26">
        <f t="shared" si="356"/>
        <v>149.29</v>
      </c>
      <c r="O333" s="27">
        <f t="shared" si="315"/>
        <v>645083.8933</v>
      </c>
      <c r="P333" s="27">
        <f t="shared" si="316"/>
        <v>209752.92799999999</v>
      </c>
      <c r="Q333" s="27">
        <f t="shared" si="317"/>
        <v>97092.117000000013</v>
      </c>
      <c r="R333" s="27">
        <f t="shared" si="318"/>
        <v>528612.63699999999</v>
      </c>
      <c r="S333" s="27">
        <f t="shared" si="313"/>
        <v>1480541.5752999999</v>
      </c>
      <c r="T333" s="28"/>
      <c r="U333" s="35"/>
      <c r="V333" s="29"/>
    </row>
    <row r="334" spans="1:22" ht="33" customHeight="1">
      <c r="A334" s="38" t="s">
        <v>371</v>
      </c>
      <c r="B334" s="50" t="s">
        <v>372</v>
      </c>
      <c r="C334" s="25" t="s">
        <v>372</v>
      </c>
      <c r="D334" s="24"/>
      <c r="E334" s="50"/>
      <c r="F334" s="49" t="s">
        <v>18</v>
      </c>
      <c r="G334" s="49" t="s">
        <v>18</v>
      </c>
      <c r="H334" s="49" t="s">
        <v>18</v>
      </c>
      <c r="I334" s="49" t="s">
        <v>18</v>
      </c>
      <c r="J334" s="26">
        <f>J335</f>
        <v>15.561</v>
      </c>
      <c r="K334" s="26">
        <f t="shared" ref="K334:O334" si="376">K335</f>
        <v>8.8680000000000003</v>
      </c>
      <c r="L334" s="26">
        <f t="shared" si="376"/>
        <v>5.1870000000000003</v>
      </c>
      <c r="M334" s="26">
        <f t="shared" si="376"/>
        <v>15.561</v>
      </c>
      <c r="N334" s="26">
        <f t="shared" si="356"/>
        <v>45.177000000000007</v>
      </c>
      <c r="O334" s="27">
        <f t="shared" si="376"/>
        <v>50355.396000000001</v>
      </c>
      <c r="P334" s="27">
        <f t="shared" ref="P334" si="377">P335</f>
        <v>28696.848000000002</v>
      </c>
      <c r="Q334" s="27">
        <f t="shared" ref="Q334" si="378">Q335</f>
        <v>25210.331092342025</v>
      </c>
      <c r="R334" s="27">
        <f t="shared" ref="R334" si="379">R335</f>
        <v>75630.993277026064</v>
      </c>
      <c r="S334" s="27">
        <f t="shared" si="313"/>
        <v>179893.56836936809</v>
      </c>
      <c r="T334" s="28"/>
      <c r="U334" s="28"/>
      <c r="V334" s="29"/>
    </row>
    <row r="335" spans="1:22" ht="46.5" customHeight="1">
      <c r="A335" s="39"/>
      <c r="B335" s="34" t="s">
        <v>372</v>
      </c>
      <c r="C335" s="32" t="s">
        <v>128</v>
      </c>
      <c r="D335" s="32" t="s">
        <v>373</v>
      </c>
      <c r="E335" s="24" t="s">
        <v>21</v>
      </c>
      <c r="F335" s="17">
        <v>5152</v>
      </c>
      <c r="G335" s="17">
        <v>6896.9993229886295</v>
      </c>
      <c r="H335" s="17">
        <v>1916</v>
      </c>
      <c r="I335" s="17">
        <f t="shared" ref="I335" si="380">H335*$I$3</f>
        <v>2036.7079999999999</v>
      </c>
      <c r="J335" s="26">
        <v>15.561</v>
      </c>
      <c r="K335" s="26">
        <v>8.8680000000000003</v>
      </c>
      <c r="L335" s="26">
        <v>5.1870000000000003</v>
      </c>
      <c r="M335" s="26">
        <v>15.561</v>
      </c>
      <c r="N335" s="26">
        <f t="shared" si="356"/>
        <v>45.177000000000007</v>
      </c>
      <c r="O335" s="27">
        <f t="shared" si="315"/>
        <v>50355.396000000001</v>
      </c>
      <c r="P335" s="27">
        <f t="shared" si="316"/>
        <v>28696.848000000002</v>
      </c>
      <c r="Q335" s="27">
        <f t="shared" si="317"/>
        <v>25210.331092342025</v>
      </c>
      <c r="R335" s="27">
        <f t="shared" si="318"/>
        <v>75630.993277026064</v>
      </c>
      <c r="S335" s="27">
        <f t="shared" si="313"/>
        <v>179893.56836936809</v>
      </c>
      <c r="T335" s="28"/>
      <c r="U335" s="35"/>
      <c r="V335" s="29"/>
    </row>
    <row r="336" spans="1:22" ht="33" customHeight="1">
      <c r="A336" s="38" t="s">
        <v>374</v>
      </c>
      <c r="B336" s="50" t="s">
        <v>375</v>
      </c>
      <c r="C336" s="25" t="s">
        <v>375</v>
      </c>
      <c r="D336" s="24"/>
      <c r="E336" s="50"/>
      <c r="F336" s="49" t="s">
        <v>18</v>
      </c>
      <c r="G336" s="49" t="s">
        <v>18</v>
      </c>
      <c r="H336" s="49" t="s">
        <v>18</v>
      </c>
      <c r="I336" s="49" t="s">
        <v>18</v>
      </c>
      <c r="J336" s="26">
        <f>SUM(J337:J353)</f>
        <v>10074.656000000001</v>
      </c>
      <c r="K336" s="26">
        <f t="shared" ref="K336:O336" si="381">SUM(K337:K353)</f>
        <v>7728.7819999999992</v>
      </c>
      <c r="L336" s="26">
        <f t="shared" si="381"/>
        <v>5150.905999999999</v>
      </c>
      <c r="M336" s="26">
        <f t="shared" si="381"/>
        <v>11919.670999999998</v>
      </c>
      <c r="N336" s="26">
        <f t="shared" si="356"/>
        <v>34874.014999999999</v>
      </c>
      <c r="O336" s="27">
        <f t="shared" si="381"/>
        <v>55131391.120760001</v>
      </c>
      <c r="P336" s="27">
        <f t="shared" ref="P336" si="382">SUM(P337:P353)</f>
        <v>43817422.144380003</v>
      </c>
      <c r="Q336" s="27">
        <f t="shared" ref="Q336" si="383">SUM(Q337:Q353)</f>
        <v>27846147.631395385</v>
      </c>
      <c r="R336" s="27">
        <f t="shared" ref="R336" si="384">SUM(R337:R353)</f>
        <v>76408417.70963572</v>
      </c>
      <c r="S336" s="27">
        <f t="shared" si="313"/>
        <v>203203378.6061711</v>
      </c>
      <c r="T336" s="28"/>
      <c r="U336" s="28"/>
      <c r="V336" s="29"/>
    </row>
    <row r="337" spans="1:22" ht="50.25" customHeight="1">
      <c r="A337" s="39"/>
      <c r="B337" s="34" t="s">
        <v>375</v>
      </c>
      <c r="C337" s="32" t="s">
        <v>362</v>
      </c>
      <c r="D337" s="32" t="s">
        <v>376</v>
      </c>
      <c r="E337" s="24" t="s">
        <v>21</v>
      </c>
      <c r="F337" s="17">
        <v>5841.48</v>
      </c>
      <c r="G337" s="17">
        <v>13669.45</v>
      </c>
      <c r="H337" s="17">
        <v>1789.17</v>
      </c>
      <c r="I337" s="17">
        <v>1901.88771</v>
      </c>
      <c r="J337" s="26">
        <v>239.54399999999998</v>
      </c>
      <c r="K337" s="26">
        <v>158.94200000000001</v>
      </c>
      <c r="L337" s="26">
        <v>81.870999999999995</v>
      </c>
      <c r="M337" s="26">
        <v>271.173</v>
      </c>
      <c r="N337" s="26">
        <f t="shared" si="356"/>
        <v>751.53</v>
      </c>
      <c r="O337" s="27">
        <f t="shared" si="315"/>
        <v>970706.54663999984</v>
      </c>
      <c r="P337" s="27">
        <f t="shared" si="316"/>
        <v>644082.25601999997</v>
      </c>
      <c r="Q337" s="27">
        <f t="shared" si="317"/>
        <v>963422.09224459005</v>
      </c>
      <c r="R337" s="27">
        <f t="shared" si="318"/>
        <v>3191045.1688661706</v>
      </c>
      <c r="S337" s="27">
        <f t="shared" ref="S337:S355" si="385">O337+P337+Q337+R337</f>
        <v>5769256.0637707599</v>
      </c>
      <c r="T337" s="35"/>
      <c r="U337" s="35"/>
      <c r="V337" s="29"/>
    </row>
    <row r="338" spans="1:22" ht="50.25" customHeight="1">
      <c r="A338" s="39"/>
      <c r="B338" s="34" t="s">
        <v>375</v>
      </c>
      <c r="C338" s="32" t="s">
        <v>63</v>
      </c>
      <c r="D338" s="32" t="s">
        <v>377</v>
      </c>
      <c r="E338" s="24" t="s">
        <v>21</v>
      </c>
      <c r="F338" s="17">
        <v>2162.58</v>
      </c>
      <c r="G338" s="17">
        <v>2264.2212599999998</v>
      </c>
      <c r="H338" s="17">
        <v>1670.83</v>
      </c>
      <c r="I338" s="17">
        <f t="shared" ref="I338:I355" si="386">H338*$I$3</f>
        <v>1776.0922899999998</v>
      </c>
      <c r="J338" s="26">
        <v>2494.0830000000001</v>
      </c>
      <c r="K338" s="26">
        <v>1713.721</v>
      </c>
      <c r="L338" s="26">
        <v>461.69799999999998</v>
      </c>
      <c r="M338" s="26">
        <v>1529.232</v>
      </c>
      <c r="N338" s="26">
        <f t="shared" si="356"/>
        <v>6198.7340000000004</v>
      </c>
      <c r="O338" s="27">
        <f t="shared" ref="O338:O355" si="387">(F338-H338)*J338</f>
        <v>1226465.31525</v>
      </c>
      <c r="P338" s="27">
        <f t="shared" ref="P338:P355" si="388">(F338-H338)*K338</f>
        <v>842722.30174999998</v>
      </c>
      <c r="Q338" s="27">
        <f t="shared" ref="Q338:Q355" si="389">(G338-I338)*L338</f>
        <v>225368.16919105998</v>
      </c>
      <c r="R338" s="27">
        <f t="shared" ref="R338:R355" si="390">(G338-I338)*M338</f>
        <v>746462.44105103996</v>
      </c>
      <c r="S338" s="27">
        <f t="shared" si="385"/>
        <v>3041018.2272421001</v>
      </c>
      <c r="T338" s="35"/>
      <c r="U338" s="35"/>
      <c r="V338" s="29"/>
    </row>
    <row r="339" spans="1:22" ht="50.25" customHeight="1">
      <c r="A339" s="39"/>
      <c r="B339" s="34" t="s">
        <v>375</v>
      </c>
      <c r="C339" s="32" t="s">
        <v>378</v>
      </c>
      <c r="D339" s="32" t="s">
        <v>379</v>
      </c>
      <c r="E339" s="24" t="s">
        <v>21</v>
      </c>
      <c r="F339" s="17">
        <v>10185.540000000001</v>
      </c>
      <c r="G339" s="17">
        <v>11350.353559944389</v>
      </c>
      <c r="H339" s="17">
        <v>2400</v>
      </c>
      <c r="I339" s="17">
        <f t="shared" si="386"/>
        <v>2551.1999999999998</v>
      </c>
      <c r="J339" s="26">
        <v>2549.3680000000004</v>
      </c>
      <c r="K339" s="26">
        <v>1690.5149999999999</v>
      </c>
      <c r="L339" s="26">
        <v>1131.432</v>
      </c>
      <c r="M339" s="26">
        <v>3747.5189999999998</v>
      </c>
      <c r="N339" s="26">
        <f t="shared" si="356"/>
        <v>9118.8339999999989</v>
      </c>
      <c r="O339" s="27">
        <f t="shared" si="387"/>
        <v>19848206.538720004</v>
      </c>
      <c r="P339" s="27">
        <f t="shared" si="388"/>
        <v>13161572.153100001</v>
      </c>
      <c r="Q339" s="27">
        <f t="shared" si="389"/>
        <v>9955643.9106350001</v>
      </c>
      <c r="R339" s="27">
        <f t="shared" si="390"/>
        <v>32974995.149809234</v>
      </c>
      <c r="S339" s="27">
        <f t="shared" si="385"/>
        <v>75940417.752264231</v>
      </c>
      <c r="T339" s="35"/>
      <c r="U339" s="35"/>
      <c r="V339" s="29"/>
    </row>
    <row r="340" spans="1:22" ht="50.25" customHeight="1">
      <c r="A340" s="39"/>
      <c r="B340" s="34" t="s">
        <v>375</v>
      </c>
      <c r="C340" s="32" t="s">
        <v>54</v>
      </c>
      <c r="D340" s="32" t="s">
        <v>380</v>
      </c>
      <c r="E340" s="24" t="s">
        <v>21</v>
      </c>
      <c r="F340" s="17">
        <v>15355.28</v>
      </c>
      <c r="G340" s="17">
        <v>16982.05493892555</v>
      </c>
      <c r="H340" s="17">
        <v>1492.5</v>
      </c>
      <c r="I340" s="17">
        <f t="shared" si="386"/>
        <v>1586.5274999999999</v>
      </c>
      <c r="J340" s="26">
        <v>1114.972</v>
      </c>
      <c r="K340" s="26">
        <v>714.00699999999995</v>
      </c>
      <c r="L340" s="26">
        <v>361.07799999999997</v>
      </c>
      <c r="M340" s="26">
        <v>1195.9590000000001</v>
      </c>
      <c r="N340" s="26">
        <f t="shared" si="356"/>
        <v>3386.0159999999996</v>
      </c>
      <c r="O340" s="27">
        <f t="shared" si="387"/>
        <v>15456611.542160001</v>
      </c>
      <c r="P340" s="27">
        <f t="shared" si="388"/>
        <v>9898121.9594599996</v>
      </c>
      <c r="Q340" s="27">
        <f t="shared" si="389"/>
        <v>5558986.2565923594</v>
      </c>
      <c r="R340" s="27">
        <f t="shared" si="390"/>
        <v>18412419.600329962</v>
      </c>
      <c r="S340" s="27">
        <f t="shared" si="385"/>
        <v>49326139.358542323</v>
      </c>
      <c r="T340" s="35"/>
      <c r="U340" s="35"/>
      <c r="V340" s="29"/>
    </row>
    <row r="341" spans="1:22" ht="50.25" customHeight="1">
      <c r="A341" s="39"/>
      <c r="B341" s="34" t="s">
        <v>375</v>
      </c>
      <c r="C341" s="32" t="s">
        <v>59</v>
      </c>
      <c r="D341" s="32" t="s">
        <v>381</v>
      </c>
      <c r="E341" s="24" t="s">
        <v>21</v>
      </c>
      <c r="F341" s="17">
        <v>4529.99</v>
      </c>
      <c r="G341" s="17">
        <v>6247.22</v>
      </c>
      <c r="H341" s="17">
        <v>1671.67</v>
      </c>
      <c r="I341" s="17">
        <f t="shared" si="386"/>
        <v>1776.9852100000001</v>
      </c>
      <c r="J341" s="26">
        <v>284.08199999999999</v>
      </c>
      <c r="K341" s="26">
        <v>189.38800000000001</v>
      </c>
      <c r="L341" s="26">
        <v>68.787000000000006</v>
      </c>
      <c r="M341" s="26">
        <v>227.834</v>
      </c>
      <c r="N341" s="26">
        <f t="shared" si="356"/>
        <v>770.09100000000012</v>
      </c>
      <c r="O341" s="27">
        <f t="shared" si="387"/>
        <v>811997.26223999995</v>
      </c>
      <c r="P341" s="27">
        <f t="shared" si="388"/>
        <v>541331.50815999997</v>
      </c>
      <c r="Q341" s="27">
        <f t="shared" si="389"/>
        <v>307494.04049973004</v>
      </c>
      <c r="R341" s="27">
        <f t="shared" si="390"/>
        <v>1018471.4731448601</v>
      </c>
      <c r="S341" s="27">
        <f t="shared" si="385"/>
        <v>2679294.2840445898</v>
      </c>
      <c r="T341" s="35"/>
      <c r="U341" s="35"/>
      <c r="V341" s="29"/>
    </row>
    <row r="342" spans="1:22" ht="50.25" customHeight="1">
      <c r="A342" s="39"/>
      <c r="B342" s="34" t="s">
        <v>375</v>
      </c>
      <c r="C342" s="32" t="s">
        <v>227</v>
      </c>
      <c r="D342" s="32" t="s">
        <v>382</v>
      </c>
      <c r="E342" s="24" t="s">
        <v>21</v>
      </c>
      <c r="F342" s="17">
        <v>9788.43</v>
      </c>
      <c r="G342" s="17">
        <v>15887.123598891621</v>
      </c>
      <c r="H342" s="17">
        <v>1590.83</v>
      </c>
      <c r="I342" s="17">
        <f t="shared" si="386"/>
        <v>1691.0522899999999</v>
      </c>
      <c r="J342" s="26">
        <v>19.401</v>
      </c>
      <c r="K342" s="26">
        <v>12.933999999999999</v>
      </c>
      <c r="L342" s="26">
        <v>10.923999999999999</v>
      </c>
      <c r="M342" s="26">
        <v>36.180999999999997</v>
      </c>
      <c r="N342" s="26">
        <f t="shared" si="356"/>
        <v>79.44</v>
      </c>
      <c r="O342" s="27">
        <f t="shared" si="387"/>
        <v>159041.63760000002</v>
      </c>
      <c r="P342" s="27">
        <f t="shared" si="388"/>
        <v>106027.75839999999</v>
      </c>
      <c r="Q342" s="27">
        <f t="shared" si="389"/>
        <v>155077.88297833208</v>
      </c>
      <c r="R342" s="27">
        <f t="shared" si="390"/>
        <v>513628.05602700775</v>
      </c>
      <c r="S342" s="27">
        <f t="shared" si="385"/>
        <v>933775.33500533982</v>
      </c>
      <c r="T342" s="35"/>
      <c r="U342" s="35"/>
      <c r="V342" s="29"/>
    </row>
    <row r="343" spans="1:22" ht="50.25" customHeight="1">
      <c r="A343" s="39"/>
      <c r="B343" s="34" t="s">
        <v>375</v>
      </c>
      <c r="C343" s="32" t="s">
        <v>212</v>
      </c>
      <c r="D343" s="32" t="s">
        <v>383</v>
      </c>
      <c r="E343" s="24" t="s">
        <v>21</v>
      </c>
      <c r="F343" s="17">
        <v>2855.52</v>
      </c>
      <c r="G343" s="17">
        <v>4430.5600000000004</v>
      </c>
      <c r="H343" s="17">
        <v>1570.83</v>
      </c>
      <c r="I343" s="17">
        <f t="shared" si="386"/>
        <v>1669.7922899999999</v>
      </c>
      <c r="J343" s="26">
        <v>948.93700000000013</v>
      </c>
      <c r="K343" s="26">
        <v>227.761</v>
      </c>
      <c r="L343" s="26">
        <v>650.53300000000002</v>
      </c>
      <c r="M343" s="26">
        <v>2154.6889999999999</v>
      </c>
      <c r="N343" s="26">
        <f t="shared" si="356"/>
        <v>3981.92</v>
      </c>
      <c r="O343" s="27">
        <f t="shared" si="387"/>
        <v>1219089.8745300001</v>
      </c>
      <c r="P343" s="27">
        <f t="shared" si="388"/>
        <v>292602.27909000003</v>
      </c>
      <c r="Q343" s="27">
        <f t="shared" si="389"/>
        <v>1795970.5006894304</v>
      </c>
      <c r="R343" s="27">
        <f t="shared" si="390"/>
        <v>5948595.8162921909</v>
      </c>
      <c r="S343" s="27">
        <f t="shared" si="385"/>
        <v>9256258.470601622</v>
      </c>
      <c r="T343" s="35"/>
      <c r="U343" s="35"/>
      <c r="V343" s="29"/>
    </row>
    <row r="344" spans="1:22" ht="50.25" customHeight="1">
      <c r="A344" s="39"/>
      <c r="B344" s="34" t="s">
        <v>375</v>
      </c>
      <c r="C344" s="32" t="s">
        <v>19</v>
      </c>
      <c r="D344" s="32" t="s">
        <v>384</v>
      </c>
      <c r="E344" s="24" t="s">
        <v>21</v>
      </c>
      <c r="F344" s="17">
        <v>3489.57</v>
      </c>
      <c r="G344" s="17">
        <v>6406.46</v>
      </c>
      <c r="H344" s="17">
        <v>1943.33</v>
      </c>
      <c r="I344" s="17">
        <f t="shared" si="386"/>
        <v>2065.7597899999996</v>
      </c>
      <c r="J344" s="26">
        <v>80.25</v>
      </c>
      <c r="K344" s="26">
        <v>80.25</v>
      </c>
      <c r="L344" s="26">
        <v>21.113</v>
      </c>
      <c r="M344" s="26">
        <v>69.930999999999997</v>
      </c>
      <c r="N344" s="26">
        <f t="shared" si="356"/>
        <v>251.54399999999998</v>
      </c>
      <c r="O344" s="27">
        <f t="shared" si="387"/>
        <v>124085.76000000002</v>
      </c>
      <c r="P344" s="27">
        <f t="shared" si="388"/>
        <v>124085.76000000002</v>
      </c>
      <c r="Q344" s="27">
        <f t="shared" si="389"/>
        <v>91645.203533730019</v>
      </c>
      <c r="R344" s="27">
        <f t="shared" si="390"/>
        <v>303549.50638551003</v>
      </c>
      <c r="S344" s="27">
        <f t="shared" si="385"/>
        <v>643366.22991924011</v>
      </c>
      <c r="T344" s="35"/>
      <c r="U344" s="35"/>
      <c r="V344" s="29"/>
    </row>
    <row r="345" spans="1:22" ht="50.25" customHeight="1">
      <c r="A345" s="39"/>
      <c r="B345" s="34" t="s">
        <v>375</v>
      </c>
      <c r="C345" s="32" t="s">
        <v>19</v>
      </c>
      <c r="D345" s="32" t="s">
        <v>385</v>
      </c>
      <c r="E345" s="24" t="s">
        <v>21</v>
      </c>
      <c r="F345" s="17">
        <v>9381.2999999999993</v>
      </c>
      <c r="G345" s="17">
        <v>10523.49521528508</v>
      </c>
      <c r="H345" s="17">
        <v>1980</v>
      </c>
      <c r="I345" s="17">
        <f t="shared" si="386"/>
        <v>2104.7399999999998</v>
      </c>
      <c r="J345" s="26">
        <v>100.17</v>
      </c>
      <c r="K345" s="26">
        <v>66.78</v>
      </c>
      <c r="L345" s="26">
        <v>27.814</v>
      </c>
      <c r="M345" s="26">
        <v>92.126999999999995</v>
      </c>
      <c r="N345" s="26">
        <f t="shared" si="356"/>
        <v>286.89099999999996</v>
      </c>
      <c r="O345" s="27">
        <f t="shared" si="387"/>
        <v>741388.2209999999</v>
      </c>
      <c r="P345" s="27">
        <f t="shared" si="388"/>
        <v>494258.81399999995</v>
      </c>
      <c r="Q345" s="27">
        <f t="shared" si="389"/>
        <v>234159.25755793921</v>
      </c>
      <c r="R345" s="27">
        <f t="shared" si="390"/>
        <v>775594.66171856853</v>
      </c>
      <c r="S345" s="27">
        <f t="shared" si="385"/>
        <v>2245400.9542765077</v>
      </c>
      <c r="T345" s="35"/>
      <c r="U345" s="35"/>
      <c r="V345" s="29"/>
    </row>
    <row r="346" spans="1:22" ht="50.25" customHeight="1">
      <c r="A346" s="39"/>
      <c r="B346" s="34" t="s">
        <v>375</v>
      </c>
      <c r="C346" s="32" t="s">
        <v>115</v>
      </c>
      <c r="D346" s="32" t="s">
        <v>386</v>
      </c>
      <c r="E346" s="24" t="s">
        <v>21</v>
      </c>
      <c r="F346" s="17">
        <v>13681.81</v>
      </c>
      <c r="G346" s="17">
        <v>17414.161</v>
      </c>
      <c r="H346" s="17">
        <v>2000</v>
      </c>
      <c r="I346" s="17">
        <f t="shared" si="386"/>
        <v>2126</v>
      </c>
      <c r="J346" s="26">
        <v>364.71299999999997</v>
      </c>
      <c r="K346" s="26">
        <v>184.35999999999999</v>
      </c>
      <c r="L346" s="26">
        <v>112.175</v>
      </c>
      <c r="M346" s="26">
        <v>371.54300000000001</v>
      </c>
      <c r="N346" s="26">
        <f t="shared" si="356"/>
        <v>1032.7909999999999</v>
      </c>
      <c r="O346" s="27">
        <f t="shared" si="387"/>
        <v>4260507.9705299996</v>
      </c>
      <c r="P346" s="27">
        <f t="shared" si="388"/>
        <v>2153658.4915999998</v>
      </c>
      <c r="Q346" s="27">
        <f t="shared" si="389"/>
        <v>1714949.4601749999</v>
      </c>
      <c r="R346" s="27">
        <f t="shared" si="390"/>
        <v>5680209.2024229998</v>
      </c>
      <c r="S346" s="27">
        <f t="shared" si="385"/>
        <v>13809325.124727998</v>
      </c>
      <c r="T346" s="35"/>
      <c r="U346" s="35"/>
      <c r="V346" s="29"/>
    </row>
    <row r="347" spans="1:22" ht="50.25" customHeight="1">
      <c r="A347" s="39"/>
      <c r="B347" s="34" t="s">
        <v>375</v>
      </c>
      <c r="C347" s="32" t="s">
        <v>362</v>
      </c>
      <c r="D347" s="32" t="s">
        <v>39</v>
      </c>
      <c r="E347" s="24" t="s">
        <v>31</v>
      </c>
      <c r="F347" s="17">
        <f>F337</f>
        <v>5841.48</v>
      </c>
      <c r="G347" s="17">
        <f t="shared" ref="G347:I347" si="391">G337</f>
        <v>13669.45</v>
      </c>
      <c r="H347" s="17">
        <f t="shared" si="391"/>
        <v>1789.17</v>
      </c>
      <c r="I347" s="17">
        <f t="shared" si="391"/>
        <v>1901.88771</v>
      </c>
      <c r="J347" s="26">
        <v>24.496000000000002</v>
      </c>
      <c r="K347" s="26">
        <v>13.690000000000001</v>
      </c>
      <c r="L347" s="26">
        <v>15.131</v>
      </c>
      <c r="M347" s="26">
        <v>15.131</v>
      </c>
      <c r="N347" s="26">
        <f t="shared" si="356"/>
        <v>68.448000000000008</v>
      </c>
      <c r="O347" s="27">
        <f t="shared" si="387"/>
        <v>99265.38575999999</v>
      </c>
      <c r="P347" s="27">
        <f t="shared" si="388"/>
        <v>55476.123899999999</v>
      </c>
      <c r="Q347" s="27">
        <f t="shared" si="389"/>
        <v>178054.98500999002</v>
      </c>
      <c r="R347" s="27">
        <f t="shared" si="390"/>
        <v>178054.98500999002</v>
      </c>
      <c r="S347" s="27">
        <f t="shared" si="385"/>
        <v>510851.47967998008</v>
      </c>
      <c r="T347" s="35"/>
      <c r="U347" s="35"/>
      <c r="V347" s="29"/>
    </row>
    <row r="348" spans="1:22" ht="50.25" customHeight="1">
      <c r="A348" s="39"/>
      <c r="B348" s="34" t="s">
        <v>375</v>
      </c>
      <c r="C348" s="32" t="s">
        <v>115</v>
      </c>
      <c r="D348" s="32" t="s">
        <v>39</v>
      </c>
      <c r="E348" s="24" t="s">
        <v>31</v>
      </c>
      <c r="F348" s="17">
        <f>F346</f>
        <v>13681.81</v>
      </c>
      <c r="G348" s="17">
        <f t="shared" ref="G348:H348" si="392">G346</f>
        <v>17414.161</v>
      </c>
      <c r="H348" s="17">
        <f t="shared" si="392"/>
        <v>2000</v>
      </c>
      <c r="I348" s="17">
        <f t="shared" si="386"/>
        <v>2126</v>
      </c>
      <c r="J348" s="26">
        <v>36.109000000000002</v>
      </c>
      <c r="K348" s="26">
        <v>29.154000000000003</v>
      </c>
      <c r="L348" s="26">
        <v>42.566000000000003</v>
      </c>
      <c r="M348" s="26">
        <v>42.567</v>
      </c>
      <c r="N348" s="26">
        <f t="shared" si="356"/>
        <v>150.39600000000002</v>
      </c>
      <c r="O348" s="27">
        <f t="shared" si="387"/>
        <v>421818.47729000001</v>
      </c>
      <c r="P348" s="27">
        <f t="shared" si="388"/>
        <v>340571.48874</v>
      </c>
      <c r="Q348" s="27">
        <f t="shared" si="389"/>
        <v>650755.86112600006</v>
      </c>
      <c r="R348" s="27">
        <f t="shared" si="390"/>
        <v>650771.14928699995</v>
      </c>
      <c r="S348" s="27">
        <f t="shared" si="385"/>
        <v>2063916.9764430001</v>
      </c>
      <c r="T348" s="35"/>
      <c r="U348" s="35"/>
      <c r="V348" s="29"/>
    </row>
    <row r="349" spans="1:22" ht="50.25" customHeight="1">
      <c r="A349" s="39"/>
      <c r="B349" s="34" t="s">
        <v>375</v>
      </c>
      <c r="C349" s="32" t="s">
        <v>212</v>
      </c>
      <c r="D349" s="32" t="s">
        <v>387</v>
      </c>
      <c r="E349" s="24" t="s">
        <v>31</v>
      </c>
      <c r="F349" s="17">
        <f>F343</f>
        <v>2855.52</v>
      </c>
      <c r="G349" s="17">
        <f t="shared" ref="G349:I349" si="393">G343</f>
        <v>4430.5600000000004</v>
      </c>
      <c r="H349" s="17">
        <f t="shared" si="393"/>
        <v>1570.83</v>
      </c>
      <c r="I349" s="17">
        <f t="shared" si="393"/>
        <v>1669.7922899999999</v>
      </c>
      <c r="J349" s="26">
        <v>141.25200000000001</v>
      </c>
      <c r="K349" s="26">
        <v>123.355</v>
      </c>
      <c r="L349" s="26">
        <v>94.463999999999999</v>
      </c>
      <c r="M349" s="26">
        <v>94.463999999999999</v>
      </c>
      <c r="N349" s="26">
        <f t="shared" si="356"/>
        <v>453.53500000000003</v>
      </c>
      <c r="O349" s="27">
        <f t="shared" si="387"/>
        <v>181465.03188000002</v>
      </c>
      <c r="P349" s="27">
        <f t="shared" si="388"/>
        <v>158472.93495000002</v>
      </c>
      <c r="Q349" s="27">
        <f t="shared" si="389"/>
        <v>260793.16095744004</v>
      </c>
      <c r="R349" s="27">
        <f t="shared" si="390"/>
        <v>260793.16095744004</v>
      </c>
      <c r="S349" s="27">
        <f t="shared" si="385"/>
        <v>861524.28874488012</v>
      </c>
      <c r="T349" s="35"/>
      <c r="U349" s="35"/>
      <c r="V349" s="29"/>
    </row>
    <row r="350" spans="1:22" ht="50.25" customHeight="1">
      <c r="A350" s="39"/>
      <c r="B350" s="34" t="s">
        <v>375</v>
      </c>
      <c r="C350" s="32" t="s">
        <v>59</v>
      </c>
      <c r="D350" s="32" t="s">
        <v>201</v>
      </c>
      <c r="E350" s="24" t="s">
        <v>31</v>
      </c>
      <c r="F350" s="17">
        <v>4529.99</v>
      </c>
      <c r="G350" s="17">
        <v>6247.22</v>
      </c>
      <c r="H350" s="17">
        <v>1671.67</v>
      </c>
      <c r="I350" s="17">
        <f t="shared" si="386"/>
        <v>1776.9852100000001</v>
      </c>
      <c r="J350" s="26">
        <v>27.665999999999997</v>
      </c>
      <c r="K350" s="26">
        <v>28.991999999999997</v>
      </c>
      <c r="L350" s="26">
        <v>30.457000000000001</v>
      </c>
      <c r="M350" s="26">
        <v>30.457000000000001</v>
      </c>
      <c r="N350" s="26">
        <f t="shared" si="356"/>
        <v>117.572</v>
      </c>
      <c r="O350" s="27">
        <f t="shared" si="387"/>
        <v>79078.281119999985</v>
      </c>
      <c r="P350" s="27">
        <f t="shared" si="388"/>
        <v>82868.413439999989</v>
      </c>
      <c r="Q350" s="27">
        <f t="shared" si="389"/>
        <v>136149.94099903002</v>
      </c>
      <c r="R350" s="27">
        <f t="shared" si="390"/>
        <v>136149.94099903002</v>
      </c>
      <c r="S350" s="27">
        <f t="shared" si="385"/>
        <v>434246.57655806001</v>
      </c>
      <c r="T350" s="35"/>
      <c r="U350" s="35"/>
      <c r="V350" s="29"/>
    </row>
    <row r="351" spans="1:22" ht="50.25" customHeight="1">
      <c r="A351" s="39"/>
      <c r="B351" s="34" t="s">
        <v>375</v>
      </c>
      <c r="C351" s="32" t="s">
        <v>63</v>
      </c>
      <c r="D351" s="32" t="s">
        <v>377</v>
      </c>
      <c r="E351" s="24" t="s">
        <v>31</v>
      </c>
      <c r="F351" s="17">
        <f>F338</f>
        <v>2162.58</v>
      </c>
      <c r="G351" s="17">
        <f t="shared" ref="G351:I351" si="394">G338</f>
        <v>2264.2212599999998</v>
      </c>
      <c r="H351" s="17">
        <f t="shared" si="394"/>
        <v>1670.83</v>
      </c>
      <c r="I351" s="17">
        <f t="shared" si="394"/>
        <v>1776.0922899999998</v>
      </c>
      <c r="J351" s="26">
        <v>624.03000000000009</v>
      </c>
      <c r="K351" s="26">
        <v>757.23099999999999</v>
      </c>
      <c r="L351" s="26">
        <v>1545.557</v>
      </c>
      <c r="M351" s="26">
        <v>1545.558</v>
      </c>
      <c r="N351" s="26">
        <f t="shared" si="356"/>
        <v>4472.3760000000002</v>
      </c>
      <c r="O351" s="27">
        <f t="shared" si="387"/>
        <v>306866.75250000006</v>
      </c>
      <c r="P351" s="27">
        <f t="shared" si="388"/>
        <v>372368.34425000002</v>
      </c>
      <c r="Q351" s="27">
        <f t="shared" si="389"/>
        <v>754431.14648629003</v>
      </c>
      <c r="R351" s="27">
        <f t="shared" si="390"/>
        <v>754431.63461525994</v>
      </c>
      <c r="S351" s="27">
        <f t="shared" si="385"/>
        <v>2188097.87785155</v>
      </c>
      <c r="T351" s="35"/>
      <c r="U351" s="35"/>
      <c r="V351" s="29"/>
    </row>
    <row r="352" spans="1:22" ht="50.25" customHeight="1">
      <c r="A352" s="39"/>
      <c r="B352" s="34" t="s">
        <v>375</v>
      </c>
      <c r="C352" s="32" t="s">
        <v>54</v>
      </c>
      <c r="D352" s="32" t="s">
        <v>388</v>
      </c>
      <c r="E352" s="24" t="s">
        <v>31</v>
      </c>
      <c r="F352" s="17">
        <f>F340</f>
        <v>15355.28</v>
      </c>
      <c r="G352" s="17">
        <f t="shared" ref="G352:I352" si="395">G340</f>
        <v>16982.05493892555</v>
      </c>
      <c r="H352" s="17">
        <f t="shared" si="395"/>
        <v>1492.5</v>
      </c>
      <c r="I352" s="17">
        <f t="shared" si="395"/>
        <v>1586.5274999999999</v>
      </c>
      <c r="J352" s="26">
        <v>204.053</v>
      </c>
      <c r="K352" s="26">
        <v>167.881</v>
      </c>
      <c r="L352" s="26">
        <v>76.552999999999997</v>
      </c>
      <c r="M352" s="26">
        <v>76.552999999999997</v>
      </c>
      <c r="N352" s="26">
        <f t="shared" si="356"/>
        <v>525.04</v>
      </c>
      <c r="O352" s="27">
        <f t="shared" si="387"/>
        <v>2828741.8473400003</v>
      </c>
      <c r="P352" s="27">
        <f t="shared" si="388"/>
        <v>2327297.3691799999</v>
      </c>
      <c r="Q352" s="27">
        <f t="shared" si="389"/>
        <v>1178573.8120320677</v>
      </c>
      <c r="R352" s="27">
        <f t="shared" si="390"/>
        <v>1178573.8120320677</v>
      </c>
      <c r="S352" s="27">
        <f t="shared" si="385"/>
        <v>7513186.8405841365</v>
      </c>
      <c r="T352" s="35"/>
      <c r="U352" s="35"/>
      <c r="V352" s="29"/>
    </row>
    <row r="353" spans="1:22" ht="50.25" customHeight="1">
      <c r="A353" s="39"/>
      <c r="B353" s="34" t="s">
        <v>375</v>
      </c>
      <c r="C353" s="32" t="s">
        <v>378</v>
      </c>
      <c r="D353" s="32" t="s">
        <v>389</v>
      </c>
      <c r="E353" s="24" t="s">
        <v>31</v>
      </c>
      <c r="F353" s="17">
        <f>F339</f>
        <v>10185.540000000001</v>
      </c>
      <c r="G353" s="17">
        <f t="shared" ref="G353:I353" si="396">G339</f>
        <v>11350.353559944389</v>
      </c>
      <c r="H353" s="17">
        <f t="shared" si="396"/>
        <v>2400</v>
      </c>
      <c r="I353" s="17">
        <f t="shared" si="396"/>
        <v>2551.1999999999998</v>
      </c>
      <c r="J353" s="26">
        <v>821.53</v>
      </c>
      <c r="K353" s="26">
        <v>1569.8209999999999</v>
      </c>
      <c r="L353" s="26">
        <v>418.75299999999999</v>
      </c>
      <c r="M353" s="26">
        <v>418.75299999999999</v>
      </c>
      <c r="N353" s="26">
        <f t="shared" si="356"/>
        <v>3228.857</v>
      </c>
      <c r="O353" s="27">
        <f t="shared" si="387"/>
        <v>6396054.6762000006</v>
      </c>
      <c r="P353" s="27">
        <f t="shared" si="388"/>
        <v>12221904.188340001</v>
      </c>
      <c r="Q353" s="27">
        <f t="shared" si="389"/>
        <v>3684671.9506873926</v>
      </c>
      <c r="R353" s="27">
        <f t="shared" si="390"/>
        <v>3684671.9506873926</v>
      </c>
      <c r="S353" s="27">
        <f t="shared" si="385"/>
        <v>25987302.76591479</v>
      </c>
      <c r="T353" s="35"/>
      <c r="U353" s="35"/>
      <c r="V353" s="29"/>
    </row>
    <row r="354" spans="1:22" ht="33" customHeight="1">
      <c r="A354" s="38" t="s">
        <v>369</v>
      </c>
      <c r="B354" s="50" t="s">
        <v>370</v>
      </c>
      <c r="C354" s="25" t="s">
        <v>390</v>
      </c>
      <c r="D354" s="24"/>
      <c r="E354" s="50"/>
      <c r="F354" s="49" t="s">
        <v>18</v>
      </c>
      <c r="G354" s="49" t="s">
        <v>18</v>
      </c>
      <c r="H354" s="49" t="s">
        <v>18</v>
      </c>
      <c r="I354" s="49" t="s">
        <v>18</v>
      </c>
      <c r="J354" s="26">
        <f>J355</f>
        <v>17.635999999999999</v>
      </c>
      <c r="K354" s="26">
        <f t="shared" ref="K354:O354" si="397">K355</f>
        <v>11.757999999999999</v>
      </c>
      <c r="L354" s="26">
        <f t="shared" si="397"/>
        <v>5.8789999999999996</v>
      </c>
      <c r="M354" s="26">
        <f t="shared" si="397"/>
        <v>17.637</v>
      </c>
      <c r="N354" s="26">
        <f t="shared" si="356"/>
        <v>52.91</v>
      </c>
      <c r="O354" s="27">
        <f t="shared" si="397"/>
        <v>27788.51612</v>
      </c>
      <c r="P354" s="27">
        <f t="shared" ref="P354" si="398">P355</f>
        <v>18526.727859999999</v>
      </c>
      <c r="Q354" s="27">
        <f t="shared" ref="Q354" si="399">Q355</f>
        <v>10128.899185031201</v>
      </c>
      <c r="R354" s="27">
        <f t="shared" ref="R354" si="400">R355</f>
        <v>30386.697555093604</v>
      </c>
      <c r="S354" s="27">
        <f t="shared" si="385"/>
        <v>86830.840720124805</v>
      </c>
      <c r="T354" s="28"/>
      <c r="U354" s="28"/>
      <c r="V354" s="29"/>
    </row>
    <row r="355" spans="1:22" ht="30">
      <c r="A355" s="39"/>
      <c r="B355" s="34" t="s">
        <v>370</v>
      </c>
      <c r="C355" s="32" t="s">
        <v>128</v>
      </c>
      <c r="D355" s="32" t="s">
        <v>391</v>
      </c>
      <c r="E355" s="24" t="s">
        <v>21</v>
      </c>
      <c r="F355" s="17">
        <v>3491.67</v>
      </c>
      <c r="G355" s="17">
        <v>3759.6029115548904</v>
      </c>
      <c r="H355" s="17">
        <v>1916</v>
      </c>
      <c r="I355" s="17">
        <f t="shared" si="386"/>
        <v>2036.7079999999999</v>
      </c>
      <c r="J355" s="26">
        <v>17.635999999999999</v>
      </c>
      <c r="K355" s="26">
        <v>11.757999999999999</v>
      </c>
      <c r="L355" s="26">
        <v>5.8789999999999996</v>
      </c>
      <c r="M355" s="26">
        <v>17.637</v>
      </c>
      <c r="N355" s="26">
        <f t="shared" si="356"/>
        <v>52.91</v>
      </c>
      <c r="O355" s="27">
        <f t="shared" si="387"/>
        <v>27788.51612</v>
      </c>
      <c r="P355" s="27">
        <f t="shared" si="388"/>
        <v>18526.727859999999</v>
      </c>
      <c r="Q355" s="27">
        <f t="shared" si="389"/>
        <v>10128.899185031201</v>
      </c>
      <c r="R355" s="27">
        <f t="shared" si="390"/>
        <v>30386.697555093604</v>
      </c>
      <c r="S355" s="27">
        <f t="shared" si="385"/>
        <v>86830.840720124805</v>
      </c>
      <c r="T355" s="28"/>
      <c r="U355" s="35"/>
      <c r="V355" s="29"/>
    </row>
    <row r="356" spans="1:22" s="3" customFormat="1" ht="33" customHeight="1">
      <c r="A356" s="69" t="s">
        <v>404</v>
      </c>
      <c r="B356" s="69"/>
      <c r="C356" s="69"/>
      <c r="D356" s="69"/>
      <c r="E356" s="69"/>
      <c r="F356" s="49" t="s">
        <v>18</v>
      </c>
      <c r="G356" s="49" t="s">
        <v>18</v>
      </c>
      <c r="H356" s="49" t="s">
        <v>18</v>
      </c>
      <c r="I356" s="49" t="s">
        <v>18</v>
      </c>
      <c r="J356" s="52">
        <f>J332+J334+J336+J354</f>
        <v>10176.743</v>
      </c>
      <c r="K356" s="52">
        <f t="shared" ref="K356:N356" si="401">K332+K334+K336+K354</f>
        <v>7771.8079999999991</v>
      </c>
      <c r="L356" s="52">
        <f t="shared" si="401"/>
        <v>5170.9719999999988</v>
      </c>
      <c r="M356" s="52">
        <f t="shared" si="401"/>
        <v>12001.868999999999</v>
      </c>
      <c r="N356" s="52">
        <f t="shared" si="401"/>
        <v>35121.392</v>
      </c>
      <c r="O356" s="29">
        <f>O332+O334+O336+O354</f>
        <v>55854618.926180005</v>
      </c>
      <c r="P356" s="29">
        <f t="shared" ref="P356:R356" si="402">P332+P334+P336+P354</f>
        <v>44074398.648240007</v>
      </c>
      <c r="Q356" s="29">
        <f t="shared" si="402"/>
        <v>27978578.978672758</v>
      </c>
      <c r="R356" s="29">
        <f t="shared" si="402"/>
        <v>77043048.037467837</v>
      </c>
      <c r="S356" s="29">
        <f>S332+S334+S336+S354</f>
        <v>204950644.59056059</v>
      </c>
      <c r="T356" s="29">
        <f>62838315.8507*0.36</f>
        <v>22621793.706251998</v>
      </c>
      <c r="U356" s="29">
        <f>R356*0.36</f>
        <v>27735497.293488421</v>
      </c>
      <c r="V356" s="29">
        <f>S356+T356-U356</f>
        <v>199836941.00332418</v>
      </c>
    </row>
    <row r="357" spans="1:22" s="5" customFormat="1" ht="30">
      <c r="A357" s="53"/>
      <c r="B357" s="54"/>
      <c r="C357" s="55"/>
      <c r="D357" s="55"/>
      <c r="E357" s="56" t="s">
        <v>21</v>
      </c>
      <c r="F357" s="31"/>
      <c r="G357" s="31"/>
      <c r="H357" s="31"/>
      <c r="I357" s="31"/>
      <c r="J357" s="57">
        <f>J337+J338+J339+J340+J341+J342+J343+J344+J345+J346+J355+J333+J335</f>
        <v>8297.607</v>
      </c>
      <c r="K357" s="57">
        <f t="shared" ref="K357:S357" si="403">K337+K338+K339+K340+K341+K342+K343+K344+K345+K346+K355+K333+K335</f>
        <v>5081.6839999999993</v>
      </c>
      <c r="L357" s="57">
        <f t="shared" si="403"/>
        <v>2947.4909999999995</v>
      </c>
      <c r="M357" s="57">
        <f t="shared" si="403"/>
        <v>9778.3860000000004</v>
      </c>
      <c r="N357" s="57">
        <f t="shared" si="403"/>
        <v>26105.167999999998</v>
      </c>
      <c r="O357" s="58">
        <f t="shared" si="403"/>
        <v>45541328.474089995</v>
      </c>
      <c r="P357" s="58">
        <f t="shared" si="403"/>
        <v>28515439.785440002</v>
      </c>
      <c r="Q357" s="58">
        <f t="shared" si="403"/>
        <v>21135148.121374547</v>
      </c>
      <c r="R357" s="58">
        <f t="shared" si="403"/>
        <v>70199601.403879657</v>
      </c>
      <c r="S357" s="58">
        <f t="shared" si="403"/>
        <v>165391517.7847842</v>
      </c>
      <c r="T357" s="59"/>
      <c r="U357" s="60"/>
      <c r="V357" s="61"/>
    </row>
    <row r="358" spans="1:22" s="5" customFormat="1" ht="30">
      <c r="A358" s="53"/>
      <c r="B358" s="54"/>
      <c r="C358" s="55"/>
      <c r="D358" s="55"/>
      <c r="E358" s="56" t="s">
        <v>31</v>
      </c>
      <c r="F358" s="31"/>
      <c r="G358" s="31"/>
      <c r="H358" s="31"/>
      <c r="I358" s="31"/>
      <c r="J358" s="57">
        <f>J347+J348+J349+J350+J351+J352+J353</f>
        <v>1879.1360000000002</v>
      </c>
      <c r="K358" s="57">
        <f t="shared" ref="K358:S358" si="404">K347+K348+K349+K350+K351+K352+K353</f>
        <v>2690.1239999999998</v>
      </c>
      <c r="L358" s="57">
        <f t="shared" si="404"/>
        <v>2223.4810000000002</v>
      </c>
      <c r="M358" s="57">
        <f t="shared" si="404"/>
        <v>2223.4830000000002</v>
      </c>
      <c r="N358" s="57">
        <f t="shared" si="404"/>
        <v>9016.2240000000002</v>
      </c>
      <c r="O358" s="58">
        <f t="shared" si="404"/>
        <v>10313290.452090001</v>
      </c>
      <c r="P358" s="58">
        <f t="shared" si="404"/>
        <v>15558958.862800002</v>
      </c>
      <c r="Q358" s="58">
        <f t="shared" si="404"/>
        <v>6843430.8572982103</v>
      </c>
      <c r="R358" s="58">
        <f t="shared" si="404"/>
        <v>6843446.6335881799</v>
      </c>
      <c r="S358" s="58">
        <f t="shared" si="404"/>
        <v>39559126.805776395</v>
      </c>
      <c r="T358" s="59"/>
      <c r="U358" s="60"/>
      <c r="V358" s="61"/>
    </row>
    <row r="359" spans="1:22" s="3" customFormat="1" ht="33" customHeight="1">
      <c r="A359" s="70" t="s">
        <v>403</v>
      </c>
      <c r="B359" s="70"/>
      <c r="C359" s="70"/>
      <c r="D359" s="70"/>
      <c r="E359" s="70"/>
      <c r="F359" s="49" t="s">
        <v>18</v>
      </c>
      <c r="G359" s="49" t="s">
        <v>18</v>
      </c>
      <c r="H359" s="49" t="s">
        <v>18</v>
      </c>
      <c r="I359" s="49" t="s">
        <v>18</v>
      </c>
      <c r="J359" s="52"/>
      <c r="K359" s="52"/>
      <c r="L359" s="52"/>
      <c r="M359" s="52"/>
      <c r="N359" s="52">
        <f t="shared" ref="N359" si="405">N356+N327</f>
        <v>35121.392</v>
      </c>
      <c r="O359" s="29">
        <f>O356+O327</f>
        <v>1897308656.1337619</v>
      </c>
      <c r="P359" s="29">
        <f t="shared" ref="P359:R359" si="406">P356+P327</f>
        <v>995535524.18765712</v>
      </c>
      <c r="Q359" s="29">
        <f t="shared" si="406"/>
        <v>857959339.60675097</v>
      </c>
      <c r="R359" s="29">
        <f t="shared" si="406"/>
        <v>3011600607.1395473</v>
      </c>
      <c r="S359" s="29">
        <f>S356+S327</f>
        <v>6762404127.0677176</v>
      </c>
      <c r="T359" s="29">
        <f>T356+T327</f>
        <v>614436753.33701277</v>
      </c>
      <c r="U359" s="29">
        <f>U356+U327</f>
        <v>1084176218.5702369</v>
      </c>
      <c r="V359" s="29">
        <f>S359+T359-U359</f>
        <v>6292664661.8344927</v>
      </c>
    </row>
    <row r="360" spans="1:22" s="5" customFormat="1" ht="30">
      <c r="A360" s="53"/>
      <c r="B360" s="54"/>
      <c r="C360" s="55"/>
      <c r="D360" s="55" t="s">
        <v>402</v>
      </c>
      <c r="E360" s="56" t="s">
        <v>21</v>
      </c>
      <c r="F360" s="31"/>
      <c r="G360" s="31"/>
      <c r="H360" s="31"/>
      <c r="I360" s="31"/>
      <c r="J360" s="57">
        <f>J328+J357</f>
        <v>1639381.106022303</v>
      </c>
      <c r="K360" s="57">
        <f t="shared" ref="K360:S360" si="407">K328+K357</f>
        <v>750170.56734820188</v>
      </c>
      <c r="L360" s="57">
        <f t="shared" si="407"/>
        <v>243867.84644940065</v>
      </c>
      <c r="M360" s="57">
        <f t="shared" si="407"/>
        <v>1340300.775797603</v>
      </c>
      <c r="N360" s="57">
        <f t="shared" si="407"/>
        <v>3973720.2956175101</v>
      </c>
      <c r="O360" s="58">
        <f t="shared" si="407"/>
        <v>1778278996.345243</v>
      </c>
      <c r="P360" s="58">
        <f t="shared" si="407"/>
        <v>861858218.32902992</v>
      </c>
      <c r="Q360" s="58">
        <f t="shared" si="407"/>
        <v>655021491.52959394</v>
      </c>
      <c r="R360" s="58">
        <f t="shared" si="407"/>
        <v>2733988269.3249598</v>
      </c>
      <c r="S360" s="58">
        <f t="shared" si="407"/>
        <v>6029146975.5288277</v>
      </c>
      <c r="T360" s="59"/>
      <c r="U360" s="60"/>
      <c r="V360" s="61"/>
    </row>
    <row r="361" spans="1:22" s="5" customFormat="1" ht="30">
      <c r="A361" s="53"/>
      <c r="B361" s="54"/>
      <c r="C361" s="55"/>
      <c r="D361" s="55"/>
      <c r="E361" s="56" t="s">
        <v>31</v>
      </c>
      <c r="F361" s="31"/>
      <c r="G361" s="31"/>
      <c r="H361" s="31"/>
      <c r="I361" s="31"/>
      <c r="J361" s="57">
        <f>J329+J358</f>
        <v>224836.43400000007</v>
      </c>
      <c r="K361" s="57">
        <f t="shared" ref="K361:S361" si="408">K329+K358</f>
        <v>256224.16400000008</v>
      </c>
      <c r="L361" s="57">
        <f t="shared" si="408"/>
        <v>165658.85800000001</v>
      </c>
      <c r="M361" s="57">
        <f t="shared" si="408"/>
        <v>220951.66699999993</v>
      </c>
      <c r="N361" s="57">
        <f t="shared" si="408"/>
        <v>867671.12300000025</v>
      </c>
      <c r="O361" s="58">
        <f t="shared" si="408"/>
        <v>116462081.61551684</v>
      </c>
      <c r="P361" s="58">
        <f t="shared" si="408"/>
        <v>131120955.14904669</v>
      </c>
      <c r="Q361" s="58">
        <f t="shared" si="408"/>
        <v>200065926.32158017</v>
      </c>
      <c r="R361" s="58">
        <f t="shared" si="408"/>
        <v>273650633.21002561</v>
      </c>
      <c r="S361" s="58">
        <f t="shared" si="408"/>
        <v>721299596.29616928</v>
      </c>
      <c r="T361" s="59"/>
      <c r="U361" s="60"/>
      <c r="V361" s="61"/>
    </row>
    <row r="362" spans="1:22" s="5" customFormat="1" ht="30" customHeight="1">
      <c r="A362" s="53"/>
      <c r="B362" s="54"/>
      <c r="C362" s="55"/>
      <c r="D362" s="55"/>
      <c r="E362" s="56" t="s">
        <v>40</v>
      </c>
      <c r="F362" s="31"/>
      <c r="G362" s="31"/>
      <c r="H362" s="31"/>
      <c r="I362" s="31"/>
      <c r="J362" s="57">
        <f>J330</f>
        <v>516902.85700000002</v>
      </c>
      <c r="K362" s="57">
        <f t="shared" ref="K362:S362" si="409">K330</f>
        <v>538849.71200000006</v>
      </c>
      <c r="L362" s="57">
        <f t="shared" si="409"/>
        <v>397865.74000000005</v>
      </c>
      <c r="M362" s="57">
        <f t="shared" si="409"/>
        <v>508033.58999999997</v>
      </c>
      <c r="N362" s="57">
        <f t="shared" si="409"/>
        <v>1961651.8989999997</v>
      </c>
      <c r="O362" s="58">
        <f t="shared" si="409"/>
        <v>2567578.1730000004</v>
      </c>
      <c r="P362" s="58">
        <f t="shared" si="409"/>
        <v>2556350.70958</v>
      </c>
      <c r="Q362" s="58">
        <f t="shared" si="409"/>
        <v>2871921.7555771992</v>
      </c>
      <c r="R362" s="58">
        <f t="shared" si="409"/>
        <v>3961704.6045657992</v>
      </c>
      <c r="S362" s="58">
        <f t="shared" si="409"/>
        <v>11957555.242722999</v>
      </c>
      <c r="T362" s="59"/>
      <c r="U362" s="60"/>
      <c r="V362" s="61"/>
    </row>
    <row r="363" spans="1:22" ht="12.75" customHeight="1">
      <c r="J363" s="65"/>
      <c r="K363" s="65"/>
      <c r="L363" s="65"/>
      <c r="M363" s="65"/>
      <c r="N363" s="65"/>
      <c r="O363" s="65"/>
      <c r="P363" s="65"/>
      <c r="Q363" s="65"/>
      <c r="R363" s="65"/>
      <c r="S363" s="65"/>
    </row>
    <row r="365" spans="1:22" ht="12.75" customHeight="1">
      <c r="U365" s="66"/>
      <c r="V365" s="65"/>
    </row>
  </sheetData>
  <autoFilter ref="A6:V362"/>
  <mergeCells count="17">
    <mergeCell ref="T4:T5"/>
    <mergeCell ref="A1:E1"/>
    <mergeCell ref="U4:U5"/>
    <mergeCell ref="V4:V5"/>
    <mergeCell ref="A327:E327"/>
    <mergeCell ref="F4:G4"/>
    <mergeCell ref="H4:I4"/>
    <mergeCell ref="J4:N4"/>
    <mergeCell ref="O4:S4"/>
    <mergeCell ref="F1:M1"/>
    <mergeCell ref="A356:E356"/>
    <mergeCell ref="A359:E359"/>
    <mergeCell ref="A4:A5"/>
    <mergeCell ref="C4:C5"/>
    <mergeCell ref="D4:D5"/>
    <mergeCell ref="E4:E5"/>
    <mergeCell ref="B4:B5"/>
  </mergeCells>
  <pageMargins left="0.39370078740157483" right="0.39370078740157483" top="0.78740157480314965" bottom="0.59055118110236227" header="0.31496062992125984" footer="0.31496062992125984"/>
  <pageSetup paperSize="9" scale="38" fitToHeight="0" orientation="landscape" r:id="rId1"/>
  <headerFooter>
    <oddFooter>&amp;C&amp;P</oddFooter>
  </headerFooter>
  <colBreaks count="1" manualBreakCount="1">
    <brk id="14" max="376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39997558519241921"/>
  </sheetPr>
  <dimension ref="A1:V368"/>
  <sheetViews>
    <sheetView view="pageBreakPreview" zoomScale="86" zoomScaleNormal="80" zoomScaleSheetLayoutView="86" workbookViewId="0">
      <selection sqref="A1:E1"/>
    </sheetView>
  </sheetViews>
  <sheetFormatPr defaultColWidth="9.140625" defaultRowHeight="12.75" customHeight="1" outlineLevelRow="1" outlineLevelCol="1"/>
  <cols>
    <col min="1" max="1" width="20.7109375" style="63" customWidth="1"/>
    <col min="2" max="2" width="33" style="64" hidden="1" customWidth="1" outlineLevel="1"/>
    <col min="3" max="3" width="45.7109375" style="12" customWidth="1" collapsed="1"/>
    <col min="4" max="4" width="45.7109375" style="12" customWidth="1"/>
    <col min="5" max="5" width="24.7109375" style="12" customWidth="1"/>
    <col min="6" max="9" width="15.7109375" style="12" customWidth="1"/>
    <col min="10" max="14" width="20.7109375" style="12" customWidth="1"/>
    <col min="15" max="22" width="25.7109375" style="12" customWidth="1"/>
    <col min="23" max="16384" width="9.140625" style="9"/>
  </cols>
  <sheetData>
    <row r="1" spans="1:22" ht="212.25" customHeight="1">
      <c r="A1" s="72"/>
      <c r="B1" s="72"/>
      <c r="C1" s="72"/>
      <c r="D1" s="72"/>
      <c r="E1" s="72"/>
      <c r="F1" s="72" t="s">
        <v>419</v>
      </c>
      <c r="G1" s="72"/>
      <c r="H1" s="72"/>
      <c r="I1" s="72"/>
      <c r="J1" s="72"/>
      <c r="K1" s="79"/>
      <c r="L1" s="79"/>
      <c r="M1" s="79"/>
      <c r="N1" s="41"/>
      <c r="O1" s="41"/>
      <c r="P1" s="41"/>
      <c r="Q1" s="41"/>
      <c r="R1" s="41"/>
      <c r="S1" s="41"/>
      <c r="T1" s="41"/>
      <c r="U1" s="41"/>
      <c r="V1" s="41"/>
    </row>
    <row r="2" spans="1:22" ht="9.75" customHeigh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</row>
    <row r="3" spans="1:22" ht="12.75" hidden="1" customHeight="1" outlineLevel="1">
      <c r="A3" s="42"/>
      <c r="B3" s="43"/>
      <c r="C3" s="10"/>
      <c r="D3" s="10"/>
      <c r="E3" s="10"/>
      <c r="F3" s="10"/>
      <c r="G3" s="10"/>
      <c r="H3" s="10"/>
      <c r="I3" s="11">
        <v>1.0529999999999999</v>
      </c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22" ht="51" customHeight="1" collapsed="1">
      <c r="A4" s="71" t="s">
        <v>0</v>
      </c>
      <c r="B4" s="71" t="s">
        <v>1</v>
      </c>
      <c r="C4" s="71" t="s">
        <v>2</v>
      </c>
      <c r="D4" s="71" t="s">
        <v>3</v>
      </c>
      <c r="E4" s="71" t="s">
        <v>4</v>
      </c>
      <c r="F4" s="77" t="s">
        <v>5</v>
      </c>
      <c r="G4" s="77"/>
      <c r="H4" s="77" t="s">
        <v>6</v>
      </c>
      <c r="I4" s="77"/>
      <c r="J4" s="78" t="s">
        <v>400</v>
      </c>
      <c r="K4" s="78"/>
      <c r="L4" s="78"/>
      <c r="M4" s="78"/>
      <c r="N4" s="78"/>
      <c r="O4" s="78" t="s">
        <v>7</v>
      </c>
      <c r="P4" s="78"/>
      <c r="Q4" s="78"/>
      <c r="R4" s="78"/>
      <c r="S4" s="78"/>
      <c r="T4" s="71" t="s">
        <v>405</v>
      </c>
      <c r="U4" s="71" t="s">
        <v>407</v>
      </c>
      <c r="V4" s="73" t="s">
        <v>408</v>
      </c>
    </row>
    <row r="5" spans="1:22" s="2" customFormat="1" ht="72" customHeight="1">
      <c r="A5" s="71"/>
      <c r="B5" s="71"/>
      <c r="C5" s="71"/>
      <c r="D5" s="71"/>
      <c r="E5" s="71"/>
      <c r="F5" s="17" t="s">
        <v>10</v>
      </c>
      <c r="G5" s="17" t="s">
        <v>11</v>
      </c>
      <c r="H5" s="17" t="s">
        <v>10</v>
      </c>
      <c r="I5" s="17" t="s">
        <v>11</v>
      </c>
      <c r="J5" s="45" t="s">
        <v>12</v>
      </c>
      <c r="K5" s="45" t="s">
        <v>13</v>
      </c>
      <c r="L5" s="45" t="s">
        <v>14</v>
      </c>
      <c r="M5" s="45" t="s">
        <v>15</v>
      </c>
      <c r="N5" s="45" t="s">
        <v>8</v>
      </c>
      <c r="O5" s="45" t="s">
        <v>12</v>
      </c>
      <c r="P5" s="45" t="s">
        <v>13</v>
      </c>
      <c r="Q5" s="45" t="s">
        <v>14</v>
      </c>
      <c r="R5" s="45" t="s">
        <v>15</v>
      </c>
      <c r="S5" s="45" t="s">
        <v>8</v>
      </c>
      <c r="T5" s="71"/>
      <c r="U5" s="71"/>
      <c r="V5" s="73"/>
    </row>
    <row r="6" spans="1:22" s="2" customFormat="1" ht="10.5" customHeight="1">
      <c r="A6" s="46"/>
      <c r="B6" s="47"/>
      <c r="C6" s="46"/>
      <c r="D6" s="46"/>
      <c r="E6" s="46"/>
      <c r="F6" s="17"/>
      <c r="G6" s="17"/>
      <c r="H6" s="17"/>
      <c r="I6" s="17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5"/>
      <c r="V6" s="45"/>
    </row>
    <row r="7" spans="1:22" s="2" customFormat="1" ht="33" customHeight="1">
      <c r="A7" s="38" t="s">
        <v>16</v>
      </c>
      <c r="B7" s="45"/>
      <c r="C7" s="25" t="s">
        <v>17</v>
      </c>
      <c r="D7" s="25"/>
      <c r="E7" s="48"/>
      <c r="F7" s="49" t="s">
        <v>18</v>
      </c>
      <c r="G7" s="49"/>
      <c r="H7" s="49" t="s">
        <v>18</v>
      </c>
      <c r="I7" s="49"/>
      <c r="J7" s="26">
        <f>'2024'!J7</f>
        <v>55.710000000000008</v>
      </c>
      <c r="K7" s="26">
        <f>'2024'!K7</f>
        <v>25.210999999999999</v>
      </c>
      <c r="L7" s="26">
        <f>'2024'!L7</f>
        <v>7</v>
      </c>
      <c r="M7" s="26">
        <f>'2024'!M7</f>
        <v>40</v>
      </c>
      <c r="N7" s="26">
        <f t="shared" ref="N7:N24" si="0">J7+K7+L7+M7</f>
        <v>127.92100000000001</v>
      </c>
      <c r="O7" s="27">
        <f>O8</f>
        <v>362903.66315691697</v>
      </c>
      <c r="P7" s="27">
        <f t="shared" ref="P7:R7" si="1">P8</f>
        <v>164228.40157689879</v>
      </c>
      <c r="Q7" s="27">
        <f t="shared" si="1"/>
        <v>44818.237530694991</v>
      </c>
      <c r="R7" s="27">
        <f t="shared" si="1"/>
        <v>256104.21446111426</v>
      </c>
      <c r="S7" s="27">
        <f>O7+P7+Q7+R7</f>
        <v>828054.51672562503</v>
      </c>
      <c r="T7" s="29"/>
      <c r="U7" s="28"/>
      <c r="V7" s="29"/>
    </row>
    <row r="8" spans="1:22" s="13" customFormat="1" ht="30">
      <c r="A8" s="38"/>
      <c r="B8" s="25" t="s">
        <v>17</v>
      </c>
      <c r="C8" s="24" t="s">
        <v>19</v>
      </c>
      <c r="D8" s="24" t="s">
        <v>20</v>
      </c>
      <c r="E8" s="24" t="s">
        <v>21</v>
      </c>
      <c r="F8" s="17">
        <v>8618.8965815278571</v>
      </c>
      <c r="G8" s="17">
        <v>8618.8965815278552</v>
      </c>
      <c r="H8" s="17">
        <v>2104.7399999999998</v>
      </c>
      <c r="I8" s="17">
        <f>H8*$I$3</f>
        <v>2216.2912199999996</v>
      </c>
      <c r="J8" s="26">
        <f>'2024'!J8</f>
        <v>55.710000000000008</v>
      </c>
      <c r="K8" s="26">
        <f>'2024'!K8</f>
        <v>25.210999999999999</v>
      </c>
      <c r="L8" s="26">
        <f>'2024'!L8</f>
        <v>7</v>
      </c>
      <c r="M8" s="26">
        <f>'2024'!M8</f>
        <v>40</v>
      </c>
      <c r="N8" s="26">
        <f t="shared" si="0"/>
        <v>127.92100000000001</v>
      </c>
      <c r="O8" s="27">
        <f>(F8-H8)*J8</f>
        <v>362903.66315691697</v>
      </c>
      <c r="P8" s="27">
        <f>(F8-H8)*K8</f>
        <v>164228.40157689879</v>
      </c>
      <c r="Q8" s="27">
        <f>(G8-I8)*L8</f>
        <v>44818.237530694991</v>
      </c>
      <c r="R8" s="27">
        <f>(G8-I8)*M8</f>
        <v>256104.21446111426</v>
      </c>
      <c r="S8" s="27">
        <f t="shared" ref="S8:S76" si="2">O8+P8+Q8+R8</f>
        <v>828054.51672562503</v>
      </c>
      <c r="T8" s="27"/>
      <c r="U8" s="28"/>
      <c r="V8" s="29"/>
    </row>
    <row r="9" spans="1:22" s="4" customFormat="1" ht="33" customHeight="1">
      <c r="A9" s="38" t="s">
        <v>22</v>
      </c>
      <c r="B9" s="50"/>
      <c r="C9" s="25" t="s">
        <v>23</v>
      </c>
      <c r="D9" s="25"/>
      <c r="E9" s="48"/>
      <c r="F9" s="49" t="s">
        <v>18</v>
      </c>
      <c r="G9" s="49" t="s">
        <v>18</v>
      </c>
      <c r="H9" s="49" t="s">
        <v>18</v>
      </c>
      <c r="I9" s="49" t="s">
        <v>18</v>
      </c>
      <c r="J9" s="26">
        <f>'2024'!J9</f>
        <v>1013.2869999999999</v>
      </c>
      <c r="K9" s="26">
        <f>'2024'!K9</f>
        <v>668.34</v>
      </c>
      <c r="L9" s="26">
        <f>'2024'!L9</f>
        <v>326.08999999999997</v>
      </c>
      <c r="M9" s="26">
        <f>'2024'!M9</f>
        <v>1006.979</v>
      </c>
      <c r="N9" s="26">
        <f t="shared" si="0"/>
        <v>3014.6959999999999</v>
      </c>
      <c r="O9" s="27">
        <f t="shared" ref="O9:R9" si="3">O10</f>
        <v>19752913.254386745</v>
      </c>
      <c r="P9" s="27">
        <f t="shared" si="3"/>
        <v>13028551.678287433</v>
      </c>
      <c r="Q9" s="27">
        <f t="shared" si="3"/>
        <v>6329345.5547648864</v>
      </c>
      <c r="R9" s="27">
        <f t="shared" si="3"/>
        <v>19545272.953453317</v>
      </c>
      <c r="S9" s="27">
        <f t="shared" si="2"/>
        <v>58656083.440892383</v>
      </c>
      <c r="T9" s="29"/>
      <c r="U9" s="28"/>
      <c r="V9" s="29"/>
    </row>
    <row r="10" spans="1:22" ht="30">
      <c r="A10" s="38"/>
      <c r="B10" s="25" t="s">
        <v>23</v>
      </c>
      <c r="C10" s="24" t="s">
        <v>19</v>
      </c>
      <c r="D10" s="24" t="s">
        <v>24</v>
      </c>
      <c r="E10" s="24" t="s">
        <v>21</v>
      </c>
      <c r="F10" s="17">
        <v>21080.425333868141</v>
      </c>
      <c r="G10" s="17">
        <v>21080.425333868141</v>
      </c>
      <c r="H10" s="17">
        <v>1586.5274999999999</v>
      </c>
      <c r="I10" s="17">
        <f>H10*$I$3</f>
        <v>1670.6134574999999</v>
      </c>
      <c r="J10" s="26">
        <f>'2024'!J10</f>
        <v>1013.2869999999999</v>
      </c>
      <c r="K10" s="26">
        <f>'2024'!K10</f>
        <v>668.34</v>
      </c>
      <c r="L10" s="26">
        <f>'2024'!L10</f>
        <v>326.08999999999997</v>
      </c>
      <c r="M10" s="26">
        <f>'2024'!M10</f>
        <v>1006.979</v>
      </c>
      <c r="N10" s="26">
        <f t="shared" si="0"/>
        <v>3014.6959999999999</v>
      </c>
      <c r="O10" s="27">
        <f>(F10-H10)*J10</f>
        <v>19752913.254386745</v>
      </c>
      <c r="P10" s="27">
        <f>(F10-H10)*K10</f>
        <v>13028551.678287433</v>
      </c>
      <c r="Q10" s="27">
        <f>(G10-I10)*L10</f>
        <v>6329345.5547648864</v>
      </c>
      <c r="R10" s="27">
        <f>(G10-I10)*M10</f>
        <v>19545272.953453317</v>
      </c>
      <c r="S10" s="27">
        <f t="shared" si="2"/>
        <v>58656083.440892383</v>
      </c>
      <c r="T10" s="27"/>
      <c r="U10" s="28"/>
      <c r="V10" s="29"/>
    </row>
    <row r="11" spans="1:22" ht="33" customHeight="1">
      <c r="A11" s="38" t="s">
        <v>25</v>
      </c>
      <c r="B11" s="50"/>
      <c r="C11" s="25" t="s">
        <v>26</v>
      </c>
      <c r="D11" s="25"/>
      <c r="E11" s="48"/>
      <c r="F11" s="49" t="s">
        <v>18</v>
      </c>
      <c r="G11" s="49" t="s">
        <v>18</v>
      </c>
      <c r="H11" s="49" t="s">
        <v>18</v>
      </c>
      <c r="I11" s="49" t="s">
        <v>18</v>
      </c>
      <c r="J11" s="26">
        <f>'2024'!J11</f>
        <v>28933.267</v>
      </c>
      <c r="K11" s="26">
        <f>'2024'!K11</f>
        <v>12574.466</v>
      </c>
      <c r="L11" s="26">
        <f>'2024'!L11</f>
        <v>4396.8720000000003</v>
      </c>
      <c r="M11" s="26">
        <f>'2024'!M11</f>
        <v>19747.697</v>
      </c>
      <c r="N11" s="26">
        <f t="shared" si="0"/>
        <v>65652.301999999996</v>
      </c>
      <c r="O11" s="27">
        <f t="shared" ref="O11:R11" si="4">SUM(O12:O14)</f>
        <v>45518490.084517144</v>
      </c>
      <c r="P11" s="27">
        <f t="shared" si="4"/>
        <v>19833948.70748394</v>
      </c>
      <c r="Q11" s="27">
        <f t="shared" si="4"/>
        <v>6466107.2096515093</v>
      </c>
      <c r="R11" s="27">
        <f t="shared" si="4"/>
        <v>29244282.817380596</v>
      </c>
      <c r="S11" s="27">
        <f t="shared" si="2"/>
        <v>101062828.81903319</v>
      </c>
      <c r="T11" s="29"/>
      <c r="U11" s="28"/>
      <c r="V11" s="29"/>
    </row>
    <row r="12" spans="1:22" s="12" customFormat="1" ht="30">
      <c r="A12" s="38"/>
      <c r="B12" s="25" t="s">
        <v>26</v>
      </c>
      <c r="C12" s="24" t="s">
        <v>27</v>
      </c>
      <c r="D12" s="24" t="s">
        <v>28</v>
      </c>
      <c r="E12" s="24" t="s">
        <v>21</v>
      </c>
      <c r="F12" s="17">
        <v>3096.95</v>
      </c>
      <c r="G12" s="17">
        <v>3096.95</v>
      </c>
      <c r="H12" s="17">
        <v>1853.1597899999999</v>
      </c>
      <c r="I12" s="17">
        <f t="shared" ref="I12:I14" si="5">H12*$I$3</f>
        <v>1951.3772588699999</v>
      </c>
      <c r="J12" s="26">
        <f>'2024'!J12</f>
        <v>2271.1469999999999</v>
      </c>
      <c r="K12" s="26">
        <f>'2024'!K12</f>
        <v>842.97199999999998</v>
      </c>
      <c r="L12" s="26">
        <f>'2024'!L12</f>
        <v>446.34699999999998</v>
      </c>
      <c r="M12" s="26">
        <f>'2024'!M12</f>
        <v>1443.498</v>
      </c>
      <c r="N12" s="26">
        <f t="shared" si="0"/>
        <v>5003.9639999999999</v>
      </c>
      <c r="O12" s="27">
        <f>(F12-H12)*J12</f>
        <v>2824830.4040708696</v>
      </c>
      <c r="P12" s="27">
        <f t="shared" ref="P12:Q14" si="6">(F12-H12)*K12</f>
        <v>1048480.3209041199</v>
      </c>
      <c r="Q12" s="27">
        <f t="shared" si="6"/>
        <v>511322.95628515206</v>
      </c>
      <c r="R12" s="27">
        <f>(G12-I12)*M12</f>
        <v>1653631.9606756726</v>
      </c>
      <c r="S12" s="27">
        <f t="shared" si="2"/>
        <v>6038265.6419358142</v>
      </c>
      <c r="T12" s="27"/>
      <c r="U12" s="28"/>
      <c r="V12" s="29"/>
    </row>
    <row r="13" spans="1:22" s="12" customFormat="1" ht="30">
      <c r="A13" s="38"/>
      <c r="B13" s="25" t="s">
        <v>26</v>
      </c>
      <c r="C13" s="24" t="s">
        <v>27</v>
      </c>
      <c r="D13" s="24" t="s">
        <v>29</v>
      </c>
      <c r="E13" s="24" t="s">
        <v>21</v>
      </c>
      <c r="F13" s="17">
        <v>3373.83775715308</v>
      </c>
      <c r="G13" s="17">
        <v>3373.8377571530796</v>
      </c>
      <c r="H13" s="17">
        <v>1772.5525</v>
      </c>
      <c r="I13" s="17">
        <f t="shared" si="5"/>
        <v>1866.4977824999999</v>
      </c>
      <c r="J13" s="26">
        <f>'2024'!J13</f>
        <v>26662.12</v>
      </c>
      <c r="K13" s="26">
        <f>'2024'!K13</f>
        <v>11640.62</v>
      </c>
      <c r="L13" s="26">
        <f>'2024'!L13</f>
        <v>3842.4760000000001</v>
      </c>
      <c r="M13" s="26">
        <f>'2024'!M13</f>
        <v>18164.12</v>
      </c>
      <c r="N13" s="26">
        <f t="shared" si="0"/>
        <v>60309.335999999996</v>
      </c>
      <c r="O13" s="27">
        <f>(F13-H13)*J13</f>
        <v>42693659.680446275</v>
      </c>
      <c r="P13" s="27">
        <f t="shared" si="6"/>
        <v>18639953.190121289</v>
      </c>
      <c r="Q13" s="27">
        <f t="shared" si="6"/>
        <v>5791917.6764450669</v>
      </c>
      <c r="R13" s="27">
        <f>(G13-I13)*M13</f>
        <v>27379504.180395495</v>
      </c>
      <c r="S13" s="27">
        <f t="shared" si="2"/>
        <v>94505034.727408126</v>
      </c>
      <c r="T13" s="27"/>
      <c r="U13" s="28"/>
      <c r="V13" s="29"/>
    </row>
    <row r="14" spans="1:22" ht="59.25" customHeight="1">
      <c r="A14" s="38"/>
      <c r="B14" s="25" t="s">
        <v>26</v>
      </c>
      <c r="C14" s="24" t="s">
        <v>27</v>
      </c>
      <c r="D14" s="24" t="s">
        <v>30</v>
      </c>
      <c r="E14" s="24" t="s">
        <v>31</v>
      </c>
      <c r="F14" s="17">
        <v>3373.83775715308</v>
      </c>
      <c r="G14" s="17">
        <v>3373.8377571530796</v>
      </c>
      <c r="H14" s="17">
        <v>1772.5525</v>
      </c>
      <c r="I14" s="17">
        <f t="shared" si="5"/>
        <v>1866.4977824999999</v>
      </c>
      <c r="J14" s="26">
        <f>'2024'!J14</f>
        <v>0</v>
      </c>
      <c r="K14" s="26">
        <f>'2024'!K14</f>
        <v>90.873999999999995</v>
      </c>
      <c r="L14" s="26">
        <f>'2024'!L14</f>
        <v>108.04900000000001</v>
      </c>
      <c r="M14" s="26">
        <f>'2024'!M14</f>
        <v>140.07900000000001</v>
      </c>
      <c r="N14" s="26">
        <f t="shared" si="0"/>
        <v>339.00200000000001</v>
      </c>
      <c r="O14" s="27">
        <f>(F14-H14)*J14</f>
        <v>0</v>
      </c>
      <c r="P14" s="27">
        <f t="shared" si="6"/>
        <v>145515.19645852898</v>
      </c>
      <c r="Q14" s="27">
        <f t="shared" si="6"/>
        <v>162866.57692129063</v>
      </c>
      <c r="R14" s="27">
        <f>(G14-I14)*M14</f>
        <v>211146.67630942876</v>
      </c>
      <c r="S14" s="27">
        <f t="shared" si="2"/>
        <v>519528.44968924834</v>
      </c>
      <c r="T14" s="27"/>
      <c r="U14" s="28"/>
      <c r="V14" s="29"/>
    </row>
    <row r="15" spans="1:22" ht="33" customHeight="1">
      <c r="A15" s="38" t="s">
        <v>32</v>
      </c>
      <c r="B15" s="50"/>
      <c r="C15" s="25" t="s">
        <v>33</v>
      </c>
      <c r="D15" s="25"/>
      <c r="E15" s="48"/>
      <c r="F15" s="49" t="s">
        <v>18</v>
      </c>
      <c r="G15" s="49" t="s">
        <v>18</v>
      </c>
      <c r="H15" s="49" t="s">
        <v>18</v>
      </c>
      <c r="I15" s="49" t="s">
        <v>18</v>
      </c>
      <c r="J15" s="26">
        <f>'2024'!J15</f>
        <v>25290.516000000003</v>
      </c>
      <c r="K15" s="26">
        <f>'2024'!K15</f>
        <v>13950.036</v>
      </c>
      <c r="L15" s="26">
        <f>'2024'!L15</f>
        <v>5247</v>
      </c>
      <c r="M15" s="26">
        <f>'2024'!M15</f>
        <v>22885</v>
      </c>
      <c r="N15" s="26">
        <f t="shared" si="0"/>
        <v>67372.551999999996</v>
      </c>
      <c r="O15" s="27">
        <f t="shared" ref="O15:R15" si="7">SUM(O16:O17)</f>
        <v>21807818.132460475</v>
      </c>
      <c r="P15" s="27">
        <f t="shared" si="7"/>
        <v>12029009.136439778</v>
      </c>
      <c r="Q15" s="27">
        <f t="shared" si="7"/>
        <v>4073396.164784567</v>
      </c>
      <c r="R15" s="27">
        <f t="shared" si="7"/>
        <v>17766280.013549615</v>
      </c>
      <c r="S15" s="27">
        <f t="shared" si="2"/>
        <v>55676503.447234437</v>
      </c>
      <c r="T15" s="29"/>
      <c r="U15" s="28"/>
      <c r="V15" s="29"/>
    </row>
    <row r="16" spans="1:22" ht="30">
      <c r="A16" s="38"/>
      <c r="B16" s="25" t="s">
        <v>33</v>
      </c>
      <c r="C16" s="24" t="s">
        <v>34</v>
      </c>
      <c r="D16" s="24" t="s">
        <v>35</v>
      </c>
      <c r="E16" s="24" t="s">
        <v>21</v>
      </c>
      <c r="F16" s="17">
        <v>2484.2496264814095</v>
      </c>
      <c r="G16" s="17">
        <v>2484.2496264814095</v>
      </c>
      <c r="H16" s="17">
        <v>1621.9572899999998</v>
      </c>
      <c r="I16" s="17">
        <f t="shared" ref="I16:I17" si="8">H16*$I$3</f>
        <v>1707.9210263699997</v>
      </c>
      <c r="J16" s="26">
        <f>'2024'!J16</f>
        <v>24173.710000000003</v>
      </c>
      <c r="K16" s="26">
        <f>'2024'!K16</f>
        <v>12175.938</v>
      </c>
      <c r="L16" s="26">
        <f>'2024'!L16</f>
        <v>4059</v>
      </c>
      <c r="M16" s="26">
        <f>'2024'!M16</f>
        <v>21737</v>
      </c>
      <c r="N16" s="26">
        <f t="shared" si="0"/>
        <v>62145.648000000001</v>
      </c>
      <c r="O16" s="27">
        <f>(F16-H16)*J16</f>
        <v>20844804.877324019</v>
      </c>
      <c r="P16" s="27">
        <f>(F16-H16)*K16</f>
        <v>10499218.026872782</v>
      </c>
      <c r="Q16" s="27">
        <f>(G16-I16)*L16</f>
        <v>3151117.7878522123</v>
      </c>
      <c r="R16" s="27">
        <f>(G16-I16)*M16</f>
        <v>16875054.780621715</v>
      </c>
      <c r="S16" s="27">
        <f t="shared" si="2"/>
        <v>51370195.472670726</v>
      </c>
      <c r="T16" s="27"/>
      <c r="U16" s="28"/>
      <c r="V16" s="29"/>
    </row>
    <row r="17" spans="1:22" ht="30">
      <c r="A17" s="38"/>
      <c r="B17" s="25" t="s">
        <v>33</v>
      </c>
      <c r="C17" s="24" t="s">
        <v>34</v>
      </c>
      <c r="D17" s="24" t="s">
        <v>35</v>
      </c>
      <c r="E17" s="24" t="s">
        <v>31</v>
      </c>
      <c r="F17" s="17">
        <v>2484.2496264814095</v>
      </c>
      <c r="G17" s="17">
        <v>2484.2496264814095</v>
      </c>
      <c r="H17" s="17">
        <v>1621.9572899999998</v>
      </c>
      <c r="I17" s="17">
        <f t="shared" si="8"/>
        <v>1707.9210263699997</v>
      </c>
      <c r="J17" s="26">
        <f>'2024'!J17</f>
        <v>1116.806</v>
      </c>
      <c r="K17" s="26">
        <f>'2024'!K17</f>
        <v>1774.098</v>
      </c>
      <c r="L17" s="26">
        <f>'2024'!L17</f>
        <v>1188</v>
      </c>
      <c r="M17" s="26">
        <f>'2024'!M17</f>
        <v>1148</v>
      </c>
      <c r="N17" s="26">
        <f t="shared" si="0"/>
        <v>5226.9040000000005</v>
      </c>
      <c r="O17" s="27">
        <f>(F17-H17)*J17</f>
        <v>963013.25513645716</v>
      </c>
      <c r="P17" s="27">
        <f>(F17-H17)*K17</f>
        <v>1529791.1095669959</v>
      </c>
      <c r="Q17" s="27">
        <f>(G17-I17)*L17</f>
        <v>922278.37693235476</v>
      </c>
      <c r="R17" s="27">
        <f>(G17-I17)*M17</f>
        <v>891225.23292789841</v>
      </c>
      <c r="S17" s="27">
        <f t="shared" si="2"/>
        <v>4306307.9745637067</v>
      </c>
      <c r="T17" s="27"/>
      <c r="U17" s="28"/>
      <c r="V17" s="29"/>
    </row>
    <row r="18" spans="1:22" ht="33" customHeight="1">
      <c r="A18" s="38" t="s">
        <v>36</v>
      </c>
      <c r="B18" s="50"/>
      <c r="C18" s="25" t="s">
        <v>37</v>
      </c>
      <c r="D18" s="25"/>
      <c r="E18" s="48"/>
      <c r="F18" s="49" t="s">
        <v>18</v>
      </c>
      <c r="G18" s="49" t="s">
        <v>18</v>
      </c>
      <c r="H18" s="49" t="s">
        <v>18</v>
      </c>
      <c r="I18" s="49" t="s">
        <v>18</v>
      </c>
      <c r="J18" s="26">
        <f>'2024'!J18</f>
        <v>255924.07500000001</v>
      </c>
      <c r="K18" s="26">
        <f>'2024'!K18</f>
        <v>207392.92800000001</v>
      </c>
      <c r="L18" s="26">
        <f>'2024'!L18</f>
        <v>134869.56400000001</v>
      </c>
      <c r="M18" s="26">
        <f>'2024'!M18</f>
        <v>226361.08600000001</v>
      </c>
      <c r="N18" s="26">
        <f t="shared" si="0"/>
        <v>824547.65300000005</v>
      </c>
      <c r="O18" s="27">
        <f t="shared" ref="O18:R18" si="9">SUM(O19:O21)</f>
        <v>111713910.28093749</v>
      </c>
      <c r="P18" s="27">
        <f t="shared" si="9"/>
        <v>53940649.737241693</v>
      </c>
      <c r="Q18" s="27">
        <f t="shared" si="9"/>
        <v>24265522.786405548</v>
      </c>
      <c r="R18" s="27">
        <f t="shared" si="9"/>
        <v>84975471.004974216</v>
      </c>
      <c r="S18" s="27">
        <f t="shared" si="2"/>
        <v>274895553.80955899</v>
      </c>
      <c r="T18" s="29"/>
      <c r="U18" s="28"/>
      <c r="V18" s="29"/>
    </row>
    <row r="19" spans="1:22" s="12" customFormat="1" ht="30">
      <c r="A19" s="38"/>
      <c r="B19" s="25" t="s">
        <v>37</v>
      </c>
      <c r="C19" s="24" t="s">
        <v>38</v>
      </c>
      <c r="D19" s="24" t="s">
        <v>39</v>
      </c>
      <c r="E19" s="24" t="s">
        <v>21</v>
      </c>
      <c r="F19" s="17">
        <v>2892.095509547888</v>
      </c>
      <c r="G19" s="17">
        <v>2892.0955095478885</v>
      </c>
      <c r="H19" s="17">
        <v>1629.0474999999999</v>
      </c>
      <c r="I19" s="17">
        <f t="shared" ref="I19:I50" si="10">H19*$I$3</f>
        <v>1715.3870174999997</v>
      </c>
      <c r="J19" s="26">
        <f>'2024'!J19</f>
        <v>76471.062999999995</v>
      </c>
      <c r="K19" s="26">
        <f>'2024'!K19</f>
        <v>31002.370000000003</v>
      </c>
      <c r="L19" s="26">
        <f>'2024'!L19</f>
        <v>12676.114</v>
      </c>
      <c r="M19" s="26">
        <f>'2024'!M19</f>
        <v>61141.563000000002</v>
      </c>
      <c r="N19" s="26">
        <f t="shared" si="0"/>
        <v>181291.11</v>
      </c>
      <c r="O19" s="27">
        <f>(F19-H19)*J19</f>
        <v>96586623.910161152</v>
      </c>
      <c r="P19" s="27">
        <f t="shared" ref="P19:Q21" si="11">(F19-H19)*K19</f>
        <v>39157481.719767161</v>
      </c>
      <c r="Q19" s="27">
        <f t="shared" si="11"/>
        <v>14916090.98996713</v>
      </c>
      <c r="R19" s="27">
        <f>(G19-I19)*M19</f>
        <v>71945796.399180993</v>
      </c>
      <c r="S19" s="27">
        <f t="shared" si="2"/>
        <v>222605993.01907647</v>
      </c>
      <c r="T19" s="27"/>
      <c r="U19" s="28"/>
      <c r="V19" s="29"/>
    </row>
    <row r="20" spans="1:22" s="12" customFormat="1" ht="30">
      <c r="A20" s="38"/>
      <c r="B20" s="25" t="s">
        <v>37</v>
      </c>
      <c r="C20" s="24" t="s">
        <v>38</v>
      </c>
      <c r="D20" s="24" t="s">
        <v>39</v>
      </c>
      <c r="E20" s="24" t="s">
        <v>31</v>
      </c>
      <c r="F20" s="17">
        <v>2892.095509547888</v>
      </c>
      <c r="G20" s="17">
        <v>2892.0955095478885</v>
      </c>
      <c r="H20" s="17">
        <v>1629.0474999999999</v>
      </c>
      <c r="I20" s="17">
        <f t="shared" si="10"/>
        <v>1715.3870174999997</v>
      </c>
      <c r="J20" s="26">
        <f>'2024'!J20</f>
        <v>11081.279999999999</v>
      </c>
      <c r="K20" s="26">
        <f>'2024'!K20</f>
        <v>10823.748</v>
      </c>
      <c r="L20" s="26">
        <f>'2024'!L20</f>
        <v>7328.76</v>
      </c>
      <c r="M20" s="26">
        <f>'2024'!M20</f>
        <v>10240.983</v>
      </c>
      <c r="N20" s="26">
        <f t="shared" si="0"/>
        <v>39474.771000000001</v>
      </c>
      <c r="O20" s="27">
        <f>(F20-H20)*J20</f>
        <v>13996188.64724282</v>
      </c>
      <c r="P20" s="27">
        <f t="shared" si="11"/>
        <v>13670913.367247934</v>
      </c>
      <c r="Q20" s="27">
        <f t="shared" si="11"/>
        <v>8623814.1281808857</v>
      </c>
      <c r="R20" s="27">
        <f>(G20-I20)*M20</f>
        <v>12050651.663018065</v>
      </c>
      <c r="S20" s="27">
        <f t="shared" si="2"/>
        <v>48341567.8056897</v>
      </c>
      <c r="T20" s="27"/>
      <c r="U20" s="28"/>
      <c r="V20" s="29"/>
    </row>
    <row r="21" spans="1:22" ht="30">
      <c r="A21" s="38"/>
      <c r="B21" s="25" t="s">
        <v>37</v>
      </c>
      <c r="C21" s="24" t="s">
        <v>38</v>
      </c>
      <c r="D21" s="24" t="s">
        <v>39</v>
      </c>
      <c r="E21" s="24" t="s">
        <v>40</v>
      </c>
      <c r="F21" s="17">
        <v>35.068069999999999</v>
      </c>
      <c r="G21" s="17">
        <v>36.169922800000002</v>
      </c>
      <c r="H21" s="17">
        <v>28.350210000000001</v>
      </c>
      <c r="I21" s="17">
        <f t="shared" si="10"/>
        <v>29.852771129999997</v>
      </c>
      <c r="J21" s="26">
        <f>'2024'!J21</f>
        <v>168371.73200000002</v>
      </c>
      <c r="K21" s="26">
        <f>'2024'!K21</f>
        <v>165566.81</v>
      </c>
      <c r="L21" s="26">
        <f>'2024'!L21</f>
        <v>114864.69</v>
      </c>
      <c r="M21" s="26">
        <f>'2024'!M21</f>
        <v>154978.54</v>
      </c>
      <c r="N21" s="26">
        <f t="shared" si="0"/>
        <v>603781.772</v>
      </c>
      <c r="O21" s="27">
        <f>(F21-H21)*J21</f>
        <v>1131097.7235335198</v>
      </c>
      <c r="P21" s="27">
        <f t="shared" si="11"/>
        <v>1112254.6502265998</v>
      </c>
      <c r="Q21" s="27">
        <f t="shared" si="11"/>
        <v>725617.66825753287</v>
      </c>
      <c r="R21" s="27">
        <f>(G21-I21)*M21</f>
        <v>979022.94277516264</v>
      </c>
      <c r="S21" s="27">
        <f t="shared" si="2"/>
        <v>3947992.9847928155</v>
      </c>
      <c r="T21" s="27"/>
      <c r="U21" s="28"/>
      <c r="V21" s="29"/>
    </row>
    <row r="22" spans="1:22" ht="33" customHeight="1">
      <c r="A22" s="38" t="s">
        <v>41</v>
      </c>
      <c r="B22" s="50"/>
      <c r="C22" s="25" t="s">
        <v>42</v>
      </c>
      <c r="D22" s="25"/>
      <c r="E22" s="48"/>
      <c r="F22" s="49" t="s">
        <v>18</v>
      </c>
      <c r="G22" s="49" t="s">
        <v>18</v>
      </c>
      <c r="H22" s="49" t="s">
        <v>18</v>
      </c>
      <c r="I22" s="49" t="s">
        <v>18</v>
      </c>
      <c r="J22" s="26">
        <f>'2024'!J22</f>
        <v>48.453000000000003</v>
      </c>
      <c r="K22" s="26">
        <f>'2024'!K22</f>
        <v>25.302</v>
      </c>
      <c r="L22" s="26">
        <f>'2024'!L22</f>
        <v>14.02</v>
      </c>
      <c r="M22" s="26">
        <f>'2024'!M22</f>
        <v>48.51</v>
      </c>
      <c r="N22" s="26">
        <f t="shared" si="0"/>
        <v>136.285</v>
      </c>
      <c r="O22" s="27">
        <f t="shared" ref="O22:R22" si="12">O23</f>
        <v>236076.33039987</v>
      </c>
      <c r="P22" s="27">
        <f t="shared" si="12"/>
        <v>123278.29673657999</v>
      </c>
      <c r="Q22" s="27">
        <f t="shared" si="12"/>
        <v>67075.779362057394</v>
      </c>
      <c r="R22" s="27">
        <f t="shared" si="12"/>
        <v>232086.02402663368</v>
      </c>
      <c r="S22" s="27">
        <f t="shared" si="2"/>
        <v>658516.43052514107</v>
      </c>
      <c r="T22" s="29"/>
      <c r="U22" s="28"/>
      <c r="V22" s="29"/>
    </row>
    <row r="23" spans="1:22" ht="30">
      <c r="A23" s="38"/>
      <c r="B23" s="25" t="s">
        <v>42</v>
      </c>
      <c r="C23" s="24" t="s">
        <v>43</v>
      </c>
      <c r="D23" s="24" t="s">
        <v>44</v>
      </c>
      <c r="E23" s="24" t="s">
        <v>21</v>
      </c>
      <c r="F23" s="17">
        <v>6532.32</v>
      </c>
      <c r="G23" s="17">
        <f>F23</f>
        <v>6532.32</v>
      </c>
      <c r="H23" s="17">
        <v>1660.04521</v>
      </c>
      <c r="I23" s="17">
        <f t="shared" si="10"/>
        <v>1748.0276061299999</v>
      </c>
      <c r="J23" s="26">
        <f>'2024'!J23</f>
        <v>48.453000000000003</v>
      </c>
      <c r="K23" s="26">
        <f>'2024'!K23</f>
        <v>25.302</v>
      </c>
      <c r="L23" s="26">
        <f>'2024'!L23</f>
        <v>14.02</v>
      </c>
      <c r="M23" s="26">
        <f>'2024'!M23</f>
        <v>48.51</v>
      </c>
      <c r="N23" s="26">
        <f t="shared" si="0"/>
        <v>136.285</v>
      </c>
      <c r="O23" s="27">
        <f>(F23-H23)*J23</f>
        <v>236076.33039987</v>
      </c>
      <c r="P23" s="27">
        <f>(F23-H23)*K23</f>
        <v>123278.29673657999</v>
      </c>
      <c r="Q23" s="27">
        <f>(G23-I23)*L23</f>
        <v>67075.779362057394</v>
      </c>
      <c r="R23" s="27">
        <f>(G23-I23)*M23</f>
        <v>232086.02402663368</v>
      </c>
      <c r="S23" s="27">
        <f t="shared" si="2"/>
        <v>658516.43052514107</v>
      </c>
      <c r="T23" s="27"/>
      <c r="U23" s="28"/>
      <c r="V23" s="29"/>
    </row>
    <row r="24" spans="1:22" ht="33" customHeight="1">
      <c r="A24" s="38" t="s">
        <v>45</v>
      </c>
      <c r="B24" s="50"/>
      <c r="C24" s="25" t="s">
        <v>46</v>
      </c>
      <c r="D24" s="25"/>
      <c r="E24" s="48"/>
      <c r="F24" s="49" t="s">
        <v>18</v>
      </c>
      <c r="G24" s="49" t="s">
        <v>18</v>
      </c>
      <c r="H24" s="49" t="s">
        <v>18</v>
      </c>
      <c r="I24" s="49" t="s">
        <v>18</v>
      </c>
      <c r="J24" s="26">
        <f>'2024'!J24</f>
        <v>78.938999999999993</v>
      </c>
      <c r="K24" s="26">
        <f>'2024'!K24</f>
        <v>52.625999999999998</v>
      </c>
      <c r="L24" s="26">
        <f>'2024'!L24</f>
        <v>26.312999999999999</v>
      </c>
      <c r="M24" s="26">
        <f>'2024'!M24</f>
        <v>78.938999999999993</v>
      </c>
      <c r="N24" s="26">
        <f t="shared" si="0"/>
        <v>236.81699999999998</v>
      </c>
      <c r="O24" s="27">
        <f t="shared" ref="O24:R24" si="13">O25</f>
        <v>162229.90706999999</v>
      </c>
      <c r="P24" s="27">
        <f t="shared" si="13"/>
        <v>108153.27138000001</v>
      </c>
      <c r="Q24" s="27">
        <f t="shared" si="13"/>
        <v>51362.277389850009</v>
      </c>
      <c r="R24" s="27">
        <f t="shared" si="13"/>
        <v>154086.83216955001</v>
      </c>
      <c r="S24" s="27">
        <f t="shared" si="2"/>
        <v>475832.28800940001</v>
      </c>
      <c r="T24" s="29"/>
      <c r="U24" s="28"/>
      <c r="V24" s="29"/>
    </row>
    <row r="25" spans="1:22" ht="30">
      <c r="A25" s="38"/>
      <c r="B25" s="25" t="s">
        <v>46</v>
      </c>
      <c r="C25" s="24" t="s">
        <v>34</v>
      </c>
      <c r="D25" s="24" t="s">
        <v>47</v>
      </c>
      <c r="E25" s="24" t="s">
        <v>21</v>
      </c>
      <c r="F25" s="17">
        <v>4001.48</v>
      </c>
      <c r="G25" s="17">
        <v>4001.48</v>
      </c>
      <c r="H25" s="17">
        <v>1946.35</v>
      </c>
      <c r="I25" s="17">
        <f t="shared" si="10"/>
        <v>2049.5065499999996</v>
      </c>
      <c r="J25" s="26">
        <f>'2024'!J25</f>
        <v>78.938999999999993</v>
      </c>
      <c r="K25" s="26">
        <f>'2024'!K25</f>
        <v>52.625999999999998</v>
      </c>
      <c r="L25" s="26">
        <f>'2024'!L25</f>
        <v>26.312999999999999</v>
      </c>
      <c r="M25" s="26">
        <f>'2024'!M25</f>
        <v>78.938999999999993</v>
      </c>
      <c r="N25" s="26">
        <f>J25+K25+L25+M25</f>
        <v>236.81699999999998</v>
      </c>
      <c r="O25" s="27">
        <f>(F25-H25)*J25</f>
        <v>162229.90706999999</v>
      </c>
      <c r="P25" s="27">
        <f>(F25-H25)*K25</f>
        <v>108153.27138000001</v>
      </c>
      <c r="Q25" s="27">
        <f>(G25-I25)*L25</f>
        <v>51362.277389850009</v>
      </c>
      <c r="R25" s="27">
        <f>(G25-I25)*M25</f>
        <v>154086.83216955001</v>
      </c>
      <c r="S25" s="27">
        <f t="shared" si="2"/>
        <v>475832.28800940001</v>
      </c>
      <c r="T25" s="27"/>
      <c r="U25" s="28"/>
      <c r="V25" s="29"/>
    </row>
    <row r="26" spans="1:22" s="16" customFormat="1" ht="33" customHeight="1">
      <c r="A26" s="38" t="s">
        <v>413</v>
      </c>
      <c r="B26" s="50"/>
      <c r="C26" s="25" t="s">
        <v>412</v>
      </c>
      <c r="D26" s="25"/>
      <c r="E26" s="48"/>
      <c r="F26" s="51"/>
      <c r="G26" s="51"/>
      <c r="H26" s="51"/>
      <c r="I26" s="17"/>
      <c r="J26" s="26">
        <f>SUM(J27:J30)</f>
        <v>2759.8160223032332</v>
      </c>
      <c r="K26" s="26">
        <f t="shared" ref="K26:M26" si="14">SUM(K27:K30)</f>
        <v>1839.8773482021556</v>
      </c>
      <c r="L26" s="26">
        <f t="shared" si="14"/>
        <v>613.29244940071874</v>
      </c>
      <c r="M26" s="26">
        <f t="shared" si="14"/>
        <v>2453.169797602875</v>
      </c>
      <c r="N26" s="26">
        <f t="shared" ref="N26:N30" si="15">J26+K26+L26+M26</f>
        <v>7666.1556175089827</v>
      </c>
      <c r="O26" s="27">
        <f>SUM(O27:O30)</f>
        <v>183864.6083678409</v>
      </c>
      <c r="P26" s="27">
        <f t="shared" ref="P26:R26" si="16">SUM(P27:P30)</f>
        <v>122576.4055785606</v>
      </c>
      <c r="Q26" s="27">
        <f t="shared" si="16"/>
        <v>3521.5313545901649</v>
      </c>
      <c r="R26" s="27">
        <f t="shared" si="16"/>
        <v>14086.12541836066</v>
      </c>
      <c r="S26" s="27">
        <f t="shared" si="2"/>
        <v>324048.67071935232</v>
      </c>
      <c r="T26" s="27"/>
      <c r="U26" s="28"/>
      <c r="V26" s="29"/>
    </row>
    <row r="27" spans="1:22" s="16" customFormat="1" ht="30">
      <c r="A27" s="38"/>
      <c r="B27" s="24" t="s">
        <v>412</v>
      </c>
      <c r="C27" s="24" t="s">
        <v>212</v>
      </c>
      <c r="D27" s="24" t="s">
        <v>414</v>
      </c>
      <c r="E27" s="24" t="s">
        <v>21</v>
      </c>
      <c r="F27" s="17">
        <v>2305.27</v>
      </c>
      <c r="G27" s="17"/>
      <c r="H27" s="17">
        <v>2245.7800000000002</v>
      </c>
      <c r="I27" s="17"/>
      <c r="J27" s="26">
        <v>1329.5015999999998</v>
      </c>
      <c r="K27" s="26">
        <v>886.33439999999996</v>
      </c>
      <c r="L27" s="26">
        <v>295.44480000000004</v>
      </c>
      <c r="M27" s="26">
        <v>1181.7792000000002</v>
      </c>
      <c r="N27" s="26">
        <f>J27+K27+L27+M27</f>
        <v>3693.0600000000004</v>
      </c>
      <c r="O27" s="27">
        <f t="shared" ref="O27:O30" si="17">(F27-H27)*J27</f>
        <v>79092.050183999701</v>
      </c>
      <c r="P27" s="27">
        <f t="shared" ref="P27:P30" si="18">(F27-H27)*K27</f>
        <v>52728.033455999801</v>
      </c>
      <c r="Q27" s="27">
        <f t="shared" ref="Q27:Q30" si="19">(G27-I27)*L27</f>
        <v>0</v>
      </c>
      <c r="R27" s="27">
        <f t="shared" ref="R27:R30" si="20">(G27-I27)*M27</f>
        <v>0</v>
      </c>
      <c r="S27" s="27">
        <f t="shared" si="2"/>
        <v>131820.0836399995</v>
      </c>
      <c r="T27" s="27"/>
      <c r="U27" s="28"/>
      <c r="V27" s="29"/>
    </row>
    <row r="28" spans="1:22" s="16" customFormat="1" ht="30">
      <c r="A28" s="38"/>
      <c r="B28" s="24" t="s">
        <v>412</v>
      </c>
      <c r="C28" s="24" t="s">
        <v>115</v>
      </c>
      <c r="D28" s="24" t="s">
        <v>415</v>
      </c>
      <c r="E28" s="24" t="s">
        <v>21</v>
      </c>
      <c r="F28" s="17">
        <v>2381.5500000000002</v>
      </c>
      <c r="G28" s="17"/>
      <c r="H28" s="17">
        <v>2320.09</v>
      </c>
      <c r="I28" s="17"/>
      <c r="J28" s="26">
        <v>196.99199999999999</v>
      </c>
      <c r="K28" s="26">
        <v>131.328</v>
      </c>
      <c r="L28" s="26">
        <v>43.77600000000001</v>
      </c>
      <c r="M28" s="26">
        <v>175.10400000000001</v>
      </c>
      <c r="N28" s="26">
        <f t="shared" si="15"/>
        <v>547.20000000000005</v>
      </c>
      <c r="O28" s="27">
        <f t="shared" si="17"/>
        <v>12107.128320000007</v>
      </c>
      <c r="P28" s="27">
        <f t="shared" si="18"/>
        <v>8071.4188800000047</v>
      </c>
      <c r="Q28" s="27">
        <f t="shared" si="19"/>
        <v>0</v>
      </c>
      <c r="R28" s="27">
        <f t="shared" si="20"/>
        <v>0</v>
      </c>
      <c r="S28" s="27">
        <f t="shared" si="2"/>
        <v>20178.547200000012</v>
      </c>
      <c r="T28" s="27"/>
      <c r="U28" s="28"/>
      <c r="V28" s="29"/>
    </row>
    <row r="29" spans="1:22" s="16" customFormat="1" ht="30">
      <c r="A29" s="38"/>
      <c r="B29" s="24" t="s">
        <v>412</v>
      </c>
      <c r="C29" s="24" t="s">
        <v>115</v>
      </c>
      <c r="D29" s="24" t="s">
        <v>416</v>
      </c>
      <c r="E29" s="24" t="s">
        <v>21</v>
      </c>
      <c r="F29" s="17">
        <v>2168.48</v>
      </c>
      <c r="G29" s="17"/>
      <c r="H29" s="17">
        <v>2112.52</v>
      </c>
      <c r="I29" s="17"/>
      <c r="J29" s="26">
        <v>1089.3599999999999</v>
      </c>
      <c r="K29" s="26">
        <v>726.24</v>
      </c>
      <c r="L29" s="26">
        <v>242.08000000000004</v>
      </c>
      <c r="M29" s="26">
        <v>968.32</v>
      </c>
      <c r="N29" s="26">
        <f t="shared" si="15"/>
        <v>3026</v>
      </c>
      <c r="O29" s="27">
        <f t="shared" si="17"/>
        <v>60960.585600000035</v>
      </c>
      <c r="P29" s="27">
        <f t="shared" si="18"/>
        <v>40640.390400000026</v>
      </c>
      <c r="Q29" s="27">
        <f t="shared" si="19"/>
        <v>0</v>
      </c>
      <c r="R29" s="27">
        <f t="shared" si="20"/>
        <v>0</v>
      </c>
      <c r="S29" s="27">
        <f t="shared" si="2"/>
        <v>101600.97600000005</v>
      </c>
      <c r="T29" s="27"/>
      <c r="U29" s="28"/>
      <c r="V29" s="29"/>
    </row>
    <row r="30" spans="1:22" s="16" customFormat="1" ht="45">
      <c r="A30" s="38"/>
      <c r="B30" s="24" t="s">
        <v>412</v>
      </c>
      <c r="C30" s="24" t="s">
        <v>115</v>
      </c>
      <c r="D30" s="24" t="s">
        <v>417</v>
      </c>
      <c r="E30" s="24" t="s">
        <v>21</v>
      </c>
      <c r="F30" s="17">
        <v>2302.37</v>
      </c>
      <c r="G30" s="17">
        <v>2302.5700000000002</v>
      </c>
      <c r="H30" s="17">
        <v>2082.14</v>
      </c>
      <c r="I30" s="17">
        <f t="shared" si="10"/>
        <v>2192.4934199999998</v>
      </c>
      <c r="J30" s="26">
        <v>143.96242230323369</v>
      </c>
      <c r="K30" s="26">
        <v>95.974948202155787</v>
      </c>
      <c r="L30" s="26">
        <v>31.9916494007186</v>
      </c>
      <c r="M30" s="26">
        <v>127.96659760287439</v>
      </c>
      <c r="N30" s="26">
        <f t="shared" si="15"/>
        <v>399.89561750898247</v>
      </c>
      <c r="O30" s="27">
        <f t="shared" si="17"/>
        <v>31704.844263841158</v>
      </c>
      <c r="P30" s="27">
        <f t="shared" si="18"/>
        <v>21136.562842560772</v>
      </c>
      <c r="Q30" s="27">
        <f t="shared" si="19"/>
        <v>3521.5313545901649</v>
      </c>
      <c r="R30" s="27">
        <f t="shared" si="20"/>
        <v>14086.12541836066</v>
      </c>
      <c r="S30" s="27">
        <f t="shared" si="2"/>
        <v>70449.063879352761</v>
      </c>
      <c r="T30" s="27"/>
      <c r="U30" s="28"/>
      <c r="V30" s="29"/>
    </row>
    <row r="31" spans="1:22" ht="33" customHeight="1">
      <c r="A31" s="38" t="s">
        <v>48</v>
      </c>
      <c r="B31" s="50"/>
      <c r="C31" s="25" t="s">
        <v>49</v>
      </c>
      <c r="D31" s="25"/>
      <c r="E31" s="48"/>
      <c r="F31" s="49" t="s">
        <v>18</v>
      </c>
      <c r="G31" s="49" t="s">
        <v>18</v>
      </c>
      <c r="H31" s="49" t="s">
        <v>18</v>
      </c>
      <c r="I31" s="49" t="s">
        <v>18</v>
      </c>
      <c r="J31" s="26">
        <f>'2024'!J31</f>
        <v>238.01999999999998</v>
      </c>
      <c r="K31" s="26">
        <f>'2024'!K31</f>
        <v>92.707999999999998</v>
      </c>
      <c r="L31" s="26">
        <f>'2024'!L31</f>
        <v>65</v>
      </c>
      <c r="M31" s="26">
        <f>'2024'!M31</f>
        <v>241.88</v>
      </c>
      <c r="N31" s="26">
        <f t="shared" ref="N31:N94" si="21">J31+K31+L31+M31</f>
        <v>637.60799999999995</v>
      </c>
      <c r="O31" s="27">
        <f t="shared" ref="O31:R31" si="22">O32</f>
        <v>2027854.1274188098</v>
      </c>
      <c r="P31" s="27">
        <f t="shared" si="22"/>
        <v>789842.45208277879</v>
      </c>
      <c r="Q31" s="27">
        <f t="shared" si="22"/>
        <v>546275.66128837178</v>
      </c>
      <c r="R31" s="27">
        <f t="shared" si="22"/>
        <v>2032817.7992681749</v>
      </c>
      <c r="S31" s="27">
        <f t="shared" si="2"/>
        <v>5396790.040058136</v>
      </c>
      <c r="T31" s="29"/>
      <c r="U31" s="28"/>
      <c r="V31" s="29"/>
    </row>
    <row r="32" spans="1:22" ht="30">
      <c r="A32" s="38"/>
      <c r="B32" s="25" t="s">
        <v>49</v>
      </c>
      <c r="C32" s="24" t="s">
        <v>50</v>
      </c>
      <c r="D32" s="24" t="s">
        <v>51</v>
      </c>
      <c r="E32" s="24" t="s">
        <v>21</v>
      </c>
      <c r="F32" s="17">
        <v>10697.766553898033</v>
      </c>
      <c r="G32" s="17">
        <v>10697.766553898027</v>
      </c>
      <c r="H32" s="17">
        <v>2178.087</v>
      </c>
      <c r="I32" s="17">
        <f t="shared" si="10"/>
        <v>2293.525611</v>
      </c>
      <c r="J32" s="26">
        <f>'2024'!J32</f>
        <v>238.01999999999998</v>
      </c>
      <c r="K32" s="26">
        <f>'2024'!K32</f>
        <v>92.707999999999998</v>
      </c>
      <c r="L32" s="26">
        <f>'2024'!L32</f>
        <v>65</v>
      </c>
      <c r="M32" s="26">
        <f>'2024'!M32</f>
        <v>241.88</v>
      </c>
      <c r="N32" s="26">
        <f t="shared" si="21"/>
        <v>637.60799999999995</v>
      </c>
      <c r="O32" s="27">
        <f>(F32-H32)*J32</f>
        <v>2027854.1274188098</v>
      </c>
      <c r="P32" s="27">
        <f>(F32-H32)*K32</f>
        <v>789842.45208277879</v>
      </c>
      <c r="Q32" s="27">
        <f>(G32-I32)*L32</f>
        <v>546275.66128837178</v>
      </c>
      <c r="R32" s="27">
        <f>(G32-I32)*M32</f>
        <v>2032817.7992681749</v>
      </c>
      <c r="S32" s="27">
        <f t="shared" si="2"/>
        <v>5396790.040058136</v>
      </c>
      <c r="T32" s="27"/>
      <c r="U32" s="28"/>
      <c r="V32" s="29"/>
    </row>
    <row r="33" spans="1:22" ht="33" customHeight="1">
      <c r="A33" s="38" t="s">
        <v>52</v>
      </c>
      <c r="B33" s="50"/>
      <c r="C33" s="25" t="s">
        <v>53</v>
      </c>
      <c r="D33" s="25"/>
      <c r="E33" s="48"/>
      <c r="F33" s="49" t="s">
        <v>18</v>
      </c>
      <c r="G33" s="49" t="s">
        <v>18</v>
      </c>
      <c r="H33" s="49" t="s">
        <v>18</v>
      </c>
      <c r="I33" s="49" t="s">
        <v>18</v>
      </c>
      <c r="J33" s="26">
        <f>'2024'!J33</f>
        <v>271.90499999999997</v>
      </c>
      <c r="K33" s="26">
        <f>'2024'!K33</f>
        <v>179.59300000000002</v>
      </c>
      <c r="L33" s="26">
        <f>'2024'!L33</f>
        <v>90.58</v>
      </c>
      <c r="M33" s="26">
        <f>'2024'!M33</f>
        <v>271.91000000000003</v>
      </c>
      <c r="N33" s="26">
        <f t="shared" si="21"/>
        <v>813.98800000000006</v>
      </c>
      <c r="O33" s="27">
        <f t="shared" ref="O33:R33" si="23">SUM(O34:O35)</f>
        <v>3099898.4999728277</v>
      </c>
      <c r="P33" s="27">
        <f t="shared" si="23"/>
        <v>2051292.2189051406</v>
      </c>
      <c r="Q33" s="27">
        <f t="shared" si="23"/>
        <v>1026600.8215921209</v>
      </c>
      <c r="R33" s="27">
        <f t="shared" si="23"/>
        <v>3082256.0789384944</v>
      </c>
      <c r="S33" s="27">
        <f t="shared" si="2"/>
        <v>9260047.6194085851</v>
      </c>
      <c r="T33" s="29"/>
      <c r="U33" s="28"/>
      <c r="V33" s="29"/>
    </row>
    <row r="34" spans="1:22" ht="30">
      <c r="A34" s="38"/>
      <c r="B34" s="25" t="s">
        <v>53</v>
      </c>
      <c r="C34" s="24" t="s">
        <v>54</v>
      </c>
      <c r="D34" s="24" t="s">
        <v>55</v>
      </c>
      <c r="E34" s="24" t="s">
        <v>21</v>
      </c>
      <c r="F34" s="17">
        <v>16442.878680669139</v>
      </c>
      <c r="G34" s="17">
        <v>16442.878680669139</v>
      </c>
      <c r="H34" s="17">
        <v>1228.6472899999999</v>
      </c>
      <c r="I34" s="17">
        <f t="shared" si="10"/>
        <v>1293.7655963699999</v>
      </c>
      <c r="J34" s="26">
        <f>'2024'!J34</f>
        <v>101.547</v>
      </c>
      <c r="K34" s="26">
        <f>'2024'!K34</f>
        <v>67.697999999999993</v>
      </c>
      <c r="L34" s="26">
        <f>'2024'!L34</f>
        <v>33.799999999999997</v>
      </c>
      <c r="M34" s="26">
        <f>'2024'!M34</f>
        <v>101.55</v>
      </c>
      <c r="N34" s="26">
        <f t="shared" si="21"/>
        <v>304.59500000000003</v>
      </c>
      <c r="O34" s="27">
        <f>(F34-H34)*J34</f>
        <v>1544959.5550282788</v>
      </c>
      <c r="P34" s="27">
        <f>(F34-H34)*K34</f>
        <v>1029973.0366855192</v>
      </c>
      <c r="Q34" s="27">
        <f>(G34-I34)*L34</f>
        <v>512040.02224931086</v>
      </c>
      <c r="R34" s="27">
        <f>(G34-I34)*M34</f>
        <v>1538392.4337105774</v>
      </c>
      <c r="S34" s="27">
        <f t="shared" si="2"/>
        <v>4625365.0476736864</v>
      </c>
      <c r="T34" s="27"/>
      <c r="U34" s="28"/>
      <c r="V34" s="29"/>
    </row>
    <row r="35" spans="1:22" ht="30">
      <c r="A35" s="38"/>
      <c r="B35" s="25" t="s">
        <v>53</v>
      </c>
      <c r="C35" s="24" t="s">
        <v>54</v>
      </c>
      <c r="D35" s="24" t="s">
        <v>56</v>
      </c>
      <c r="E35" s="24" t="s">
        <v>21</v>
      </c>
      <c r="F35" s="17">
        <v>10356.125570706212</v>
      </c>
      <c r="G35" s="17">
        <v>10356.125570706212</v>
      </c>
      <c r="H35" s="17">
        <v>1228.6472899999999</v>
      </c>
      <c r="I35" s="17">
        <f t="shared" si="10"/>
        <v>1293.7655963699999</v>
      </c>
      <c r="J35" s="26">
        <f>'2024'!J35</f>
        <v>170.358</v>
      </c>
      <c r="K35" s="26">
        <f>'2024'!K35</f>
        <v>111.89500000000001</v>
      </c>
      <c r="L35" s="26">
        <f>'2024'!L35</f>
        <v>56.78</v>
      </c>
      <c r="M35" s="26">
        <f>'2024'!M35</f>
        <v>170.36</v>
      </c>
      <c r="N35" s="26">
        <f t="shared" si="21"/>
        <v>509.39300000000003</v>
      </c>
      <c r="O35" s="27">
        <f>(F35-H35)*J35</f>
        <v>1554938.9449445487</v>
      </c>
      <c r="P35" s="27">
        <f>(F35-H35)*K35</f>
        <v>1021319.1822196216</v>
      </c>
      <c r="Q35" s="27">
        <f>(G35-I35)*L35</f>
        <v>514560.79934281012</v>
      </c>
      <c r="R35" s="27">
        <f>(G35-I35)*M35</f>
        <v>1543863.6452279172</v>
      </c>
      <c r="S35" s="27">
        <f t="shared" si="2"/>
        <v>4634682.5717348978</v>
      </c>
      <c r="T35" s="27"/>
      <c r="U35" s="28"/>
      <c r="V35" s="29"/>
    </row>
    <row r="36" spans="1:22" ht="33" customHeight="1">
      <c r="A36" s="38" t="s">
        <v>57</v>
      </c>
      <c r="B36" s="50"/>
      <c r="C36" s="25" t="s">
        <v>58</v>
      </c>
      <c r="D36" s="25"/>
      <c r="E36" s="48"/>
      <c r="F36" s="49" t="s">
        <v>18</v>
      </c>
      <c r="G36" s="49" t="s">
        <v>18</v>
      </c>
      <c r="H36" s="49" t="s">
        <v>18</v>
      </c>
      <c r="I36" s="49" t="s">
        <v>18</v>
      </c>
      <c r="J36" s="26">
        <f>'2024'!J36</f>
        <v>3223.8820000000001</v>
      </c>
      <c r="K36" s="26">
        <f>'2024'!K36</f>
        <v>1526.127</v>
      </c>
      <c r="L36" s="26">
        <f>'2024'!L36</f>
        <v>1010.54</v>
      </c>
      <c r="M36" s="26">
        <f>'2024'!M36</f>
        <v>3248.67</v>
      </c>
      <c r="N36" s="26">
        <f t="shared" si="21"/>
        <v>9009.219000000001</v>
      </c>
      <c r="O36" s="27">
        <f t="shared" ref="O36:R36" si="24">O37</f>
        <v>13590974.375100823</v>
      </c>
      <c r="P36" s="27">
        <f t="shared" si="24"/>
        <v>6433719.6430109702</v>
      </c>
      <c r="Q36" s="27">
        <f t="shared" si="24"/>
        <v>4162112.4225856587</v>
      </c>
      <c r="R36" s="27">
        <f t="shared" si="24"/>
        <v>13380301.387259636</v>
      </c>
      <c r="S36" s="27">
        <f t="shared" si="2"/>
        <v>37567107.827957094</v>
      </c>
      <c r="T36" s="29"/>
      <c r="U36" s="28"/>
      <c r="V36" s="29"/>
    </row>
    <row r="37" spans="1:22" ht="30">
      <c r="A37" s="38"/>
      <c r="B37" s="25" t="s">
        <v>58</v>
      </c>
      <c r="C37" s="24" t="s">
        <v>59</v>
      </c>
      <c r="D37" s="24" t="s">
        <v>60</v>
      </c>
      <c r="E37" s="24" t="s">
        <v>21</v>
      </c>
      <c r="F37" s="17">
        <v>6046.2030687701417</v>
      </c>
      <c r="G37" s="17">
        <v>6046.2030687701408</v>
      </c>
      <c r="H37" s="17">
        <v>1830.4859999999999</v>
      </c>
      <c r="I37" s="17">
        <f t="shared" si="10"/>
        <v>1927.5017579999997</v>
      </c>
      <c r="J37" s="26">
        <f>'2024'!J37</f>
        <v>3223.8820000000001</v>
      </c>
      <c r="K37" s="26">
        <f>'2024'!K37</f>
        <v>1526.127</v>
      </c>
      <c r="L37" s="26">
        <f>'2024'!L37</f>
        <v>1010.54</v>
      </c>
      <c r="M37" s="26">
        <f>'2024'!M37</f>
        <v>3248.67</v>
      </c>
      <c r="N37" s="26">
        <f t="shared" si="21"/>
        <v>9009.219000000001</v>
      </c>
      <c r="O37" s="27">
        <f>(F37-H37)*J37</f>
        <v>13590974.375100823</v>
      </c>
      <c r="P37" s="27">
        <f>(F37-H37)*K37</f>
        <v>6433719.6430109702</v>
      </c>
      <c r="Q37" s="27">
        <f>(G37-I37)*L37</f>
        <v>4162112.4225856587</v>
      </c>
      <c r="R37" s="27">
        <f>(G37-I37)*M37</f>
        <v>13380301.387259636</v>
      </c>
      <c r="S37" s="27">
        <f t="shared" si="2"/>
        <v>37567107.827957094</v>
      </c>
      <c r="T37" s="27"/>
      <c r="U37" s="28"/>
      <c r="V37" s="29"/>
    </row>
    <row r="38" spans="1:22" ht="33" customHeight="1">
      <c r="A38" s="38" t="s">
        <v>61</v>
      </c>
      <c r="B38" s="50"/>
      <c r="C38" s="25" t="s">
        <v>62</v>
      </c>
      <c r="D38" s="25"/>
      <c r="E38" s="48"/>
      <c r="F38" s="49" t="s">
        <v>18</v>
      </c>
      <c r="G38" s="49" t="s">
        <v>18</v>
      </c>
      <c r="H38" s="49" t="s">
        <v>18</v>
      </c>
      <c r="I38" s="49" t="s">
        <v>18</v>
      </c>
      <c r="J38" s="26">
        <f>'2024'!J38</f>
        <v>191315.82400000002</v>
      </c>
      <c r="K38" s="26">
        <f>'2024'!K38</f>
        <v>197208.31</v>
      </c>
      <c r="L38" s="26">
        <f>'2024'!L38</f>
        <v>150169.23000000001</v>
      </c>
      <c r="M38" s="26">
        <f>'2024'!M38</f>
        <v>171365.27000000002</v>
      </c>
      <c r="N38" s="26">
        <f t="shared" si="21"/>
        <v>710058.63400000008</v>
      </c>
      <c r="O38" s="27">
        <f t="shared" ref="O38:R38" si="25">SUM(O39:O41)</f>
        <v>39121613.409238204</v>
      </c>
      <c r="P38" s="27">
        <f t="shared" si="25"/>
        <v>24770924.719947413</v>
      </c>
      <c r="Q38" s="27">
        <f t="shared" si="25"/>
        <v>13513808.187966323</v>
      </c>
      <c r="R38" s="27">
        <f t="shared" si="25"/>
        <v>29424443.196086682</v>
      </c>
      <c r="S38" s="27">
        <f t="shared" si="2"/>
        <v>106830789.51323861</v>
      </c>
      <c r="T38" s="29"/>
      <c r="U38" s="28"/>
      <c r="V38" s="29"/>
    </row>
    <row r="39" spans="1:22" ht="30">
      <c r="A39" s="38"/>
      <c r="B39" s="25" t="s">
        <v>62</v>
      </c>
      <c r="C39" s="24" t="s">
        <v>63</v>
      </c>
      <c r="D39" s="24" t="s">
        <v>39</v>
      </c>
      <c r="E39" s="24" t="s">
        <v>21</v>
      </c>
      <c r="F39" s="17">
        <v>2620.8670469316962</v>
      </c>
      <c r="G39" s="17">
        <v>2620.8670469316971</v>
      </c>
      <c r="H39" s="17">
        <v>1776.0922899999998</v>
      </c>
      <c r="I39" s="17">
        <f t="shared" si="10"/>
        <v>1870.2251813699997</v>
      </c>
      <c r="J39" s="26">
        <f>'2024'!J39</f>
        <v>36972.735999999997</v>
      </c>
      <c r="K39" s="26">
        <f>'2024'!K39</f>
        <v>19908.073</v>
      </c>
      <c r="L39" s="26">
        <f>'2024'!L39</f>
        <v>9752.09</v>
      </c>
      <c r="M39" s="26">
        <f>'2024'!M39</f>
        <v>30948.13</v>
      </c>
      <c r="N39" s="26">
        <f t="shared" si="21"/>
        <v>97581.028999999995</v>
      </c>
      <c r="O39" s="27">
        <f>(F39-H39)*J39</f>
        <v>31233634.067499779</v>
      </c>
      <c r="P39" s="27">
        <f t="shared" ref="P39:Q41" si="26">(F39-H39)*K39</f>
        <v>16817837.529553469</v>
      </c>
      <c r="Q39" s="27">
        <f t="shared" si="26"/>
        <v>7320327.0307255732</v>
      </c>
      <c r="R39" s="27">
        <f>(G39-I39)*M39</f>
        <v>23230962.038845934</v>
      </c>
      <c r="S39" s="27">
        <f t="shared" si="2"/>
        <v>78602760.666624755</v>
      </c>
      <c r="T39" s="27"/>
      <c r="U39" s="28"/>
      <c r="V39" s="29"/>
    </row>
    <row r="40" spans="1:22" ht="30">
      <c r="A40" s="38"/>
      <c r="B40" s="25" t="s">
        <v>62</v>
      </c>
      <c r="C40" s="24" t="s">
        <v>63</v>
      </c>
      <c r="D40" s="24" t="s">
        <v>39</v>
      </c>
      <c r="E40" s="24" t="s">
        <v>31</v>
      </c>
      <c r="F40" s="17">
        <v>2620.8670469316962</v>
      </c>
      <c r="G40" s="17">
        <v>2620.8670469316971</v>
      </c>
      <c r="H40" s="17">
        <v>1776.0922899999998</v>
      </c>
      <c r="I40" s="17">
        <f t="shared" si="10"/>
        <v>1870.2251813699997</v>
      </c>
      <c r="J40" s="26">
        <f>'2024'!J40</f>
        <v>8723.0920000000006</v>
      </c>
      <c r="K40" s="26">
        <f>'2024'!K40</f>
        <v>8703.2369999999992</v>
      </c>
      <c r="L40" s="26">
        <f>'2024'!L40</f>
        <v>7948.14</v>
      </c>
      <c r="M40" s="26">
        <f>'2024'!M40</f>
        <v>7948.14</v>
      </c>
      <c r="N40" s="26">
        <f t="shared" si="21"/>
        <v>33322.608999999997</v>
      </c>
      <c r="O40" s="27">
        <f>(F40-H40)*J40</f>
        <v>7369047.9239928257</v>
      </c>
      <c r="P40" s="27">
        <f t="shared" si="26"/>
        <v>7352274.9211939462</v>
      </c>
      <c r="Q40" s="27">
        <f t="shared" si="26"/>
        <v>5966206.6373455497</v>
      </c>
      <c r="R40" s="27">
        <f>(G40-I40)*M40</f>
        <v>5966206.6373455497</v>
      </c>
      <c r="S40" s="27">
        <f t="shared" si="2"/>
        <v>26653736.119877871</v>
      </c>
      <c r="T40" s="27"/>
      <c r="U40" s="28"/>
      <c r="V40" s="29"/>
    </row>
    <row r="41" spans="1:22" ht="32.25" customHeight="1">
      <c r="A41" s="38"/>
      <c r="B41" s="25" t="s">
        <v>62</v>
      </c>
      <c r="C41" s="24" t="s">
        <v>63</v>
      </c>
      <c r="D41" s="24" t="s">
        <v>39</v>
      </c>
      <c r="E41" s="24" t="s">
        <v>40</v>
      </c>
      <c r="F41" s="17">
        <v>38.429999999999993</v>
      </c>
      <c r="G41" s="17">
        <v>38.429999999999993</v>
      </c>
      <c r="H41" s="17">
        <v>34.866399999999999</v>
      </c>
      <c r="I41" s="17">
        <f t="shared" si="10"/>
        <v>36.714319199999998</v>
      </c>
      <c r="J41" s="26">
        <f>'2024'!J41</f>
        <v>145619.99600000001</v>
      </c>
      <c r="K41" s="26">
        <f>'2024'!K41</f>
        <v>168597</v>
      </c>
      <c r="L41" s="26">
        <f>'2024'!L41</f>
        <v>132469</v>
      </c>
      <c r="M41" s="26">
        <f>'2024'!M41</f>
        <v>132469</v>
      </c>
      <c r="N41" s="26">
        <f t="shared" si="21"/>
        <v>579154.99600000004</v>
      </c>
      <c r="O41" s="27">
        <f>(F41-H41)*J41</f>
        <v>518931.41774559917</v>
      </c>
      <c r="P41" s="27">
        <f t="shared" si="26"/>
        <v>600812.26919999893</v>
      </c>
      <c r="Q41" s="27">
        <f t="shared" si="26"/>
        <v>227274.51989519922</v>
      </c>
      <c r="R41" s="27">
        <f>(G41-I41)*M41</f>
        <v>227274.51989519922</v>
      </c>
      <c r="S41" s="27">
        <f t="shared" si="2"/>
        <v>1574292.7267359965</v>
      </c>
      <c r="T41" s="27"/>
      <c r="U41" s="28"/>
      <c r="V41" s="29"/>
    </row>
    <row r="42" spans="1:22" ht="33" customHeight="1">
      <c r="A42" s="38" t="s">
        <v>64</v>
      </c>
      <c r="B42" s="50"/>
      <c r="C42" s="25" t="s">
        <v>65</v>
      </c>
      <c r="D42" s="25"/>
      <c r="E42" s="48"/>
      <c r="F42" s="49" t="s">
        <v>18</v>
      </c>
      <c r="G42" s="49" t="s">
        <v>18</v>
      </c>
      <c r="H42" s="49" t="s">
        <v>18</v>
      </c>
      <c r="I42" s="49" t="s">
        <v>18</v>
      </c>
      <c r="J42" s="26">
        <f>'2024'!J42</f>
        <v>24528.835999999999</v>
      </c>
      <c r="K42" s="26">
        <f>'2024'!K42</f>
        <v>16142.034</v>
      </c>
      <c r="L42" s="26">
        <f>'2024'!L42</f>
        <v>10511.893</v>
      </c>
      <c r="M42" s="26">
        <f>'2024'!M42</f>
        <v>21676.017</v>
      </c>
      <c r="N42" s="26">
        <f t="shared" si="21"/>
        <v>72858.78</v>
      </c>
      <c r="O42" s="27">
        <f t="shared" ref="O42:R42" si="27">SUM(O43:O46)</f>
        <v>27369011.15232458</v>
      </c>
      <c r="P42" s="27">
        <f t="shared" si="27"/>
        <v>14338303.071794035</v>
      </c>
      <c r="Q42" s="27">
        <f t="shared" si="27"/>
        <v>7330127.0706062829</v>
      </c>
      <c r="R42" s="27">
        <f t="shared" si="27"/>
        <v>23221161.254274324</v>
      </c>
      <c r="S42" s="27">
        <f t="shared" si="2"/>
        <v>72258602.54899922</v>
      </c>
      <c r="T42" s="29"/>
      <c r="U42" s="28"/>
      <c r="V42" s="29"/>
    </row>
    <row r="43" spans="1:22" ht="54" customHeight="1">
      <c r="A43" s="38"/>
      <c r="B43" s="25" t="s">
        <v>65</v>
      </c>
      <c r="C43" s="24" t="s">
        <v>66</v>
      </c>
      <c r="D43" s="24" t="s">
        <v>67</v>
      </c>
      <c r="E43" s="24" t="s">
        <v>21</v>
      </c>
      <c r="F43" s="17">
        <v>16803.872209460609</v>
      </c>
      <c r="G43" s="17">
        <v>16803.872209460606</v>
      </c>
      <c r="H43" s="17">
        <v>2742.54</v>
      </c>
      <c r="I43" s="17">
        <f t="shared" si="10"/>
        <v>2887.8946199999996</v>
      </c>
      <c r="J43" s="26">
        <f>'2024'!J43</f>
        <v>139.26599999999999</v>
      </c>
      <c r="K43" s="26">
        <f>'2024'!K43</f>
        <v>92.843999999999994</v>
      </c>
      <c r="L43" s="26">
        <f>'2024'!L43</f>
        <v>46.421999999999997</v>
      </c>
      <c r="M43" s="26">
        <f>'2024'!M43</f>
        <v>139.26599999999999</v>
      </c>
      <c r="N43" s="26">
        <f t="shared" si="21"/>
        <v>417.798</v>
      </c>
      <c r="O43" s="27">
        <f>(F43-H43)*J43</f>
        <v>1958265.491482741</v>
      </c>
      <c r="P43" s="27">
        <f t="shared" ref="P43:Q46" si="28">(F43-H43)*K43</f>
        <v>1305510.3276551606</v>
      </c>
      <c r="Q43" s="27">
        <f t="shared" si="28"/>
        <v>646007.51165794022</v>
      </c>
      <c r="R43" s="27">
        <f>(G43-I43)*M43</f>
        <v>1938022.5349738207</v>
      </c>
      <c r="S43" s="27">
        <f t="shared" si="2"/>
        <v>5847805.865769662</v>
      </c>
      <c r="T43" s="27"/>
      <c r="U43" s="28"/>
      <c r="V43" s="29"/>
    </row>
    <row r="44" spans="1:22" ht="60">
      <c r="A44" s="38"/>
      <c r="B44" s="25" t="s">
        <v>65</v>
      </c>
      <c r="C44" s="24" t="s">
        <v>66</v>
      </c>
      <c r="D44" s="24" t="s">
        <v>68</v>
      </c>
      <c r="E44" s="24" t="s">
        <v>21</v>
      </c>
      <c r="F44" s="17">
        <v>4887.7470365699019</v>
      </c>
      <c r="G44" s="17">
        <v>4887.7470365699028</v>
      </c>
      <c r="H44" s="17">
        <v>2742.54</v>
      </c>
      <c r="I44" s="17">
        <f t="shared" si="10"/>
        <v>2887.8946199999996</v>
      </c>
      <c r="J44" s="26">
        <f>'2024'!J44</f>
        <v>10786.417000000001</v>
      </c>
      <c r="K44" s="26">
        <f>'2024'!K44</f>
        <v>5237.4409999999998</v>
      </c>
      <c r="L44" s="26">
        <f>'2024'!L44</f>
        <v>2743.29</v>
      </c>
      <c r="M44" s="26">
        <f>'2024'!M44</f>
        <v>9726.2000000000007</v>
      </c>
      <c r="N44" s="26">
        <f t="shared" si="21"/>
        <v>28493.348000000002</v>
      </c>
      <c r="O44" s="27">
        <f>(F44-H44)*J44</f>
        <v>23139097.647777215</v>
      </c>
      <c r="P44" s="27">
        <f t="shared" si="28"/>
        <v>11235395.286819704</v>
      </c>
      <c r="Q44" s="27">
        <f t="shared" si="28"/>
        <v>5486175.13585205</v>
      </c>
      <c r="R44" s="27">
        <f>(G44-I44)*M44</f>
        <v>19450964.574042194</v>
      </c>
      <c r="S44" s="27">
        <f t="shared" si="2"/>
        <v>59311632.644491158</v>
      </c>
      <c r="T44" s="27"/>
      <c r="U44" s="28"/>
      <c r="V44" s="29"/>
    </row>
    <row r="45" spans="1:22" ht="41.25" customHeight="1">
      <c r="A45" s="38"/>
      <c r="B45" s="25" t="s">
        <v>65</v>
      </c>
      <c r="C45" s="24" t="s">
        <v>66</v>
      </c>
      <c r="D45" s="24" t="s">
        <v>69</v>
      </c>
      <c r="E45" s="24" t="s">
        <v>31</v>
      </c>
      <c r="F45" s="17">
        <v>4887.7470365699019</v>
      </c>
      <c r="G45" s="17">
        <v>4887.7470365699028</v>
      </c>
      <c r="H45" s="17">
        <v>2742.54</v>
      </c>
      <c r="I45" s="17">
        <f t="shared" si="10"/>
        <v>2887.8946199999996</v>
      </c>
      <c r="J45" s="26">
        <f>'2024'!J45</f>
        <v>842.10300000000007</v>
      </c>
      <c r="K45" s="26">
        <f>'2024'!K45</f>
        <v>665.45900000000006</v>
      </c>
      <c r="L45" s="26">
        <f>'2024'!L45</f>
        <v>478.041</v>
      </c>
      <c r="M45" s="26">
        <f>'2024'!M45</f>
        <v>731.13099999999997</v>
      </c>
      <c r="N45" s="26">
        <f t="shared" si="21"/>
        <v>2716.7339999999999</v>
      </c>
      <c r="O45" s="27">
        <f>(F45-H45)*J45</f>
        <v>1806485.2811166241</v>
      </c>
      <c r="P45" s="27">
        <f t="shared" si="28"/>
        <v>1427547.3293487704</v>
      </c>
      <c r="Q45" s="27">
        <f t="shared" si="28"/>
        <v>956011.4490694931</v>
      </c>
      <c r="R45" s="27">
        <f>(G45-I45)*M45</f>
        <v>1462154.0971791698</v>
      </c>
      <c r="S45" s="27">
        <f t="shared" si="2"/>
        <v>5652198.1567140575</v>
      </c>
      <c r="T45" s="27"/>
      <c r="U45" s="28"/>
      <c r="V45" s="29"/>
    </row>
    <row r="46" spans="1:22" ht="30">
      <c r="A46" s="38"/>
      <c r="B46" s="25" t="s">
        <v>65</v>
      </c>
      <c r="C46" s="24" t="s">
        <v>66</v>
      </c>
      <c r="D46" s="24" t="s">
        <v>69</v>
      </c>
      <c r="E46" s="24" t="s">
        <v>40</v>
      </c>
      <c r="F46" s="17">
        <v>94.087619999999987</v>
      </c>
      <c r="G46" s="17">
        <v>94.087619999999987</v>
      </c>
      <c r="H46" s="17">
        <v>57.635859999999994</v>
      </c>
      <c r="I46" s="17">
        <f t="shared" si="10"/>
        <v>60.690560579999989</v>
      </c>
      <c r="J46" s="26">
        <f>'2024'!J46</f>
        <v>12761.05</v>
      </c>
      <c r="K46" s="26">
        <f>'2024'!K46</f>
        <v>10146.290000000001</v>
      </c>
      <c r="L46" s="26">
        <f>'2024'!L46</f>
        <v>7244.14</v>
      </c>
      <c r="M46" s="26">
        <f>'2024'!M46</f>
        <v>11079.42</v>
      </c>
      <c r="N46" s="26">
        <f t="shared" si="21"/>
        <v>41230.9</v>
      </c>
      <c r="O46" s="27">
        <f>(F46-H46)*J46</f>
        <v>465162.73194799991</v>
      </c>
      <c r="P46" s="27">
        <f t="shared" si="28"/>
        <v>369850.12797039998</v>
      </c>
      <c r="Q46" s="27">
        <f t="shared" si="28"/>
        <v>241932.97402679879</v>
      </c>
      <c r="R46" s="27">
        <f>(G46-I46)*M46</f>
        <v>370020.04807913635</v>
      </c>
      <c r="S46" s="27">
        <f t="shared" si="2"/>
        <v>1446965.882024335</v>
      </c>
      <c r="T46" s="27"/>
      <c r="U46" s="28"/>
      <c r="V46" s="29"/>
    </row>
    <row r="47" spans="1:22" ht="33" customHeight="1">
      <c r="A47" s="38" t="s">
        <v>70</v>
      </c>
      <c r="B47" s="50"/>
      <c r="C47" s="25" t="s">
        <v>71</v>
      </c>
      <c r="D47" s="25"/>
      <c r="E47" s="48"/>
      <c r="F47" s="49" t="s">
        <v>18</v>
      </c>
      <c r="G47" s="49" t="s">
        <v>18</v>
      </c>
      <c r="H47" s="49" t="s">
        <v>18</v>
      </c>
      <c r="I47" s="49" t="s">
        <v>18</v>
      </c>
      <c r="J47" s="26">
        <f>'2024'!J47</f>
        <v>267462</v>
      </c>
      <c r="K47" s="26">
        <f>'2024'!K47</f>
        <v>224935.74</v>
      </c>
      <c r="L47" s="26">
        <f>'2024'!L47</f>
        <v>149604.47</v>
      </c>
      <c r="M47" s="26">
        <f>'2024'!M47</f>
        <v>256379.36</v>
      </c>
      <c r="N47" s="26">
        <f t="shared" si="21"/>
        <v>898381.57</v>
      </c>
      <c r="O47" s="27">
        <f t="shared" ref="O47:R47" si="29">SUM(O48:O50)</f>
        <v>13011763.978801237</v>
      </c>
      <c r="P47" s="27">
        <f t="shared" si="29"/>
        <v>7258750.2604623688</v>
      </c>
      <c r="Q47" s="27">
        <f t="shared" si="29"/>
        <v>2247719.5149413818</v>
      </c>
      <c r="R47" s="27">
        <f t="shared" si="29"/>
        <v>6347349.8413287979</v>
      </c>
      <c r="S47" s="27">
        <f t="shared" si="2"/>
        <v>28865583.595533788</v>
      </c>
      <c r="T47" s="29"/>
      <c r="U47" s="28"/>
      <c r="V47" s="29"/>
    </row>
    <row r="48" spans="1:22" ht="30">
      <c r="A48" s="38"/>
      <c r="B48" s="25" t="s">
        <v>71</v>
      </c>
      <c r="C48" s="24" t="s">
        <v>72</v>
      </c>
      <c r="D48" s="24" t="s">
        <v>39</v>
      </c>
      <c r="E48" s="24" t="s">
        <v>21</v>
      </c>
      <c r="F48" s="17">
        <v>1255.0589123624311</v>
      </c>
      <c r="G48" s="17">
        <v>1255.0589123624311</v>
      </c>
      <c r="H48" s="17">
        <v>1131.21271</v>
      </c>
      <c r="I48" s="17">
        <f t="shared" si="10"/>
        <v>1191.16698363</v>
      </c>
      <c r="J48" s="26">
        <f>'2024'!J48</f>
        <v>84436</v>
      </c>
      <c r="K48" s="26">
        <f>'2024'!K48</f>
        <v>37421</v>
      </c>
      <c r="L48" s="26">
        <f>'2024'!L48</f>
        <v>14139</v>
      </c>
      <c r="M48" s="26">
        <f>'2024'!M48</f>
        <v>70469</v>
      </c>
      <c r="N48" s="26">
        <f t="shared" si="21"/>
        <v>206465</v>
      </c>
      <c r="O48" s="27">
        <f>(F48-H48)*J48</f>
        <v>10457077.942674231</v>
      </c>
      <c r="P48" s="27">
        <f t="shared" ref="P48:Q50" si="30">(F48-H48)*K48</f>
        <v>4634448.7386045335</v>
      </c>
      <c r="Q48" s="27">
        <f t="shared" si="30"/>
        <v>903367.98034784326</v>
      </c>
      <c r="R48" s="27">
        <f>(G48-I48)*M48</f>
        <v>4502400.3258456867</v>
      </c>
      <c r="S48" s="27">
        <f t="shared" si="2"/>
        <v>20497294.987472296</v>
      </c>
      <c r="T48" s="27"/>
      <c r="U48" s="28"/>
      <c r="V48" s="29"/>
    </row>
    <row r="49" spans="1:22" ht="30">
      <c r="A49" s="38"/>
      <c r="B49" s="25" t="s">
        <v>71</v>
      </c>
      <c r="C49" s="24" t="s">
        <v>72</v>
      </c>
      <c r="D49" s="24" t="s">
        <v>39</v>
      </c>
      <c r="E49" s="24" t="s">
        <v>31</v>
      </c>
      <c r="F49" s="17">
        <v>1255.0589123624311</v>
      </c>
      <c r="G49" s="17">
        <v>1255.0589123624311</v>
      </c>
      <c r="H49" s="17">
        <v>1131.21271</v>
      </c>
      <c r="I49" s="17">
        <f t="shared" si="10"/>
        <v>1191.16698363</v>
      </c>
      <c r="J49" s="26">
        <f>'2024'!J49</f>
        <v>10780</v>
      </c>
      <c r="K49" s="26">
        <f>'2024'!K49</f>
        <v>11104</v>
      </c>
      <c r="L49" s="26">
        <f>'2024'!L49</f>
        <v>8022</v>
      </c>
      <c r="M49" s="26">
        <f>'2024'!M49</f>
        <v>11009</v>
      </c>
      <c r="N49" s="26">
        <f t="shared" si="21"/>
        <v>40915</v>
      </c>
      <c r="O49" s="27">
        <f>(F49-H49)*J49</f>
        <v>1335062.061467007</v>
      </c>
      <c r="P49" s="27">
        <f t="shared" si="30"/>
        <v>1375188.2310324349</v>
      </c>
      <c r="Q49" s="27">
        <f t="shared" si="30"/>
        <v>512541.05229156226</v>
      </c>
      <c r="R49" s="27">
        <f>(G49-I49)*M49</f>
        <v>703386.24341533391</v>
      </c>
      <c r="S49" s="27">
        <f t="shared" si="2"/>
        <v>3926177.5882063378</v>
      </c>
      <c r="T49" s="27"/>
      <c r="U49" s="28"/>
      <c r="V49" s="29"/>
    </row>
    <row r="50" spans="1:22" ht="30">
      <c r="A50" s="38"/>
      <c r="B50" s="25" t="s">
        <v>71</v>
      </c>
      <c r="C50" s="24" t="s">
        <v>72</v>
      </c>
      <c r="D50" s="24" t="s">
        <v>39</v>
      </c>
      <c r="E50" s="24" t="s">
        <v>40</v>
      </c>
      <c r="F50" s="17">
        <v>17.53</v>
      </c>
      <c r="G50" s="17">
        <v>17.53</v>
      </c>
      <c r="H50" s="17">
        <v>10.44929</v>
      </c>
      <c r="I50" s="17">
        <f t="shared" si="10"/>
        <v>11.003102369999999</v>
      </c>
      <c r="J50" s="26">
        <f>'2024'!J50</f>
        <v>172246</v>
      </c>
      <c r="K50" s="26">
        <f>'2024'!K50</f>
        <v>176410.74</v>
      </c>
      <c r="L50" s="26">
        <f>'2024'!L50</f>
        <v>127443.47</v>
      </c>
      <c r="M50" s="26">
        <f>'2024'!M50</f>
        <v>174901.36</v>
      </c>
      <c r="N50" s="26">
        <f t="shared" si="21"/>
        <v>651001.56999999995</v>
      </c>
      <c r="O50" s="27">
        <f>(F50-H50)*J50</f>
        <v>1219623.9746600003</v>
      </c>
      <c r="P50" s="27">
        <f t="shared" si="30"/>
        <v>1249113.2908254003</v>
      </c>
      <c r="Q50" s="27">
        <f t="shared" si="30"/>
        <v>831810.48230197642</v>
      </c>
      <c r="R50" s="27">
        <f>(G50-I50)*M50</f>
        <v>1141563.2720677771</v>
      </c>
      <c r="S50" s="27">
        <f t="shared" si="2"/>
        <v>4442111.0198551537</v>
      </c>
      <c r="T50" s="27"/>
      <c r="U50" s="28"/>
      <c r="V50" s="29"/>
    </row>
    <row r="51" spans="1:22" ht="33" customHeight="1">
      <c r="A51" s="38" t="s">
        <v>73</v>
      </c>
      <c r="B51" s="50"/>
      <c r="C51" s="25" t="s">
        <v>74</v>
      </c>
      <c r="D51" s="25"/>
      <c r="E51" s="48"/>
      <c r="F51" s="49" t="s">
        <v>18</v>
      </c>
      <c r="G51" s="49" t="s">
        <v>18</v>
      </c>
      <c r="H51" s="49" t="s">
        <v>18</v>
      </c>
      <c r="I51" s="49" t="s">
        <v>18</v>
      </c>
      <c r="J51" s="26">
        <f>'2024'!J51</f>
        <v>306.24</v>
      </c>
      <c r="K51" s="26">
        <f>'2024'!K51</f>
        <v>131.68</v>
      </c>
      <c r="L51" s="26">
        <f>'2024'!L51</f>
        <v>160.89000000000001</v>
      </c>
      <c r="M51" s="26">
        <f>'2024'!M51</f>
        <v>210.45</v>
      </c>
      <c r="N51" s="26">
        <f t="shared" si="21"/>
        <v>809.26</v>
      </c>
      <c r="O51" s="27">
        <f t="shared" ref="O51:R51" si="31">SUM(O52:O54)</f>
        <v>1805952.5409446778</v>
      </c>
      <c r="P51" s="27">
        <f t="shared" si="31"/>
        <v>782918.39533021848</v>
      </c>
      <c r="Q51" s="27">
        <f t="shared" si="31"/>
        <v>937485.4314465397</v>
      </c>
      <c r="R51" s="27">
        <f t="shared" si="31"/>
        <v>1210115.8467224035</v>
      </c>
      <c r="S51" s="27">
        <f t="shared" si="2"/>
        <v>4736472.2144438401</v>
      </c>
      <c r="T51" s="29"/>
      <c r="U51" s="28"/>
      <c r="V51" s="29"/>
    </row>
    <row r="52" spans="1:22" ht="30">
      <c r="A52" s="38"/>
      <c r="B52" s="25" t="s">
        <v>74</v>
      </c>
      <c r="C52" s="24" t="s">
        <v>59</v>
      </c>
      <c r="D52" s="24" t="s">
        <v>75</v>
      </c>
      <c r="E52" s="24" t="s">
        <v>21</v>
      </c>
      <c r="F52" s="17">
        <v>8220.9784517324151</v>
      </c>
      <c r="G52" s="17">
        <v>8220.9784517324151</v>
      </c>
      <c r="H52" s="17">
        <v>1830.4859999999999</v>
      </c>
      <c r="I52" s="17">
        <f t="shared" ref="I52:I75" si="32">H52*$I$3</f>
        <v>1927.5017579999997</v>
      </c>
      <c r="J52" s="26">
        <f>'2024'!J52</f>
        <v>119.16</v>
      </c>
      <c r="K52" s="26">
        <f>'2024'!K52</f>
        <v>58.94</v>
      </c>
      <c r="L52" s="26">
        <f>'2024'!L52</f>
        <v>68.11</v>
      </c>
      <c r="M52" s="26">
        <f>'2024'!M52</f>
        <v>68.099999999999994</v>
      </c>
      <c r="N52" s="26">
        <f t="shared" si="21"/>
        <v>314.30999999999995</v>
      </c>
      <c r="O52" s="27">
        <f>(F52-H52)*J52</f>
        <v>761491.08054843463</v>
      </c>
      <c r="P52" s="27">
        <f t="shared" ref="P52:Q54" si="33">(F52-H52)*K52</f>
        <v>376655.62510510854</v>
      </c>
      <c r="Q52" s="27">
        <f t="shared" si="33"/>
        <v>428648.69761011482</v>
      </c>
      <c r="R52" s="27">
        <f>(G52-I52)*M52</f>
        <v>428585.76284317748</v>
      </c>
      <c r="S52" s="27">
        <f t="shared" si="2"/>
        <v>1995381.1661068352</v>
      </c>
      <c r="T52" s="27"/>
      <c r="U52" s="28"/>
      <c r="V52" s="29"/>
    </row>
    <row r="53" spans="1:22" ht="30">
      <c r="A53" s="38"/>
      <c r="B53" s="25" t="s">
        <v>74</v>
      </c>
      <c r="C53" s="24" t="s">
        <v>59</v>
      </c>
      <c r="D53" s="24" t="s">
        <v>76</v>
      </c>
      <c r="E53" s="24" t="s">
        <v>21</v>
      </c>
      <c r="F53" s="17">
        <v>7353.4022363832746</v>
      </c>
      <c r="G53" s="17">
        <v>7353.4022363832755</v>
      </c>
      <c r="H53" s="17">
        <v>1778.3989999999999</v>
      </c>
      <c r="I53" s="17">
        <f t="shared" si="32"/>
        <v>1872.6541469999997</v>
      </c>
      <c r="J53" s="26">
        <f>'2024'!J53</f>
        <v>122.9</v>
      </c>
      <c r="K53" s="26">
        <f>'2024'!K53</f>
        <v>40.989999999999995</v>
      </c>
      <c r="L53" s="26">
        <f>'2024'!L53</f>
        <v>76.48</v>
      </c>
      <c r="M53" s="26">
        <f>'2024'!M53</f>
        <v>76.47</v>
      </c>
      <c r="N53" s="26">
        <f t="shared" si="21"/>
        <v>316.84000000000003</v>
      </c>
      <c r="O53" s="27">
        <f>(F53-H53)*J53</f>
        <v>685167.89775150444</v>
      </c>
      <c r="P53" s="27">
        <f t="shared" si="33"/>
        <v>228519.38265935038</v>
      </c>
      <c r="Q53" s="27">
        <f t="shared" si="33"/>
        <v>419167.61387603299</v>
      </c>
      <c r="R53" s="27">
        <f>(G53-I53)*M53</f>
        <v>419112.80639513914</v>
      </c>
      <c r="S53" s="27">
        <f t="shared" si="2"/>
        <v>1751967.7006820268</v>
      </c>
      <c r="T53" s="27"/>
      <c r="U53" s="28"/>
      <c r="V53" s="29"/>
    </row>
    <row r="54" spans="1:22" ht="30">
      <c r="A54" s="38"/>
      <c r="B54" s="25" t="s">
        <v>74</v>
      </c>
      <c r="C54" s="24" t="s">
        <v>59</v>
      </c>
      <c r="D54" s="24" t="s">
        <v>77</v>
      </c>
      <c r="E54" s="24" t="s">
        <v>21</v>
      </c>
      <c r="F54" s="17">
        <v>7429.2344312050254</v>
      </c>
      <c r="G54" s="17">
        <v>7429.2344312050254</v>
      </c>
      <c r="H54" s="17">
        <v>1831.0174999999999</v>
      </c>
      <c r="I54" s="17">
        <f t="shared" si="32"/>
        <v>1928.0614274999998</v>
      </c>
      <c r="J54" s="26">
        <f>'2024'!J54</f>
        <v>64.180000000000007</v>
      </c>
      <c r="K54" s="26">
        <f>'2024'!K54</f>
        <v>31.75</v>
      </c>
      <c r="L54" s="26">
        <f>'2024'!L54</f>
        <v>16.3</v>
      </c>
      <c r="M54" s="26">
        <f>'2024'!M54</f>
        <v>65.88</v>
      </c>
      <c r="N54" s="26">
        <f t="shared" si="21"/>
        <v>178.11</v>
      </c>
      <c r="O54" s="27">
        <f>(F54-H54)*J54</f>
        <v>359293.56264473859</v>
      </c>
      <c r="P54" s="27">
        <f t="shared" si="33"/>
        <v>177743.38756575956</v>
      </c>
      <c r="Q54" s="27">
        <f t="shared" si="33"/>
        <v>89669.119960391923</v>
      </c>
      <c r="R54" s="27">
        <f>(G54-I54)*M54</f>
        <v>362417.27748408704</v>
      </c>
      <c r="S54" s="27">
        <f t="shared" si="2"/>
        <v>989123.34765497711</v>
      </c>
      <c r="T54" s="27"/>
      <c r="U54" s="28"/>
      <c r="V54" s="29"/>
    </row>
    <row r="55" spans="1:22" ht="33" customHeight="1">
      <c r="A55" s="38" t="s">
        <v>78</v>
      </c>
      <c r="B55" s="50"/>
      <c r="C55" s="25" t="s">
        <v>79</v>
      </c>
      <c r="D55" s="25"/>
      <c r="E55" s="48"/>
      <c r="F55" s="49" t="s">
        <v>18</v>
      </c>
      <c r="G55" s="49" t="s">
        <v>18</v>
      </c>
      <c r="H55" s="49" t="s">
        <v>18</v>
      </c>
      <c r="I55" s="49" t="s">
        <v>18</v>
      </c>
      <c r="J55" s="26">
        <f>'2024'!J55</f>
        <v>248.28000000000003</v>
      </c>
      <c r="K55" s="26">
        <f>'2024'!K55</f>
        <v>122.80000000000001</v>
      </c>
      <c r="L55" s="26">
        <f>'2024'!L55</f>
        <v>59.26</v>
      </c>
      <c r="M55" s="26">
        <f>'2024'!M55</f>
        <v>213.68</v>
      </c>
      <c r="N55" s="26">
        <f t="shared" si="21"/>
        <v>644.02</v>
      </c>
      <c r="O55" s="27">
        <f>O56</f>
        <v>222290.90696848079</v>
      </c>
      <c r="P55" s="27">
        <f t="shared" ref="P55:R55" si="34">P56</f>
        <v>109945.7200569093</v>
      </c>
      <c r="Q55" s="27">
        <f t="shared" si="34"/>
        <v>46726.78906909786</v>
      </c>
      <c r="R55" s="27">
        <f t="shared" si="34"/>
        <v>168487.6862687282</v>
      </c>
      <c r="S55" s="27">
        <f t="shared" si="2"/>
        <v>547451.10236321611</v>
      </c>
      <c r="T55" s="29"/>
      <c r="U55" s="28"/>
      <c r="V55" s="29"/>
    </row>
    <row r="56" spans="1:22" ht="30">
      <c r="A56" s="38"/>
      <c r="B56" s="25" t="s">
        <v>79</v>
      </c>
      <c r="C56" s="24" t="s">
        <v>27</v>
      </c>
      <c r="D56" s="24" t="s">
        <v>80</v>
      </c>
      <c r="E56" s="24" t="s">
        <v>21</v>
      </c>
      <c r="F56" s="17">
        <v>2910.7714532321602</v>
      </c>
      <c r="G56" s="17">
        <v>2910.7714532321606</v>
      </c>
      <c r="H56" s="17">
        <v>2015.4479999999999</v>
      </c>
      <c r="I56" s="17">
        <f t="shared" si="32"/>
        <v>2122.2667439999996</v>
      </c>
      <c r="J56" s="26">
        <f>'2024'!J56</f>
        <v>248.28000000000003</v>
      </c>
      <c r="K56" s="26">
        <f>'2024'!K56</f>
        <v>122.80000000000001</v>
      </c>
      <c r="L56" s="26">
        <f>'2024'!L56</f>
        <v>59.26</v>
      </c>
      <c r="M56" s="26">
        <f>'2024'!M56</f>
        <v>213.68</v>
      </c>
      <c r="N56" s="26">
        <f t="shared" si="21"/>
        <v>644.02</v>
      </c>
      <c r="O56" s="27">
        <f>(F56-H56)*J56</f>
        <v>222290.90696848079</v>
      </c>
      <c r="P56" s="27">
        <f>(F56-H56)*K56</f>
        <v>109945.7200569093</v>
      </c>
      <c r="Q56" s="27">
        <f>(G56-I56)*L56</f>
        <v>46726.78906909786</v>
      </c>
      <c r="R56" s="27">
        <f>(G56-I56)*M56</f>
        <v>168487.6862687282</v>
      </c>
      <c r="S56" s="27">
        <f t="shared" si="2"/>
        <v>547451.10236321611</v>
      </c>
      <c r="T56" s="27"/>
      <c r="U56" s="28"/>
      <c r="V56" s="29"/>
    </row>
    <row r="57" spans="1:22" ht="33" customHeight="1">
      <c r="A57" s="38" t="s">
        <v>81</v>
      </c>
      <c r="B57" s="50"/>
      <c r="C57" s="25" t="s">
        <v>82</v>
      </c>
      <c r="D57" s="25"/>
      <c r="E57" s="48"/>
      <c r="F57" s="49" t="s">
        <v>18</v>
      </c>
      <c r="G57" s="49" t="s">
        <v>18</v>
      </c>
      <c r="H57" s="49" t="s">
        <v>18</v>
      </c>
      <c r="I57" s="49" t="s">
        <v>18</v>
      </c>
      <c r="J57" s="26">
        <f>'2024'!J57</f>
        <v>701.39599999999996</v>
      </c>
      <c r="K57" s="26">
        <f>'2024'!K57</f>
        <v>334.52800000000002</v>
      </c>
      <c r="L57" s="26">
        <f>'2024'!L57</f>
        <v>95.73</v>
      </c>
      <c r="M57" s="26">
        <f>'2024'!M57</f>
        <v>574.38400000000001</v>
      </c>
      <c r="N57" s="26">
        <f t="shared" si="21"/>
        <v>1706.038</v>
      </c>
      <c r="O57" s="27">
        <f t="shared" ref="O57:R57" si="35">O58</f>
        <v>5297931.0605534399</v>
      </c>
      <c r="P57" s="27">
        <f t="shared" si="35"/>
        <v>2526826.9020992722</v>
      </c>
      <c r="Q57" s="27">
        <f t="shared" si="35"/>
        <v>714352.29048226634</v>
      </c>
      <c r="R57" s="27">
        <f t="shared" si="35"/>
        <v>4286143.5915216338</v>
      </c>
      <c r="S57" s="27">
        <f t="shared" si="2"/>
        <v>12825253.844656613</v>
      </c>
      <c r="T57" s="29"/>
      <c r="U57" s="28"/>
      <c r="V57" s="29"/>
    </row>
    <row r="58" spans="1:22" ht="30">
      <c r="A58" s="38"/>
      <c r="B58" s="25" t="s">
        <v>82</v>
      </c>
      <c r="C58" s="24" t="s">
        <v>83</v>
      </c>
      <c r="D58" s="24" t="s">
        <v>84</v>
      </c>
      <c r="E58" s="24" t="s">
        <v>21</v>
      </c>
      <c r="F58" s="17">
        <v>9275.1503874117334</v>
      </c>
      <c r="G58" s="17">
        <v>9275.1503874117334</v>
      </c>
      <c r="H58" s="17">
        <v>1721.7411</v>
      </c>
      <c r="I58" s="17">
        <f t="shared" si="32"/>
        <v>1812.9933782999999</v>
      </c>
      <c r="J58" s="26">
        <f>'2024'!J58</f>
        <v>701.39599999999996</v>
      </c>
      <c r="K58" s="26">
        <f>'2024'!K58</f>
        <v>334.52800000000002</v>
      </c>
      <c r="L58" s="26">
        <f>'2024'!L58</f>
        <v>95.73</v>
      </c>
      <c r="M58" s="26">
        <f>'2024'!M58</f>
        <v>574.38400000000001</v>
      </c>
      <c r="N58" s="26">
        <f t="shared" si="21"/>
        <v>1706.038</v>
      </c>
      <c r="O58" s="27">
        <f>(F58-H58)*J58</f>
        <v>5297931.0605534399</v>
      </c>
      <c r="P58" s="27">
        <f>(F58-H58)*K58</f>
        <v>2526826.9020992722</v>
      </c>
      <c r="Q58" s="27">
        <f>(G58-I58)*L58</f>
        <v>714352.29048226634</v>
      </c>
      <c r="R58" s="27">
        <f>(G58-I58)*M58</f>
        <v>4286143.5915216338</v>
      </c>
      <c r="S58" s="27">
        <f t="shared" si="2"/>
        <v>12825253.844656613</v>
      </c>
      <c r="T58" s="27"/>
      <c r="U58" s="28"/>
      <c r="V58" s="29"/>
    </row>
    <row r="59" spans="1:22" ht="33" customHeight="1">
      <c r="A59" s="38" t="s">
        <v>85</v>
      </c>
      <c r="B59" s="50"/>
      <c r="C59" s="25" t="s">
        <v>86</v>
      </c>
      <c r="D59" s="25"/>
      <c r="E59" s="48"/>
      <c r="F59" s="49" t="s">
        <v>18</v>
      </c>
      <c r="G59" s="49" t="s">
        <v>18</v>
      </c>
      <c r="H59" s="49" t="s">
        <v>18</v>
      </c>
      <c r="I59" s="49" t="s">
        <v>18</v>
      </c>
      <c r="J59" s="26">
        <f>'2024'!J59</f>
        <v>168.69899999999998</v>
      </c>
      <c r="K59" s="26">
        <f>'2024'!K59</f>
        <v>81.628999999999991</v>
      </c>
      <c r="L59" s="26">
        <f>'2024'!L59</f>
        <v>24.984999999999999</v>
      </c>
      <c r="M59" s="26">
        <f>'2024'!M59</f>
        <v>149.934</v>
      </c>
      <c r="N59" s="26">
        <f t="shared" si="21"/>
        <v>425.24699999999996</v>
      </c>
      <c r="O59" s="27">
        <f t="shared" ref="O59:R59" si="36">O60</f>
        <v>596553.29649408243</v>
      </c>
      <c r="P59" s="27">
        <f t="shared" si="36"/>
        <v>288656.41787749453</v>
      </c>
      <c r="Q59" s="27">
        <f t="shared" si="36"/>
        <v>86092.695093987277</v>
      </c>
      <c r="R59" s="27">
        <f t="shared" si="36"/>
        <v>516638.86917037779</v>
      </c>
      <c r="S59" s="27">
        <f t="shared" si="2"/>
        <v>1487941.2786359419</v>
      </c>
      <c r="T59" s="29"/>
      <c r="U59" s="28"/>
      <c r="V59" s="29"/>
    </row>
    <row r="60" spans="1:22" ht="45">
      <c r="A60" s="38"/>
      <c r="B60" s="25" t="s">
        <v>86</v>
      </c>
      <c r="C60" s="24" t="s">
        <v>87</v>
      </c>
      <c r="D60" s="24" t="s">
        <v>88</v>
      </c>
      <c r="E60" s="24" t="s">
        <v>21</v>
      </c>
      <c r="F60" s="17">
        <v>5242.3143639208438</v>
      </c>
      <c r="G60" s="17">
        <v>5242.3143639208438</v>
      </c>
      <c r="H60" s="17">
        <v>1706.115</v>
      </c>
      <c r="I60" s="17">
        <f t="shared" si="32"/>
        <v>1796.5390949999999</v>
      </c>
      <c r="J60" s="26">
        <f>'2024'!J60</f>
        <v>168.69899999999998</v>
      </c>
      <c r="K60" s="26">
        <f>'2024'!K60</f>
        <v>81.628999999999991</v>
      </c>
      <c r="L60" s="26">
        <f>'2024'!L60</f>
        <v>24.984999999999999</v>
      </c>
      <c r="M60" s="26">
        <f>'2024'!M60</f>
        <v>149.934</v>
      </c>
      <c r="N60" s="26">
        <f t="shared" si="21"/>
        <v>425.24699999999996</v>
      </c>
      <c r="O60" s="27">
        <f>(F60-H60)*J60</f>
        <v>596553.29649408243</v>
      </c>
      <c r="P60" s="27">
        <f>(F60-H60)*K60</f>
        <v>288656.41787749453</v>
      </c>
      <c r="Q60" s="27">
        <f>(G60-I60)*L60</f>
        <v>86092.695093987277</v>
      </c>
      <c r="R60" s="27">
        <f>(G60-I60)*M60</f>
        <v>516638.86917037779</v>
      </c>
      <c r="S60" s="27">
        <f t="shared" si="2"/>
        <v>1487941.2786359419</v>
      </c>
      <c r="T60" s="27"/>
      <c r="U60" s="28"/>
      <c r="V60" s="29"/>
    </row>
    <row r="61" spans="1:22" ht="33" customHeight="1">
      <c r="A61" s="38" t="s">
        <v>89</v>
      </c>
      <c r="B61" s="50"/>
      <c r="C61" s="25" t="s">
        <v>90</v>
      </c>
      <c r="D61" s="25"/>
      <c r="E61" s="48"/>
      <c r="F61" s="49" t="s">
        <v>18</v>
      </c>
      <c r="G61" s="49" t="s">
        <v>18</v>
      </c>
      <c r="H61" s="49" t="s">
        <v>18</v>
      </c>
      <c r="I61" s="49" t="s">
        <v>18</v>
      </c>
      <c r="J61" s="26">
        <f>'2024'!J61</f>
        <v>652.06299999999999</v>
      </c>
      <c r="K61" s="26">
        <f>'2024'!K61</f>
        <v>294.46600000000001</v>
      </c>
      <c r="L61" s="26">
        <f>'2024'!L61</f>
        <v>189.93</v>
      </c>
      <c r="M61" s="26">
        <f>'2024'!M61</f>
        <v>554.51</v>
      </c>
      <c r="N61" s="26">
        <f t="shared" si="21"/>
        <v>1690.9690000000001</v>
      </c>
      <c r="O61" s="27">
        <f t="shared" ref="O61:R61" si="37">SUM(O62:O64)</f>
        <v>2709431.2529991576</v>
      </c>
      <c r="P61" s="27">
        <f t="shared" si="37"/>
        <v>1231131.5160529448</v>
      </c>
      <c r="Q61" s="27">
        <f t="shared" si="37"/>
        <v>778826.04036262014</v>
      </c>
      <c r="R61" s="27">
        <f t="shared" si="37"/>
        <v>2273943.1952725048</v>
      </c>
      <c r="S61" s="27">
        <f t="shared" si="2"/>
        <v>6993332.0046872273</v>
      </c>
      <c r="T61" s="29"/>
      <c r="U61" s="28"/>
      <c r="V61" s="29"/>
    </row>
    <row r="62" spans="1:22" ht="45">
      <c r="A62" s="38"/>
      <c r="B62" s="25" t="s">
        <v>90</v>
      </c>
      <c r="C62" s="24" t="s">
        <v>87</v>
      </c>
      <c r="D62" s="24" t="s">
        <v>91</v>
      </c>
      <c r="E62" s="24" t="s">
        <v>21</v>
      </c>
      <c r="F62" s="17">
        <v>5869.0699791347879</v>
      </c>
      <c r="G62" s="17">
        <v>5869.0699791347888</v>
      </c>
      <c r="H62" s="17">
        <v>1700.8</v>
      </c>
      <c r="I62" s="17">
        <f t="shared" si="32"/>
        <v>1790.9423999999999</v>
      </c>
      <c r="J62" s="26">
        <f>'2024'!J62</f>
        <v>268.39499999999998</v>
      </c>
      <c r="K62" s="26">
        <f>'2024'!K62</f>
        <v>132.755</v>
      </c>
      <c r="L62" s="26">
        <f>'2024'!L62</f>
        <v>83.33</v>
      </c>
      <c r="M62" s="26">
        <f>'2024'!M62</f>
        <v>234.96</v>
      </c>
      <c r="N62" s="26">
        <f t="shared" si="21"/>
        <v>719.43999999999994</v>
      </c>
      <c r="O62" s="27">
        <f>(F62-H62)*J62</f>
        <v>1118742.8210498812</v>
      </c>
      <c r="P62" s="27">
        <f t="shared" ref="P62:Q64" si="38">(F62-H62)*K62</f>
        <v>553358.68108003878</v>
      </c>
      <c r="Q62" s="27">
        <f t="shared" si="38"/>
        <v>339830.37116930197</v>
      </c>
      <c r="R62" s="27">
        <f>(G62-I62)*M62</f>
        <v>958196.85599350999</v>
      </c>
      <c r="S62" s="27">
        <f t="shared" si="2"/>
        <v>2970128.7292927317</v>
      </c>
      <c r="T62" s="27"/>
      <c r="U62" s="28"/>
      <c r="V62" s="29"/>
    </row>
    <row r="63" spans="1:22" ht="45">
      <c r="A63" s="38"/>
      <c r="B63" s="25" t="s">
        <v>90</v>
      </c>
      <c r="C63" s="24" t="s">
        <v>87</v>
      </c>
      <c r="D63" s="24" t="s">
        <v>92</v>
      </c>
      <c r="E63" s="24" t="s">
        <v>21</v>
      </c>
      <c r="F63" s="17">
        <v>5185.2306850955592</v>
      </c>
      <c r="G63" s="17">
        <v>5185.230685095562</v>
      </c>
      <c r="H63" s="17">
        <v>1700.8</v>
      </c>
      <c r="I63" s="17">
        <f t="shared" si="32"/>
        <v>1790.9423999999999</v>
      </c>
      <c r="J63" s="26">
        <f>'2024'!J63</f>
        <v>222.29399999999998</v>
      </c>
      <c r="K63" s="26">
        <f>'2024'!K63</f>
        <v>89.040999999999997</v>
      </c>
      <c r="L63" s="26">
        <f>'2024'!L63</f>
        <v>57.4</v>
      </c>
      <c r="M63" s="26">
        <f>'2024'!M63</f>
        <v>172.2</v>
      </c>
      <c r="N63" s="26">
        <f t="shared" si="21"/>
        <v>540.93499999999995</v>
      </c>
      <c r="O63" s="27">
        <f>(F63-H63)*J63</f>
        <v>774568.03471263219</v>
      </c>
      <c r="P63" s="27">
        <f t="shared" si="38"/>
        <v>310257.19263159367</v>
      </c>
      <c r="Q63" s="27">
        <f t="shared" si="38"/>
        <v>194832.14756448526</v>
      </c>
      <c r="R63" s="27">
        <f>(G63-I63)*M63</f>
        <v>584496.44269345573</v>
      </c>
      <c r="S63" s="27">
        <f t="shared" si="2"/>
        <v>1864153.8176021669</v>
      </c>
      <c r="T63" s="27"/>
      <c r="U63" s="28"/>
      <c r="V63" s="29"/>
    </row>
    <row r="64" spans="1:22" ht="45">
      <c r="A64" s="38"/>
      <c r="B64" s="25" t="s">
        <v>90</v>
      </c>
      <c r="C64" s="24" t="s">
        <v>87</v>
      </c>
      <c r="D64" s="24" t="s">
        <v>93</v>
      </c>
      <c r="E64" s="24" t="s">
        <v>21</v>
      </c>
      <c r="F64" s="17">
        <v>6843.162723838067</v>
      </c>
      <c r="G64" s="17">
        <v>6843.162723838067</v>
      </c>
      <c r="H64" s="17">
        <v>1785.84</v>
      </c>
      <c r="I64" s="17">
        <f t="shared" si="32"/>
        <v>1880.4895199999999</v>
      </c>
      <c r="J64" s="26">
        <f>'2024'!J64</f>
        <v>161.374</v>
      </c>
      <c r="K64" s="26">
        <f>'2024'!K64</f>
        <v>72.67</v>
      </c>
      <c r="L64" s="26">
        <f>'2024'!L64</f>
        <v>49.2</v>
      </c>
      <c r="M64" s="26">
        <f>'2024'!M64</f>
        <v>147.35</v>
      </c>
      <c r="N64" s="26">
        <f t="shared" si="21"/>
        <v>430.59399999999994</v>
      </c>
      <c r="O64" s="27">
        <f>(F64-H64)*J64</f>
        <v>816120.39723664417</v>
      </c>
      <c r="P64" s="27">
        <f t="shared" si="38"/>
        <v>367515.64234131231</v>
      </c>
      <c r="Q64" s="27">
        <f t="shared" si="38"/>
        <v>244163.52162883291</v>
      </c>
      <c r="R64" s="27">
        <f>(G64-I64)*M64</f>
        <v>731249.8965855391</v>
      </c>
      <c r="S64" s="27">
        <f t="shared" si="2"/>
        <v>2159049.4577923287</v>
      </c>
      <c r="T64" s="27"/>
      <c r="U64" s="28"/>
      <c r="V64" s="29"/>
    </row>
    <row r="65" spans="1:22" ht="33" customHeight="1">
      <c r="A65" s="38" t="s">
        <v>94</v>
      </c>
      <c r="B65" s="50"/>
      <c r="C65" s="25" t="s">
        <v>95</v>
      </c>
      <c r="D65" s="25"/>
      <c r="E65" s="48"/>
      <c r="F65" s="49" t="s">
        <v>18</v>
      </c>
      <c r="G65" s="49" t="s">
        <v>18</v>
      </c>
      <c r="H65" s="49" t="s">
        <v>18</v>
      </c>
      <c r="I65" s="49" t="s">
        <v>18</v>
      </c>
      <c r="J65" s="26">
        <f>'2024'!J65</f>
        <v>173.37</v>
      </c>
      <c r="K65" s="26">
        <f>'2024'!K65</f>
        <v>86.685000000000002</v>
      </c>
      <c r="L65" s="26">
        <f>'2024'!L65</f>
        <v>29.314</v>
      </c>
      <c r="M65" s="26">
        <f>'2024'!M65</f>
        <v>175.88499999999999</v>
      </c>
      <c r="N65" s="26">
        <f t="shared" si="21"/>
        <v>465.25400000000002</v>
      </c>
      <c r="O65" s="27">
        <f t="shared" ref="O65:R65" si="39">O66</f>
        <v>930704.52490092884</v>
      </c>
      <c r="P65" s="27">
        <f t="shared" si="39"/>
        <v>465352.26245046442</v>
      </c>
      <c r="Q65" s="27">
        <f t="shared" si="39"/>
        <v>154592.18817644089</v>
      </c>
      <c r="R65" s="27">
        <f t="shared" si="39"/>
        <v>927558.40272270259</v>
      </c>
      <c r="S65" s="27">
        <f t="shared" si="2"/>
        <v>2478207.3782505365</v>
      </c>
      <c r="T65" s="29"/>
      <c r="U65" s="28"/>
      <c r="V65" s="29"/>
    </row>
    <row r="66" spans="1:22" ht="45">
      <c r="A66" s="38"/>
      <c r="B66" s="25" t="s">
        <v>95</v>
      </c>
      <c r="C66" s="24" t="s">
        <v>87</v>
      </c>
      <c r="D66" s="24" t="s">
        <v>96</v>
      </c>
      <c r="E66" s="24" t="s">
        <v>21</v>
      </c>
      <c r="F66" s="17">
        <v>7154.15357732554</v>
      </c>
      <c r="G66" s="17">
        <v>7154.15357732554</v>
      </c>
      <c r="H66" s="17">
        <v>1785.84</v>
      </c>
      <c r="I66" s="17">
        <f t="shared" si="32"/>
        <v>1880.4895199999999</v>
      </c>
      <c r="J66" s="26">
        <f>'2024'!J66</f>
        <v>173.37</v>
      </c>
      <c r="K66" s="26">
        <f>'2024'!K66</f>
        <v>86.685000000000002</v>
      </c>
      <c r="L66" s="26">
        <f>'2024'!L66</f>
        <v>29.314</v>
      </c>
      <c r="M66" s="26">
        <f>'2024'!M66</f>
        <v>175.88499999999999</v>
      </c>
      <c r="N66" s="26">
        <f t="shared" si="21"/>
        <v>465.25400000000002</v>
      </c>
      <c r="O66" s="27">
        <f>(F66-H66)*J66</f>
        <v>930704.52490092884</v>
      </c>
      <c r="P66" s="27">
        <f>(F66-H66)*K66</f>
        <v>465352.26245046442</v>
      </c>
      <c r="Q66" s="27">
        <f>(G66-I66)*L66</f>
        <v>154592.18817644089</v>
      </c>
      <c r="R66" s="27">
        <f>(G66-I66)*M66</f>
        <v>927558.40272270259</v>
      </c>
      <c r="S66" s="27">
        <f t="shared" si="2"/>
        <v>2478207.3782505365</v>
      </c>
      <c r="T66" s="27"/>
      <c r="U66" s="28"/>
      <c r="V66" s="29"/>
    </row>
    <row r="67" spans="1:22" ht="33" customHeight="1">
      <c r="A67" s="38" t="s">
        <v>97</v>
      </c>
      <c r="B67" s="50"/>
      <c r="C67" s="25" t="s">
        <v>98</v>
      </c>
      <c r="D67" s="25"/>
      <c r="E67" s="48"/>
      <c r="F67" s="49" t="s">
        <v>18</v>
      </c>
      <c r="G67" s="49" t="s">
        <v>18</v>
      </c>
      <c r="H67" s="49" t="s">
        <v>18</v>
      </c>
      <c r="I67" s="49" t="s">
        <v>18</v>
      </c>
      <c r="J67" s="26">
        <f>'2024'!J67</f>
        <v>170.88</v>
      </c>
      <c r="K67" s="26">
        <f>'2024'!K67</f>
        <v>74.67</v>
      </c>
      <c r="L67" s="26">
        <f>'2024'!L67</f>
        <v>29.54</v>
      </c>
      <c r="M67" s="26">
        <f>'2024'!M67</f>
        <v>177.27</v>
      </c>
      <c r="N67" s="26">
        <f t="shared" si="21"/>
        <v>452.36</v>
      </c>
      <c r="O67" s="27">
        <f t="shared" ref="O67:R67" si="40">O68</f>
        <v>572686.80939272989</v>
      </c>
      <c r="P67" s="27">
        <f t="shared" si="40"/>
        <v>250248.85333190043</v>
      </c>
      <c r="Q67" s="27">
        <f t="shared" si="40"/>
        <v>96146.087231044439</v>
      </c>
      <c r="R67" s="27">
        <f t="shared" si="40"/>
        <v>576974.166670523</v>
      </c>
      <c r="S67" s="27">
        <f t="shared" si="2"/>
        <v>1496055.9166261978</v>
      </c>
      <c r="T67" s="29"/>
      <c r="U67" s="28"/>
      <c r="V67" s="29"/>
    </row>
    <row r="68" spans="1:22" ht="45">
      <c r="A68" s="38"/>
      <c r="B68" s="25" t="s">
        <v>98</v>
      </c>
      <c r="C68" s="24" t="s">
        <v>87</v>
      </c>
      <c r="D68" s="24" t="s">
        <v>99</v>
      </c>
      <c r="E68" s="24" t="s">
        <v>21</v>
      </c>
      <c r="F68" s="17">
        <v>5174.442526876931</v>
      </c>
      <c r="G68" s="17">
        <v>5174.4425268769273</v>
      </c>
      <c r="H68" s="17">
        <v>1823.0449999999998</v>
      </c>
      <c r="I68" s="17">
        <f t="shared" si="32"/>
        <v>1919.6663849999998</v>
      </c>
      <c r="J68" s="26">
        <f>'2024'!J68</f>
        <v>170.88</v>
      </c>
      <c r="K68" s="26">
        <f>'2024'!K68</f>
        <v>74.67</v>
      </c>
      <c r="L68" s="26">
        <f>'2024'!L68</f>
        <v>29.54</v>
      </c>
      <c r="M68" s="26">
        <f>'2024'!M68</f>
        <v>177.27</v>
      </c>
      <c r="N68" s="26">
        <f t="shared" si="21"/>
        <v>452.36</v>
      </c>
      <c r="O68" s="27">
        <f>(F68-H68)*J68</f>
        <v>572686.80939272989</v>
      </c>
      <c r="P68" s="27">
        <f>(F68-H68)*K68</f>
        <v>250248.85333190043</v>
      </c>
      <c r="Q68" s="27">
        <f>(G68-I68)*L68</f>
        <v>96146.087231044439</v>
      </c>
      <c r="R68" s="27">
        <f>(G68-I68)*M68</f>
        <v>576974.166670523</v>
      </c>
      <c r="S68" s="27">
        <f t="shared" si="2"/>
        <v>1496055.9166261978</v>
      </c>
      <c r="T68" s="27"/>
      <c r="U68" s="28"/>
      <c r="V68" s="29"/>
    </row>
    <row r="69" spans="1:22" ht="33" customHeight="1">
      <c r="A69" s="38" t="s">
        <v>100</v>
      </c>
      <c r="B69" s="50"/>
      <c r="C69" s="25" t="s">
        <v>101</v>
      </c>
      <c r="D69" s="25"/>
      <c r="E69" s="48"/>
      <c r="F69" s="49" t="s">
        <v>18</v>
      </c>
      <c r="G69" s="49" t="s">
        <v>18</v>
      </c>
      <c r="H69" s="49" t="s">
        <v>18</v>
      </c>
      <c r="I69" s="49" t="s">
        <v>18</v>
      </c>
      <c r="J69" s="26">
        <f>'2024'!J69</f>
        <v>106.70700000000001</v>
      </c>
      <c r="K69" s="26">
        <f>'2024'!K69</f>
        <v>53.353999999999999</v>
      </c>
      <c r="L69" s="26">
        <f>'2024'!L69</f>
        <v>18.27</v>
      </c>
      <c r="M69" s="26">
        <f>'2024'!M69</f>
        <v>112.22</v>
      </c>
      <c r="N69" s="26">
        <f t="shared" si="21"/>
        <v>290.55100000000004</v>
      </c>
      <c r="O69" s="27">
        <f t="shared" ref="O69:R69" si="41">O70</f>
        <v>495695.2078263546</v>
      </c>
      <c r="P69" s="27">
        <f t="shared" si="41"/>
        <v>247849.92660619566</v>
      </c>
      <c r="Q69" s="27">
        <f t="shared" si="41"/>
        <v>83219.154676264254</v>
      </c>
      <c r="R69" s="27">
        <f t="shared" si="41"/>
        <v>511157.82910620555</v>
      </c>
      <c r="S69" s="27">
        <f t="shared" si="2"/>
        <v>1337922.11821502</v>
      </c>
      <c r="T69" s="29"/>
      <c r="U69" s="28"/>
      <c r="V69" s="29"/>
    </row>
    <row r="70" spans="1:22" ht="45">
      <c r="A70" s="38"/>
      <c r="B70" s="25" t="s">
        <v>101</v>
      </c>
      <c r="C70" s="24" t="s">
        <v>87</v>
      </c>
      <c r="D70" s="24" t="s">
        <v>102</v>
      </c>
      <c r="E70" s="24" t="s">
        <v>21</v>
      </c>
      <c r="F70" s="17">
        <v>6351.5010367769173</v>
      </c>
      <c r="G70" s="17">
        <v>6351.5010367769164</v>
      </c>
      <c r="H70" s="17">
        <v>1706.115</v>
      </c>
      <c r="I70" s="17">
        <f t="shared" si="32"/>
        <v>1796.5390949999999</v>
      </c>
      <c r="J70" s="26">
        <f>'2024'!J70</f>
        <v>106.70700000000001</v>
      </c>
      <c r="K70" s="26">
        <f>'2024'!K70</f>
        <v>53.353999999999999</v>
      </c>
      <c r="L70" s="26">
        <f>'2024'!L70</f>
        <v>18.27</v>
      </c>
      <c r="M70" s="26">
        <f>'2024'!M70</f>
        <v>112.22</v>
      </c>
      <c r="N70" s="26">
        <f t="shared" si="21"/>
        <v>290.55100000000004</v>
      </c>
      <c r="O70" s="27">
        <f>(F70-H70)*J70</f>
        <v>495695.2078263546</v>
      </c>
      <c r="P70" s="27">
        <f>(F70-H70)*K70</f>
        <v>247849.92660619566</v>
      </c>
      <c r="Q70" s="27">
        <f>(G70-I70)*L70</f>
        <v>83219.154676264254</v>
      </c>
      <c r="R70" s="27">
        <f>(G70-I70)*M70</f>
        <v>511157.82910620555</v>
      </c>
      <c r="S70" s="27">
        <f t="shared" si="2"/>
        <v>1337922.11821502</v>
      </c>
      <c r="T70" s="27"/>
      <c r="U70" s="28"/>
      <c r="V70" s="29"/>
    </row>
    <row r="71" spans="1:22" ht="33" customHeight="1">
      <c r="A71" s="38" t="s">
        <v>103</v>
      </c>
      <c r="B71" s="50"/>
      <c r="C71" s="25" t="s">
        <v>104</v>
      </c>
      <c r="D71" s="25"/>
      <c r="E71" s="48"/>
      <c r="F71" s="49" t="s">
        <v>18</v>
      </c>
      <c r="G71" s="49" t="s">
        <v>18</v>
      </c>
      <c r="H71" s="49" t="s">
        <v>18</v>
      </c>
      <c r="I71" s="49" t="s">
        <v>18</v>
      </c>
      <c r="J71" s="26">
        <f>'2024'!J71</f>
        <v>171.17099999999999</v>
      </c>
      <c r="K71" s="26">
        <f>'2024'!K71</f>
        <v>84.665000000000006</v>
      </c>
      <c r="L71" s="26">
        <f>'2024'!L71</f>
        <v>48.2</v>
      </c>
      <c r="M71" s="26">
        <f>'2024'!M71</f>
        <v>125.93</v>
      </c>
      <c r="N71" s="26">
        <f t="shared" si="21"/>
        <v>429.96600000000001</v>
      </c>
      <c r="O71" s="27">
        <f t="shared" ref="O71:R71" si="42">O72</f>
        <v>635238.47767652804</v>
      </c>
      <c r="P71" s="27">
        <f t="shared" si="42"/>
        <v>314203.14020764764</v>
      </c>
      <c r="Q71" s="27">
        <f t="shared" si="42"/>
        <v>174518.20609054013</v>
      </c>
      <c r="R71" s="27">
        <f t="shared" si="42"/>
        <v>455955.96873406053</v>
      </c>
      <c r="S71" s="27">
        <f t="shared" si="2"/>
        <v>1579915.7927087764</v>
      </c>
      <c r="T71" s="29"/>
      <c r="U71" s="28"/>
      <c r="V71" s="29"/>
    </row>
    <row r="72" spans="1:22" ht="45">
      <c r="A72" s="38"/>
      <c r="B72" s="25" t="s">
        <v>104</v>
      </c>
      <c r="C72" s="24" t="s">
        <v>87</v>
      </c>
      <c r="D72" s="24" t="s">
        <v>105</v>
      </c>
      <c r="E72" s="24" t="s">
        <v>21</v>
      </c>
      <c r="F72" s="17">
        <v>5417.2487649282184</v>
      </c>
      <c r="G72" s="17">
        <v>5417.2487649282184</v>
      </c>
      <c r="H72" s="17">
        <v>1706.115</v>
      </c>
      <c r="I72" s="17">
        <f t="shared" si="32"/>
        <v>1796.5390949999999</v>
      </c>
      <c r="J72" s="26">
        <f>'2024'!J72</f>
        <v>171.17099999999999</v>
      </c>
      <c r="K72" s="26">
        <f>'2024'!K72</f>
        <v>84.665000000000006</v>
      </c>
      <c r="L72" s="26">
        <f>'2024'!L72</f>
        <v>48.2</v>
      </c>
      <c r="M72" s="26">
        <f>'2024'!M72</f>
        <v>125.93</v>
      </c>
      <c r="N72" s="26">
        <f t="shared" si="21"/>
        <v>429.96600000000001</v>
      </c>
      <c r="O72" s="27">
        <f>(F72-H72)*J72</f>
        <v>635238.47767652804</v>
      </c>
      <c r="P72" s="27">
        <f>(F72-H72)*K72</f>
        <v>314203.14020764764</v>
      </c>
      <c r="Q72" s="27">
        <f>(G72-I72)*L72</f>
        <v>174518.20609054013</v>
      </c>
      <c r="R72" s="27">
        <f>(G72-I72)*M72</f>
        <v>455955.96873406053</v>
      </c>
      <c r="S72" s="27">
        <f t="shared" si="2"/>
        <v>1579915.7927087764</v>
      </c>
      <c r="T72" s="27"/>
      <c r="U72" s="28"/>
      <c r="V72" s="29"/>
    </row>
    <row r="73" spans="1:22" ht="33" customHeight="1">
      <c r="A73" s="38" t="s">
        <v>106</v>
      </c>
      <c r="B73" s="50"/>
      <c r="C73" s="25" t="s">
        <v>107</v>
      </c>
      <c r="D73" s="25"/>
      <c r="E73" s="48"/>
      <c r="F73" s="49" t="s">
        <v>18</v>
      </c>
      <c r="G73" s="49" t="s">
        <v>18</v>
      </c>
      <c r="H73" s="49" t="s">
        <v>18</v>
      </c>
      <c r="I73" s="49" t="s">
        <v>18</v>
      </c>
      <c r="J73" s="26">
        <f>'2024'!J73</f>
        <v>3995.9140000000002</v>
      </c>
      <c r="K73" s="26">
        <f>'2024'!K73</f>
        <v>2227.018</v>
      </c>
      <c r="L73" s="26">
        <f>'2024'!L73</f>
        <v>1011.163</v>
      </c>
      <c r="M73" s="26">
        <f>'2024'!M73</f>
        <v>3013.8199999999997</v>
      </c>
      <c r="N73" s="26">
        <f t="shared" si="21"/>
        <v>10247.915000000001</v>
      </c>
      <c r="O73" s="27">
        <f t="shared" ref="O73:R73" si="43">SUM(O74:O81)</f>
        <v>13848591.871503109</v>
      </c>
      <c r="P73" s="27">
        <f t="shared" si="43"/>
        <v>7800671.2079396723</v>
      </c>
      <c r="Q73" s="27">
        <f t="shared" si="43"/>
        <v>3447343.774050782</v>
      </c>
      <c r="R73" s="27">
        <f t="shared" si="43"/>
        <v>10228958.047410049</v>
      </c>
      <c r="S73" s="27">
        <f t="shared" si="2"/>
        <v>35325564.900903612</v>
      </c>
      <c r="T73" s="29"/>
      <c r="U73" s="28"/>
      <c r="V73" s="29"/>
    </row>
    <row r="74" spans="1:22" ht="30">
      <c r="A74" s="38"/>
      <c r="B74" s="25" t="s">
        <v>107</v>
      </c>
      <c r="C74" s="24" t="s">
        <v>83</v>
      </c>
      <c r="D74" s="24" t="s">
        <v>108</v>
      </c>
      <c r="E74" s="24" t="s">
        <v>21</v>
      </c>
      <c r="F74" s="17">
        <v>5413.2783649428002</v>
      </c>
      <c r="G74" s="17">
        <v>5413.2783649428002</v>
      </c>
      <c r="H74" s="17">
        <v>1463.751</v>
      </c>
      <c r="I74" s="17">
        <f t="shared" si="32"/>
        <v>1541.3298029999999</v>
      </c>
      <c r="J74" s="26">
        <f>'2024'!J74</f>
        <v>2361.2550000000001</v>
      </c>
      <c r="K74" s="26">
        <f>'2024'!K74</f>
        <v>1215.077</v>
      </c>
      <c r="L74" s="26">
        <f>'2024'!L74</f>
        <v>482.12299999999999</v>
      </c>
      <c r="M74" s="26">
        <f>'2024'!M74</f>
        <v>1717.4179999999999</v>
      </c>
      <c r="N74" s="26">
        <f t="shared" si="21"/>
        <v>5775.8730000000005</v>
      </c>
      <c r="O74" s="27">
        <f t="shared" ref="O74:O81" si="44">(F74-H74)*J74</f>
        <v>9325841.238108011</v>
      </c>
      <c r="P74" s="27">
        <f t="shared" ref="P74:Q81" si="45">(F74-H74)*K74</f>
        <v>4798979.8620126024</v>
      </c>
      <c r="Q74" s="27">
        <f t="shared" si="45"/>
        <v>1866755.4565295489</v>
      </c>
      <c r="R74" s="27">
        <f t="shared" ref="R74:R81" si="46">(G74-I74)*M74</f>
        <v>6649754.1553546805</v>
      </c>
      <c r="S74" s="27">
        <f t="shared" si="2"/>
        <v>22641330.71200484</v>
      </c>
      <c r="T74" s="27"/>
      <c r="U74" s="28"/>
      <c r="V74" s="29"/>
    </row>
    <row r="75" spans="1:22" ht="30">
      <c r="A75" s="38"/>
      <c r="B75" s="25" t="s">
        <v>107</v>
      </c>
      <c r="C75" s="24" t="s">
        <v>109</v>
      </c>
      <c r="D75" s="24" t="s">
        <v>110</v>
      </c>
      <c r="E75" s="24" t="s">
        <v>31</v>
      </c>
      <c r="F75" s="17">
        <v>5413.2783649428002</v>
      </c>
      <c r="G75" s="17">
        <v>5413.2783649428002</v>
      </c>
      <c r="H75" s="17">
        <v>1463.751</v>
      </c>
      <c r="I75" s="17">
        <f t="shared" si="32"/>
        <v>1541.3298029999999</v>
      </c>
      <c r="J75" s="26">
        <f>'2024'!J75</f>
        <v>212.95599999999999</v>
      </c>
      <c r="K75" s="26">
        <f>'2024'!K75</f>
        <v>253.95999999999998</v>
      </c>
      <c r="L75" s="26">
        <f>'2024'!L75</f>
        <v>180.035</v>
      </c>
      <c r="M75" s="26">
        <f>'2024'!M75</f>
        <v>194.79599999999999</v>
      </c>
      <c r="N75" s="26">
        <f t="shared" si="21"/>
        <v>841.74699999999984</v>
      </c>
      <c r="O75" s="27">
        <f t="shared" si="44"/>
        <v>841075.54952875886</v>
      </c>
      <c r="P75" s="27">
        <f t="shared" si="45"/>
        <v>1003021.9696008734</v>
      </c>
      <c r="Q75" s="27">
        <f t="shared" si="45"/>
        <v>697086.25934937212</v>
      </c>
      <c r="R75" s="27">
        <f t="shared" si="46"/>
        <v>754240.09207220969</v>
      </c>
      <c r="S75" s="27">
        <f t="shared" si="2"/>
        <v>3295423.8705512141</v>
      </c>
      <c r="T75" s="27"/>
      <c r="U75" s="28"/>
      <c r="V75" s="29"/>
    </row>
    <row r="76" spans="1:22" ht="30">
      <c r="A76" s="38"/>
      <c r="B76" s="25" t="s">
        <v>107</v>
      </c>
      <c r="C76" s="24" t="s">
        <v>34</v>
      </c>
      <c r="D76" s="24" t="s">
        <v>111</v>
      </c>
      <c r="E76" s="24" t="s">
        <v>21</v>
      </c>
      <c r="F76" s="17">
        <v>5733.3468025218535</v>
      </c>
      <c r="G76" s="17">
        <v>5733.3468025218535</v>
      </c>
      <c r="H76" s="17">
        <v>1621.9572899999998</v>
      </c>
      <c r="I76" s="17">
        <f t="shared" ref="I76:I91" si="47">H76*$I$3</f>
        <v>1707.9210263699997</v>
      </c>
      <c r="J76" s="26">
        <f>'2024'!J76</f>
        <v>401.68799999999999</v>
      </c>
      <c r="K76" s="26">
        <f>'2024'!K76</f>
        <v>256.87700000000001</v>
      </c>
      <c r="L76" s="26">
        <f>'2024'!L76</f>
        <v>131.047</v>
      </c>
      <c r="M76" s="26">
        <f>'2024'!M76</f>
        <v>400.99099999999999</v>
      </c>
      <c r="N76" s="26">
        <f t="shared" si="21"/>
        <v>1190.6030000000001</v>
      </c>
      <c r="O76" s="27">
        <f t="shared" si="44"/>
        <v>1651495.8305058782</v>
      </c>
      <c r="P76" s="27">
        <f t="shared" si="45"/>
        <v>1056121.4038080762</v>
      </c>
      <c r="Q76" s="27">
        <f t="shared" si="45"/>
        <v>527519.97168737196</v>
      </c>
      <c r="R76" s="27">
        <f t="shared" si="46"/>
        <v>1614159.5074049081</v>
      </c>
      <c r="S76" s="27">
        <f t="shared" si="2"/>
        <v>4849296.713406235</v>
      </c>
      <c r="T76" s="27"/>
      <c r="U76" s="28"/>
      <c r="V76" s="29"/>
    </row>
    <row r="77" spans="1:22" ht="30">
      <c r="A77" s="38"/>
      <c r="B77" s="25" t="s">
        <v>107</v>
      </c>
      <c r="C77" s="24" t="s">
        <v>34</v>
      </c>
      <c r="D77" s="24" t="s">
        <v>111</v>
      </c>
      <c r="E77" s="24" t="s">
        <v>31</v>
      </c>
      <c r="F77" s="17">
        <v>5733.3468025218535</v>
      </c>
      <c r="G77" s="17">
        <v>5733.3468025218535</v>
      </c>
      <c r="H77" s="17">
        <v>1621.9572899999998</v>
      </c>
      <c r="I77" s="17">
        <f t="shared" si="47"/>
        <v>1707.9210263699997</v>
      </c>
      <c r="J77" s="26">
        <f>'2024'!J77</f>
        <v>0</v>
      </c>
      <c r="K77" s="26">
        <f>'2024'!K77</f>
        <v>1.996</v>
      </c>
      <c r="L77" s="26">
        <f>'2024'!L77</f>
        <v>3.5089999999999999</v>
      </c>
      <c r="M77" s="26">
        <f>'2024'!M77</f>
        <v>0</v>
      </c>
      <c r="N77" s="26">
        <f t="shared" si="21"/>
        <v>5.5049999999999999</v>
      </c>
      <c r="O77" s="27">
        <f t="shared" si="44"/>
        <v>0</v>
      </c>
      <c r="P77" s="27">
        <f t="shared" si="45"/>
        <v>8206.3334669936194</v>
      </c>
      <c r="Q77" s="27">
        <f t="shared" si="45"/>
        <v>14125.219048516854</v>
      </c>
      <c r="R77" s="27">
        <f t="shared" si="46"/>
        <v>0</v>
      </c>
      <c r="S77" s="27">
        <f t="shared" ref="S77:S140" si="48">O77+P77+Q77+R77</f>
        <v>22331.552515510473</v>
      </c>
      <c r="T77" s="27"/>
      <c r="U77" s="28"/>
      <c r="V77" s="29"/>
    </row>
    <row r="78" spans="1:22" ht="56.25" customHeight="1">
      <c r="A78" s="38"/>
      <c r="B78" s="25" t="s">
        <v>107</v>
      </c>
      <c r="C78" s="24" t="s">
        <v>66</v>
      </c>
      <c r="D78" s="24" t="s">
        <v>112</v>
      </c>
      <c r="E78" s="24" t="s">
        <v>21</v>
      </c>
      <c r="F78" s="17">
        <v>3818.5390740851876</v>
      </c>
      <c r="G78" s="17">
        <v>3818.5390740851881</v>
      </c>
      <c r="H78" s="17">
        <v>2285.4499999999998</v>
      </c>
      <c r="I78" s="17">
        <f t="shared" si="47"/>
        <v>2406.5788499999999</v>
      </c>
      <c r="J78" s="26">
        <f>'2024'!J78</f>
        <v>828.51699999999983</v>
      </c>
      <c r="K78" s="26">
        <f>'2024'!K78</f>
        <v>360.81799999999998</v>
      </c>
      <c r="L78" s="26">
        <f>'2024'!L78</f>
        <v>130.82499999999999</v>
      </c>
      <c r="M78" s="26">
        <f>'2024'!M78</f>
        <v>568.42600000000004</v>
      </c>
      <c r="N78" s="26">
        <f t="shared" si="21"/>
        <v>1888.5859999999998</v>
      </c>
      <c r="O78" s="27">
        <f t="shared" si="44"/>
        <v>1270190.3603938373</v>
      </c>
      <c r="P78" s="27">
        <f t="shared" si="45"/>
        <v>553166.13353326928</v>
      </c>
      <c r="Q78" s="27">
        <f t="shared" si="45"/>
        <v>184719.69631594472</v>
      </c>
      <c r="R78" s="27">
        <f t="shared" si="46"/>
        <v>802594.90233584726</v>
      </c>
      <c r="S78" s="27">
        <f t="shared" si="48"/>
        <v>2810671.0925788986</v>
      </c>
      <c r="T78" s="27"/>
      <c r="U78" s="28"/>
      <c r="V78" s="29"/>
    </row>
    <row r="79" spans="1:22" ht="56.25" customHeight="1">
      <c r="A79" s="38"/>
      <c r="B79" s="25" t="s">
        <v>107</v>
      </c>
      <c r="C79" s="24" t="s">
        <v>66</v>
      </c>
      <c r="D79" s="24" t="s">
        <v>112</v>
      </c>
      <c r="E79" s="24" t="s">
        <v>31</v>
      </c>
      <c r="F79" s="17">
        <v>3818.5390740851876</v>
      </c>
      <c r="G79" s="17">
        <v>3818.5390740851881</v>
      </c>
      <c r="H79" s="17">
        <v>2285.4499999999998</v>
      </c>
      <c r="I79" s="17">
        <f t="shared" si="47"/>
        <v>2406.5788499999999</v>
      </c>
      <c r="J79" s="26">
        <f>'2024'!J79</f>
        <v>82.332999999999998</v>
      </c>
      <c r="K79" s="26">
        <f>'2024'!K79</f>
        <v>98.695999999999998</v>
      </c>
      <c r="L79" s="26">
        <f>'2024'!L79</f>
        <v>74.516999999999996</v>
      </c>
      <c r="M79" s="26">
        <f>'2024'!M79</f>
        <v>80.534999999999997</v>
      </c>
      <c r="N79" s="26">
        <f t="shared" si="21"/>
        <v>336.08100000000002</v>
      </c>
      <c r="O79" s="27">
        <f t="shared" si="44"/>
        <v>126223.82273665577</v>
      </c>
      <c r="P79" s="27">
        <f t="shared" si="45"/>
        <v>151309.75925591169</v>
      </c>
      <c r="Q79" s="27">
        <f t="shared" si="45"/>
        <v>105215.04001815597</v>
      </c>
      <c r="R79" s="27">
        <f t="shared" si="46"/>
        <v>113712.21664670063</v>
      </c>
      <c r="S79" s="27">
        <f t="shared" si="48"/>
        <v>496460.83865742409</v>
      </c>
      <c r="T79" s="27"/>
      <c r="U79" s="28"/>
      <c r="V79" s="29"/>
    </row>
    <row r="80" spans="1:22" ht="56.25" customHeight="1">
      <c r="A80" s="38"/>
      <c r="B80" s="25" t="s">
        <v>107</v>
      </c>
      <c r="C80" s="24" t="s">
        <v>59</v>
      </c>
      <c r="D80" s="24" t="s">
        <v>113</v>
      </c>
      <c r="E80" s="24" t="s">
        <v>21</v>
      </c>
      <c r="F80" s="17">
        <v>7772.1201940179371</v>
      </c>
      <c r="G80" s="17">
        <v>7772.1201940179371</v>
      </c>
      <c r="H80" s="17">
        <v>1966.55</v>
      </c>
      <c r="I80" s="17">
        <f t="shared" si="47"/>
        <v>2070.7771499999999</v>
      </c>
      <c r="J80" s="26">
        <f>'2024'!J80</f>
        <v>104.33199999999999</v>
      </c>
      <c r="K80" s="26">
        <f>'2024'!K80</f>
        <v>30.28</v>
      </c>
      <c r="L80" s="26">
        <f>'2024'!L80</f>
        <v>5.23</v>
      </c>
      <c r="M80" s="26">
        <f>'2024'!M80</f>
        <v>48.021999999999998</v>
      </c>
      <c r="N80" s="26">
        <f t="shared" si="21"/>
        <v>187.86399999999998</v>
      </c>
      <c r="O80" s="27">
        <f t="shared" si="44"/>
        <v>605706.74948227941</v>
      </c>
      <c r="P80" s="27">
        <f t="shared" si="45"/>
        <v>175792.66547486314</v>
      </c>
      <c r="Q80" s="27">
        <f t="shared" si="45"/>
        <v>29818.024120213813</v>
      </c>
      <c r="R80" s="27">
        <f t="shared" si="46"/>
        <v>273789.89565982937</v>
      </c>
      <c r="S80" s="27">
        <f t="shared" si="48"/>
        <v>1085107.3347371859</v>
      </c>
      <c r="T80" s="27"/>
      <c r="U80" s="28"/>
      <c r="V80" s="29"/>
    </row>
    <row r="81" spans="1:22" ht="56.25" customHeight="1">
      <c r="A81" s="38"/>
      <c r="B81" s="25" t="s">
        <v>107</v>
      </c>
      <c r="C81" s="24" t="s">
        <v>59</v>
      </c>
      <c r="D81" s="24" t="s">
        <v>113</v>
      </c>
      <c r="E81" s="24" t="s">
        <v>31</v>
      </c>
      <c r="F81" s="17">
        <v>7772.1201940179371</v>
      </c>
      <c r="G81" s="17">
        <v>7772.1201940179371</v>
      </c>
      <c r="H81" s="17">
        <v>1966.55</v>
      </c>
      <c r="I81" s="17">
        <f t="shared" si="47"/>
        <v>2070.7771499999999</v>
      </c>
      <c r="J81" s="26">
        <f>'2024'!J81</f>
        <v>4.8330000000000002</v>
      </c>
      <c r="K81" s="26">
        <f>'2024'!K81</f>
        <v>9.3140000000000001</v>
      </c>
      <c r="L81" s="26">
        <f>'2024'!L81</f>
        <v>3.8769999999999998</v>
      </c>
      <c r="M81" s="26">
        <f>'2024'!M81</f>
        <v>3.6320000000000001</v>
      </c>
      <c r="N81" s="26">
        <f t="shared" si="21"/>
        <v>21.656000000000002</v>
      </c>
      <c r="O81" s="27">
        <f t="shared" si="44"/>
        <v>28058.320747688689</v>
      </c>
      <c r="P81" s="27">
        <f t="shared" si="45"/>
        <v>54073.080787083069</v>
      </c>
      <c r="Q81" s="27">
        <f t="shared" si="45"/>
        <v>22104.10698165754</v>
      </c>
      <c r="R81" s="27">
        <f t="shared" si="46"/>
        <v>20707.27793587315</v>
      </c>
      <c r="S81" s="27">
        <f t="shared" si="48"/>
        <v>124942.78645230243</v>
      </c>
      <c r="T81" s="27"/>
      <c r="U81" s="28"/>
      <c r="V81" s="29"/>
    </row>
    <row r="82" spans="1:22" ht="33" customHeight="1">
      <c r="A82" s="38" t="s">
        <v>106</v>
      </c>
      <c r="B82" s="50"/>
      <c r="C82" s="25" t="s">
        <v>114</v>
      </c>
      <c r="D82" s="25"/>
      <c r="E82" s="48"/>
      <c r="F82" s="49" t="s">
        <v>18</v>
      </c>
      <c r="G82" s="49" t="s">
        <v>18</v>
      </c>
      <c r="H82" s="49" t="s">
        <v>18</v>
      </c>
      <c r="I82" s="49" t="s">
        <v>18</v>
      </c>
      <c r="J82" s="26">
        <f>'2024'!J82</f>
        <v>2804.3</v>
      </c>
      <c r="K82" s="26">
        <f>'2024'!K82</f>
        <v>1296.567</v>
      </c>
      <c r="L82" s="26">
        <f>'2024'!L82</f>
        <v>530.95000000000005</v>
      </c>
      <c r="M82" s="26">
        <f>'2024'!M82</f>
        <v>2272.3040000000001</v>
      </c>
      <c r="N82" s="26">
        <f t="shared" si="21"/>
        <v>6904.1210000000001</v>
      </c>
      <c r="O82" s="27">
        <f t="shared" ref="O82:R82" si="49">SUM(O83:O84)</f>
        <v>1426187.4121010217</v>
      </c>
      <c r="P82" s="27">
        <f t="shared" si="49"/>
        <v>659397.18801326002</v>
      </c>
      <c r="Q82" s="27">
        <f t="shared" si="49"/>
        <v>210199.72097258054</v>
      </c>
      <c r="R82" s="27">
        <f t="shared" si="49"/>
        <v>899590.6709951571</v>
      </c>
      <c r="S82" s="27">
        <f t="shared" si="48"/>
        <v>3195374.9920820193</v>
      </c>
      <c r="T82" s="29"/>
      <c r="U82" s="28"/>
      <c r="V82" s="29"/>
    </row>
    <row r="83" spans="1:22" ht="30">
      <c r="A83" s="38"/>
      <c r="B83" s="25" t="s">
        <v>114</v>
      </c>
      <c r="C83" s="24" t="s">
        <v>115</v>
      </c>
      <c r="D83" s="24" t="s">
        <v>39</v>
      </c>
      <c r="E83" s="24" t="s">
        <v>21</v>
      </c>
      <c r="F83" s="17">
        <v>2634.5716264668622</v>
      </c>
      <c r="G83" s="17">
        <v>2634.5716264668622</v>
      </c>
      <c r="H83" s="17">
        <v>2126</v>
      </c>
      <c r="I83" s="17">
        <f t="shared" si="47"/>
        <v>2238.6779999999999</v>
      </c>
      <c r="J83" s="26">
        <f>'2024'!J83</f>
        <v>2450.25</v>
      </c>
      <c r="K83" s="26">
        <f>'2024'!K83</f>
        <v>886.3309999999999</v>
      </c>
      <c r="L83" s="26">
        <f>'2024'!L83</f>
        <v>259.411</v>
      </c>
      <c r="M83" s="26">
        <f>'2024'!M83</f>
        <v>1934.3</v>
      </c>
      <c r="N83" s="26">
        <f t="shared" si="21"/>
        <v>5530.2920000000004</v>
      </c>
      <c r="O83" s="27">
        <f>(F83-H83)*J83</f>
        <v>1246127.6277504291</v>
      </c>
      <c r="P83" s="27">
        <f>(F83-H83)*K83</f>
        <v>450762.7982580004</v>
      </c>
      <c r="Q83" s="27">
        <f>(G83-I83)*L83</f>
        <v>102699.16153539522</v>
      </c>
      <c r="R83" s="27">
        <f>(G83-I83)*M83</f>
        <v>765777.04167485179</v>
      </c>
      <c r="S83" s="27">
        <f t="shared" si="48"/>
        <v>2565366.6292186766</v>
      </c>
      <c r="T83" s="27"/>
      <c r="U83" s="28"/>
      <c r="V83" s="29"/>
    </row>
    <row r="84" spans="1:22" ht="30">
      <c r="A84" s="38"/>
      <c r="B84" s="25" t="s">
        <v>114</v>
      </c>
      <c r="C84" s="24" t="s">
        <v>115</v>
      </c>
      <c r="D84" s="24" t="s">
        <v>39</v>
      </c>
      <c r="E84" s="24" t="s">
        <v>31</v>
      </c>
      <c r="F84" s="17">
        <v>2634.5716264668622</v>
      </c>
      <c r="G84" s="17">
        <v>2634.5716264668622</v>
      </c>
      <c r="H84" s="17">
        <v>2126</v>
      </c>
      <c r="I84" s="17">
        <f t="shared" si="47"/>
        <v>2238.6779999999999</v>
      </c>
      <c r="J84" s="26">
        <f>'2024'!J84</f>
        <v>354.05</v>
      </c>
      <c r="K84" s="26">
        <f>'2024'!K84</f>
        <v>410.23599999999999</v>
      </c>
      <c r="L84" s="26">
        <f>'2024'!L84</f>
        <v>271.53899999999999</v>
      </c>
      <c r="M84" s="26">
        <f>'2024'!M84</f>
        <v>338.00400000000002</v>
      </c>
      <c r="N84" s="26">
        <f t="shared" si="21"/>
        <v>1373.8290000000002</v>
      </c>
      <c r="O84" s="27">
        <f>(F84-H84)*J84</f>
        <v>180059.78435059256</v>
      </c>
      <c r="P84" s="27">
        <f>(F84-H84)*K84</f>
        <v>208634.38975525968</v>
      </c>
      <c r="Q84" s="27">
        <f>(G84-I84)*L84</f>
        <v>107500.55943718532</v>
      </c>
      <c r="R84" s="27">
        <f>(G84-I84)*M84</f>
        <v>133813.62932030534</v>
      </c>
      <c r="S84" s="27">
        <f t="shared" si="48"/>
        <v>630008.36286334286</v>
      </c>
      <c r="T84" s="27"/>
      <c r="U84" s="28"/>
      <c r="V84" s="29"/>
    </row>
    <row r="85" spans="1:22" ht="33" customHeight="1">
      <c r="A85" s="38" t="s">
        <v>116</v>
      </c>
      <c r="B85" s="50"/>
      <c r="C85" s="25" t="s">
        <v>117</v>
      </c>
      <c r="D85" s="25"/>
      <c r="E85" s="48"/>
      <c r="F85" s="49" t="s">
        <v>18</v>
      </c>
      <c r="G85" s="49" t="s">
        <v>18</v>
      </c>
      <c r="H85" s="49" t="s">
        <v>18</v>
      </c>
      <c r="I85" s="49" t="s">
        <v>18</v>
      </c>
      <c r="J85" s="26">
        <f>'2024'!J85</f>
        <v>10211.632</v>
      </c>
      <c r="K85" s="26">
        <f>'2024'!K85</f>
        <v>3800.9350000000004</v>
      </c>
      <c r="L85" s="26">
        <f>'2024'!L85</f>
        <v>1621</v>
      </c>
      <c r="M85" s="26">
        <f>'2024'!M85</f>
        <v>8767.9</v>
      </c>
      <c r="N85" s="26">
        <f t="shared" si="21"/>
        <v>24401.466999999997</v>
      </c>
      <c r="O85" s="27">
        <f>SUM(O86:O91)</f>
        <v>30555928.689999692</v>
      </c>
      <c r="P85" s="27">
        <f t="shared" ref="P85:R85" si="50">SUM(P86:P91)</f>
        <v>11348058.372221502</v>
      </c>
      <c r="Q85" s="27">
        <f t="shared" si="50"/>
        <v>4527395.9430318214</v>
      </c>
      <c r="R85" s="27">
        <f t="shared" si="50"/>
        <v>25168141.832999565</v>
      </c>
      <c r="S85" s="27">
        <f t="shared" si="48"/>
        <v>71599524.838252574</v>
      </c>
      <c r="T85" s="29"/>
      <c r="U85" s="28"/>
      <c r="V85" s="29"/>
    </row>
    <row r="86" spans="1:22" ht="30">
      <c r="A86" s="38"/>
      <c r="B86" s="25" t="s">
        <v>117</v>
      </c>
      <c r="C86" s="24" t="s">
        <v>118</v>
      </c>
      <c r="D86" s="24" t="s">
        <v>119</v>
      </c>
      <c r="E86" s="24" t="s">
        <v>21</v>
      </c>
      <c r="F86" s="17">
        <v>3914.48</v>
      </c>
      <c r="G86" s="17">
        <v>3914.48</v>
      </c>
      <c r="H86" s="17">
        <v>1702.57521</v>
      </c>
      <c r="I86" s="17">
        <f t="shared" si="47"/>
        <v>1792.81169613</v>
      </c>
      <c r="J86" s="26">
        <f>'2024'!J86</f>
        <v>986.55200000000002</v>
      </c>
      <c r="K86" s="26">
        <f>'2024'!K86</f>
        <v>370.09699999999998</v>
      </c>
      <c r="L86" s="26">
        <f>'2024'!L86</f>
        <v>239.6</v>
      </c>
      <c r="M86" s="26">
        <f>'2024'!M86</f>
        <v>936.9</v>
      </c>
      <c r="N86" s="26">
        <f t="shared" si="21"/>
        <v>2533.1489999999999</v>
      </c>
      <c r="O86" s="27">
        <f t="shared" ref="O86:O91" si="51">(F86-H86)*J86</f>
        <v>2182159.0943840803</v>
      </c>
      <c r="P86" s="27">
        <f t="shared" ref="P86:Q91" si="52">(F86-H86)*K86</f>
        <v>818619.32706462999</v>
      </c>
      <c r="Q86" s="27">
        <f t="shared" si="52"/>
        <v>508351.72560725204</v>
      </c>
      <c r="R86" s="27">
        <f t="shared" ref="R86:R91" si="53">(G86-I86)*M86</f>
        <v>1987791.0338958031</v>
      </c>
      <c r="S86" s="27">
        <f t="shared" si="48"/>
        <v>5496921.1809517657</v>
      </c>
      <c r="T86" s="27"/>
      <c r="U86" s="28"/>
      <c r="V86" s="29"/>
    </row>
    <row r="87" spans="1:22" ht="30">
      <c r="A87" s="38"/>
      <c r="B87" s="25" t="s">
        <v>117</v>
      </c>
      <c r="C87" s="24" t="s">
        <v>118</v>
      </c>
      <c r="D87" s="24" t="s">
        <v>120</v>
      </c>
      <c r="E87" s="24" t="s">
        <v>21</v>
      </c>
      <c r="F87" s="17">
        <v>4590.74</v>
      </c>
      <c r="G87" s="17">
        <v>4590.74</v>
      </c>
      <c r="H87" s="17">
        <v>1830.1352099999999</v>
      </c>
      <c r="I87" s="17">
        <f t="shared" si="47"/>
        <v>1927.1323761299998</v>
      </c>
      <c r="J87" s="26">
        <f>'2024'!J87</f>
        <v>2820.1469999999999</v>
      </c>
      <c r="K87" s="26">
        <f>'2024'!K87</f>
        <v>1092.1030000000001</v>
      </c>
      <c r="L87" s="26">
        <f>'2024'!L87</f>
        <v>580.9</v>
      </c>
      <c r="M87" s="26">
        <f>'2024'!M87</f>
        <v>2597.3000000000002</v>
      </c>
      <c r="N87" s="26">
        <f t="shared" si="21"/>
        <v>7090.45</v>
      </c>
      <c r="O87" s="27">
        <f t="shared" si="51"/>
        <v>7785311.3167041298</v>
      </c>
      <c r="P87" s="27">
        <f t="shared" si="52"/>
        <v>3014864.7729733698</v>
      </c>
      <c r="Q87" s="27">
        <f t="shared" si="52"/>
        <v>1547289.6687060827</v>
      </c>
      <c r="R87" s="27">
        <f t="shared" si="53"/>
        <v>6918188.0814775508</v>
      </c>
      <c r="S87" s="27">
        <f t="shared" si="48"/>
        <v>19265653.839861132</v>
      </c>
      <c r="T87" s="27"/>
      <c r="U87" s="28"/>
      <c r="V87" s="29"/>
    </row>
    <row r="88" spans="1:22" ht="30">
      <c r="A88" s="38"/>
      <c r="B88" s="25" t="s">
        <v>117</v>
      </c>
      <c r="C88" s="24" t="s">
        <v>118</v>
      </c>
      <c r="D88" s="24" t="s">
        <v>121</v>
      </c>
      <c r="E88" s="24" t="s">
        <v>21</v>
      </c>
      <c r="F88" s="17">
        <v>4399.5</v>
      </c>
      <c r="G88" s="17">
        <v>4399.5</v>
      </c>
      <c r="H88" s="17">
        <v>1830.1352099999999</v>
      </c>
      <c r="I88" s="17">
        <f t="shared" si="47"/>
        <v>1927.1323761299998</v>
      </c>
      <c r="J88" s="26">
        <f>'2024'!J88</f>
        <v>476.61199999999997</v>
      </c>
      <c r="K88" s="26">
        <f>'2024'!K88</f>
        <v>181.65</v>
      </c>
      <c r="L88" s="26">
        <f>'2024'!L88</f>
        <v>97.8</v>
      </c>
      <c r="M88" s="26">
        <f>'2024'!M88</f>
        <v>450.7</v>
      </c>
      <c r="N88" s="26">
        <f t="shared" si="21"/>
        <v>1206.7619999999999</v>
      </c>
      <c r="O88" s="27">
        <f t="shared" si="51"/>
        <v>1224590.09129148</v>
      </c>
      <c r="P88" s="27">
        <f t="shared" si="52"/>
        <v>466725.11410350003</v>
      </c>
      <c r="Q88" s="27">
        <f t="shared" si="52"/>
        <v>241797.55361448598</v>
      </c>
      <c r="R88" s="27">
        <f t="shared" si="53"/>
        <v>1114296.088078209</v>
      </c>
      <c r="S88" s="27">
        <f t="shared" si="48"/>
        <v>3047408.8470876748</v>
      </c>
      <c r="T88" s="27"/>
      <c r="U88" s="28"/>
      <c r="V88" s="29"/>
    </row>
    <row r="89" spans="1:22" ht="40.5" customHeight="1">
      <c r="A89" s="38"/>
      <c r="B89" s="25" t="s">
        <v>117</v>
      </c>
      <c r="C89" s="24" t="s">
        <v>122</v>
      </c>
      <c r="D89" s="24" t="s">
        <v>123</v>
      </c>
      <c r="E89" s="24" t="s">
        <v>21</v>
      </c>
      <c r="F89" s="17">
        <v>5172.3</v>
      </c>
      <c r="G89" s="17">
        <v>5172.3</v>
      </c>
      <c r="H89" s="17">
        <v>1551.98</v>
      </c>
      <c r="I89" s="17">
        <f t="shared" si="47"/>
        <v>1634.2349399999998</v>
      </c>
      <c r="J89" s="26">
        <f>'2024'!J89</f>
        <v>121.916</v>
      </c>
      <c r="K89" s="26">
        <f>'2024'!K89</f>
        <v>50.149000000000001</v>
      </c>
      <c r="L89" s="26">
        <f>'2024'!L89</f>
        <v>29.4</v>
      </c>
      <c r="M89" s="26">
        <f>'2024'!M89</f>
        <v>119.8</v>
      </c>
      <c r="N89" s="26">
        <f t="shared" si="21"/>
        <v>321.26499999999999</v>
      </c>
      <c r="O89" s="27">
        <f t="shared" si="51"/>
        <v>441374.93312</v>
      </c>
      <c r="P89" s="27">
        <f t="shared" si="52"/>
        <v>181555.42768000002</v>
      </c>
      <c r="Q89" s="27">
        <f t="shared" si="52"/>
        <v>104019.112764</v>
      </c>
      <c r="R89" s="27">
        <f t="shared" si="53"/>
        <v>423860.19418800005</v>
      </c>
      <c r="S89" s="27">
        <f t="shared" si="48"/>
        <v>1150809.667752</v>
      </c>
      <c r="T89" s="27"/>
      <c r="U89" s="28"/>
      <c r="V89" s="29"/>
    </row>
    <row r="90" spans="1:22" ht="43.5" customHeight="1">
      <c r="A90" s="38"/>
      <c r="B90" s="25" t="s">
        <v>117</v>
      </c>
      <c r="C90" s="24" t="s">
        <v>122</v>
      </c>
      <c r="D90" s="24" t="s">
        <v>124</v>
      </c>
      <c r="E90" s="24" t="s">
        <v>21</v>
      </c>
      <c r="F90" s="17">
        <v>5172.3</v>
      </c>
      <c r="G90" s="17">
        <v>5172.3</v>
      </c>
      <c r="H90" s="17">
        <v>1913.3999999999999</v>
      </c>
      <c r="I90" s="17">
        <f t="shared" si="47"/>
        <v>2014.8101999999997</v>
      </c>
      <c r="J90" s="26">
        <f>'2024'!J90</f>
        <v>466.43100000000004</v>
      </c>
      <c r="K90" s="26">
        <f>'2024'!K90</f>
        <v>186.625</v>
      </c>
      <c r="L90" s="26">
        <f>'2024'!L90</f>
        <v>66.2</v>
      </c>
      <c r="M90" s="26">
        <f>'2024'!M90</f>
        <v>380.9</v>
      </c>
      <c r="N90" s="26">
        <f t="shared" si="21"/>
        <v>1100.1559999999999</v>
      </c>
      <c r="O90" s="27">
        <f t="shared" si="51"/>
        <v>1520051.9859000004</v>
      </c>
      <c r="P90" s="27">
        <f t="shared" si="52"/>
        <v>608192.21250000014</v>
      </c>
      <c r="Q90" s="27">
        <f t="shared" si="52"/>
        <v>209025.82476000002</v>
      </c>
      <c r="R90" s="27">
        <f t="shared" si="53"/>
        <v>1202687.86482</v>
      </c>
      <c r="S90" s="27">
        <f t="shared" si="48"/>
        <v>3539957.887980001</v>
      </c>
      <c r="T90" s="27"/>
      <c r="U90" s="28"/>
      <c r="V90" s="29"/>
    </row>
    <row r="91" spans="1:22" ht="72" customHeight="1">
      <c r="A91" s="38"/>
      <c r="B91" s="25" t="s">
        <v>117</v>
      </c>
      <c r="C91" s="24" t="s">
        <v>122</v>
      </c>
      <c r="D91" s="24" t="s">
        <v>125</v>
      </c>
      <c r="E91" s="24" t="s">
        <v>21</v>
      </c>
      <c r="F91" s="17">
        <v>5172.3</v>
      </c>
      <c r="G91" s="17">
        <v>5172.3</v>
      </c>
      <c r="H91" s="17">
        <v>1913.3999999999999</v>
      </c>
      <c r="I91" s="17">
        <f t="shared" si="47"/>
        <v>2014.8101999999997</v>
      </c>
      <c r="J91" s="26">
        <f>'2024'!J91</f>
        <v>5339.9740000000002</v>
      </c>
      <c r="K91" s="26">
        <f>'2024'!K91</f>
        <v>1920.3110000000001</v>
      </c>
      <c r="L91" s="26">
        <f>'2024'!L91</f>
        <v>607.1</v>
      </c>
      <c r="M91" s="26">
        <f>'2024'!M91</f>
        <v>4282.3</v>
      </c>
      <c r="N91" s="26">
        <f t="shared" si="21"/>
        <v>12149.685000000001</v>
      </c>
      <c r="O91" s="27">
        <f t="shared" si="51"/>
        <v>17402441.268600002</v>
      </c>
      <c r="P91" s="27">
        <f t="shared" si="52"/>
        <v>6258101.5179000013</v>
      </c>
      <c r="Q91" s="27">
        <f t="shared" si="52"/>
        <v>1916912.0575800003</v>
      </c>
      <c r="R91" s="27">
        <f t="shared" si="53"/>
        <v>13521318.570540002</v>
      </c>
      <c r="S91" s="27">
        <f t="shared" si="48"/>
        <v>39098773.414620005</v>
      </c>
      <c r="T91" s="27"/>
      <c r="U91" s="28"/>
      <c r="V91" s="29"/>
    </row>
    <row r="92" spans="1:22" ht="33" customHeight="1">
      <c r="A92" s="38" t="s">
        <v>126</v>
      </c>
      <c r="B92" s="50"/>
      <c r="C92" s="25" t="s">
        <v>127</v>
      </c>
      <c r="D92" s="25"/>
      <c r="E92" s="48"/>
      <c r="F92" s="49" t="s">
        <v>18</v>
      </c>
      <c r="G92" s="49" t="s">
        <v>18</v>
      </c>
      <c r="H92" s="49" t="s">
        <v>18</v>
      </c>
      <c r="I92" s="49" t="s">
        <v>18</v>
      </c>
      <c r="J92" s="26">
        <f>'2024'!J92</f>
        <v>7244.4890000000005</v>
      </c>
      <c r="K92" s="26">
        <f>'2024'!K92</f>
        <v>4653.433</v>
      </c>
      <c r="L92" s="26">
        <f>'2024'!L92</f>
        <v>2178.6999999999998</v>
      </c>
      <c r="M92" s="26">
        <f>'2024'!M92</f>
        <v>6805.2</v>
      </c>
      <c r="N92" s="26">
        <f t="shared" si="21"/>
        <v>20881.822</v>
      </c>
      <c r="O92" s="27">
        <f t="shared" ref="O92:R92" si="54">SUM(O93:O95)</f>
        <v>62812594.120512068</v>
      </c>
      <c r="P92" s="27">
        <f t="shared" si="54"/>
        <v>40599200.151004001</v>
      </c>
      <c r="Q92" s="27">
        <f t="shared" si="54"/>
        <v>18845926.924500365</v>
      </c>
      <c r="R92" s="27">
        <f t="shared" si="54"/>
        <v>58703393.035028182</v>
      </c>
      <c r="S92" s="27">
        <f t="shared" si="48"/>
        <v>180961114.23104462</v>
      </c>
      <c r="T92" s="29"/>
      <c r="U92" s="28"/>
      <c r="V92" s="29"/>
    </row>
    <row r="93" spans="1:22" ht="30">
      <c r="A93" s="38"/>
      <c r="B93" s="25" t="s">
        <v>127</v>
      </c>
      <c r="C93" s="24" t="s">
        <v>128</v>
      </c>
      <c r="D93" s="24" t="s">
        <v>129</v>
      </c>
      <c r="E93" s="24" t="s">
        <v>21</v>
      </c>
      <c r="F93" s="17">
        <v>9128.2291317090039</v>
      </c>
      <c r="G93" s="17">
        <v>9128.2291317090039</v>
      </c>
      <c r="H93" s="17">
        <v>1697.2602099999999</v>
      </c>
      <c r="I93" s="17">
        <f t="shared" ref="I93:I149" si="55">H93*$I$3</f>
        <v>1787.2150011299998</v>
      </c>
      <c r="J93" s="26">
        <f>'2024'!J93</f>
        <v>2047.7210000000002</v>
      </c>
      <c r="K93" s="26">
        <f>'2024'!K93</f>
        <v>1169.4340000000002</v>
      </c>
      <c r="L93" s="26">
        <f>'2024'!L93</f>
        <v>528.02</v>
      </c>
      <c r="M93" s="26">
        <f>'2024'!M93</f>
        <v>1743.11</v>
      </c>
      <c r="N93" s="26">
        <f t="shared" si="21"/>
        <v>5488.2850000000008</v>
      </c>
      <c r="O93" s="27">
        <f>(F93-H93)*J93</f>
        <v>15216551.111330884</v>
      </c>
      <c r="P93" s="27">
        <f t="shared" ref="P93:Q95" si="56">(F93-H93)*K93</f>
        <v>8690027.7099898476</v>
      </c>
      <c r="Q93" s="27">
        <f t="shared" si="56"/>
        <v>3876202.2812283253</v>
      </c>
      <c r="R93" s="27">
        <f>(G93-I93)*M93</f>
        <v>12796195.141153567</v>
      </c>
      <c r="S93" s="27">
        <f t="shared" si="48"/>
        <v>40578976.24370262</v>
      </c>
      <c r="T93" s="27"/>
      <c r="U93" s="28"/>
      <c r="V93" s="29"/>
    </row>
    <row r="94" spans="1:22" ht="30">
      <c r="A94" s="38"/>
      <c r="B94" s="25" t="s">
        <v>127</v>
      </c>
      <c r="C94" s="24" t="s">
        <v>128</v>
      </c>
      <c r="D94" s="24" t="s">
        <v>130</v>
      </c>
      <c r="E94" s="24" t="s">
        <v>21</v>
      </c>
      <c r="F94" s="17">
        <v>10856.037936691126</v>
      </c>
      <c r="G94" s="17">
        <v>10856.037936691126</v>
      </c>
      <c r="H94" s="17">
        <v>1697.2602099999999</v>
      </c>
      <c r="I94" s="17">
        <f t="shared" si="55"/>
        <v>1787.2150011299998</v>
      </c>
      <c r="J94" s="26">
        <f>'2024'!J94</f>
        <v>5151.66</v>
      </c>
      <c r="K94" s="26">
        <f>'2024'!K94</f>
        <v>3449.7260000000001</v>
      </c>
      <c r="L94" s="26">
        <f>'2024'!L94</f>
        <v>1636.8</v>
      </c>
      <c r="M94" s="26">
        <f>'2024'!M94</f>
        <v>5014.82</v>
      </c>
      <c r="N94" s="26">
        <f t="shared" si="21"/>
        <v>15253.005999999999</v>
      </c>
      <c r="O94" s="27">
        <f>(F94-H94)*J94</f>
        <v>47182908.863485605</v>
      </c>
      <c r="P94" s="27">
        <f t="shared" si="56"/>
        <v>31595273.65198727</v>
      </c>
      <c r="Q94" s="27">
        <f t="shared" si="56"/>
        <v>14843849.380926451</v>
      </c>
      <c r="R94" s="27">
        <f>(G94-I94)*M94</f>
        <v>45478514.633710638</v>
      </c>
      <c r="S94" s="27">
        <f t="shared" si="48"/>
        <v>139100546.53010994</v>
      </c>
      <c r="T94" s="27"/>
      <c r="U94" s="28"/>
      <c r="V94" s="29"/>
    </row>
    <row r="95" spans="1:22" ht="30">
      <c r="A95" s="38"/>
      <c r="B95" s="25" t="s">
        <v>127</v>
      </c>
      <c r="C95" s="24" t="s">
        <v>128</v>
      </c>
      <c r="D95" s="24" t="s">
        <v>130</v>
      </c>
      <c r="E95" s="24" t="s">
        <v>31</v>
      </c>
      <c r="F95" s="17">
        <v>10856.037936691126</v>
      </c>
      <c r="G95" s="17">
        <v>10856.037936691126</v>
      </c>
      <c r="H95" s="17">
        <v>1697.2602099999999</v>
      </c>
      <c r="I95" s="17">
        <f t="shared" si="55"/>
        <v>1787.2150011299998</v>
      </c>
      <c r="J95" s="26">
        <f>'2024'!J95</f>
        <v>45.107999999999997</v>
      </c>
      <c r="K95" s="26">
        <f>'2024'!K95</f>
        <v>34.273000000000003</v>
      </c>
      <c r="L95" s="26">
        <f>'2024'!L95</f>
        <v>13.88</v>
      </c>
      <c r="M95" s="26">
        <f>'2024'!M95</f>
        <v>47.27</v>
      </c>
      <c r="N95" s="26">
        <f t="shared" ref="N95:N158" si="57">J95+K95+L95+M95</f>
        <v>140.53100000000001</v>
      </c>
      <c r="O95" s="27">
        <f>(F95-H95)*J95</f>
        <v>413134.14569558325</v>
      </c>
      <c r="P95" s="27">
        <f t="shared" si="56"/>
        <v>313898.78902688494</v>
      </c>
      <c r="Q95" s="27">
        <f t="shared" si="56"/>
        <v>125875.26234558843</v>
      </c>
      <c r="R95" s="27">
        <f>(G95-I95)*M95</f>
        <v>428683.26016397442</v>
      </c>
      <c r="S95" s="27">
        <f t="shared" si="48"/>
        <v>1281591.457232031</v>
      </c>
      <c r="T95" s="27"/>
      <c r="U95" s="28"/>
      <c r="V95" s="29"/>
    </row>
    <row r="96" spans="1:22" ht="33" customHeight="1">
      <c r="A96" s="38" t="s">
        <v>131</v>
      </c>
      <c r="B96" s="50"/>
      <c r="C96" s="25" t="s">
        <v>132</v>
      </c>
      <c r="D96" s="25"/>
      <c r="E96" s="48"/>
      <c r="F96" s="49" t="s">
        <v>18</v>
      </c>
      <c r="G96" s="49" t="s">
        <v>18</v>
      </c>
      <c r="H96" s="49" t="s">
        <v>18</v>
      </c>
      <c r="I96" s="49" t="s">
        <v>18</v>
      </c>
      <c r="J96" s="26">
        <f>'2024'!J96</f>
        <v>13183.245000000001</v>
      </c>
      <c r="K96" s="26">
        <f>'2024'!K96</f>
        <v>7396.8610000000008</v>
      </c>
      <c r="L96" s="26">
        <f>'2024'!L96</f>
        <v>3889.12</v>
      </c>
      <c r="M96" s="26">
        <f>'2024'!M96</f>
        <v>10667.39</v>
      </c>
      <c r="N96" s="26">
        <f t="shared" si="57"/>
        <v>35136.615999999995</v>
      </c>
      <c r="O96" s="27">
        <f t="shared" ref="O96:R96" si="58">SUM(O97:O100)</f>
        <v>58598930.919780284</v>
      </c>
      <c r="P96" s="27">
        <f t="shared" si="58"/>
        <v>32510128.575824466</v>
      </c>
      <c r="Q96" s="27">
        <f t="shared" si="58"/>
        <v>16326368.337325474</v>
      </c>
      <c r="R96" s="27">
        <f t="shared" si="58"/>
        <v>46298113.497399628</v>
      </c>
      <c r="S96" s="27">
        <f t="shared" si="48"/>
        <v>153733541.33032984</v>
      </c>
      <c r="T96" s="29"/>
      <c r="U96" s="28"/>
      <c r="V96" s="29"/>
    </row>
    <row r="97" spans="1:22" ht="30">
      <c r="A97" s="38"/>
      <c r="B97" s="25" t="s">
        <v>132</v>
      </c>
      <c r="C97" s="24" t="s">
        <v>19</v>
      </c>
      <c r="D97" s="24" t="s">
        <v>133</v>
      </c>
      <c r="E97" s="24" t="s">
        <v>21</v>
      </c>
      <c r="F97" s="17">
        <v>6156.1702928497189</v>
      </c>
      <c r="G97" s="17">
        <v>6156.1702928497189</v>
      </c>
      <c r="H97" s="17">
        <v>2104.7399999999998</v>
      </c>
      <c r="I97" s="17">
        <f t="shared" si="55"/>
        <v>2216.2912199999996</v>
      </c>
      <c r="J97" s="26">
        <f>'2024'!J97</f>
        <v>7941.768</v>
      </c>
      <c r="K97" s="26">
        <f>'2024'!K97</f>
        <v>4348.2300000000005</v>
      </c>
      <c r="L97" s="26">
        <f>'2024'!L97</f>
        <v>1883.16</v>
      </c>
      <c r="M97" s="26">
        <f>'2024'!M97</f>
        <v>5963.33</v>
      </c>
      <c r="N97" s="26">
        <f t="shared" si="57"/>
        <v>20136.487999999998</v>
      </c>
      <c r="O97" s="27">
        <f>(F97-H97)*J97</f>
        <v>32175519.453984529</v>
      </c>
      <c r="P97" s="27">
        <f t="shared" ref="P97:Q100" si="59">(F97-H97)*K97</f>
        <v>17616550.742277935</v>
      </c>
      <c r="Q97" s="27">
        <f t="shared" si="59"/>
        <v>7419422.6748276772</v>
      </c>
      <c r="R97" s="27">
        <f>(G97-I97)*M97</f>
        <v>23494799.071496915</v>
      </c>
      <c r="S97" s="27">
        <f t="shared" si="48"/>
        <v>80706291.942587063</v>
      </c>
      <c r="T97" s="27"/>
      <c r="U97" s="28"/>
      <c r="V97" s="29"/>
    </row>
    <row r="98" spans="1:22" ht="30">
      <c r="A98" s="38"/>
      <c r="B98" s="25" t="s">
        <v>132</v>
      </c>
      <c r="C98" s="24" t="s">
        <v>19</v>
      </c>
      <c r="D98" s="24" t="s">
        <v>133</v>
      </c>
      <c r="E98" s="24" t="s">
        <v>31</v>
      </c>
      <c r="F98" s="17">
        <v>6156.1702928497189</v>
      </c>
      <c r="G98" s="17">
        <v>6156.1702928497189</v>
      </c>
      <c r="H98" s="17">
        <v>2104.7399999999998</v>
      </c>
      <c r="I98" s="17">
        <f t="shared" si="55"/>
        <v>2216.2912199999996</v>
      </c>
      <c r="J98" s="26">
        <f>'2024'!J98</f>
        <v>955.88799999999992</v>
      </c>
      <c r="K98" s="26">
        <f>'2024'!K98</f>
        <v>948.548</v>
      </c>
      <c r="L98" s="26">
        <f>'2024'!L98</f>
        <v>1176.83</v>
      </c>
      <c r="M98" s="26">
        <f>'2024'!M98</f>
        <v>1176.8399999999999</v>
      </c>
      <c r="N98" s="26">
        <f t="shared" si="57"/>
        <v>4258.1059999999998</v>
      </c>
      <c r="O98" s="27">
        <f>(F98-H98)*J98</f>
        <v>3872713.5997715318</v>
      </c>
      <c r="P98" s="27">
        <f t="shared" si="59"/>
        <v>3842976.1014220151</v>
      </c>
      <c r="Q98" s="27">
        <f t="shared" si="59"/>
        <v>4636567.889301735</v>
      </c>
      <c r="R98" s="27">
        <f>(G98-I98)*M98</f>
        <v>4636607.2880924633</v>
      </c>
      <c r="S98" s="27">
        <f t="shared" si="48"/>
        <v>16988864.878587745</v>
      </c>
      <c r="T98" s="27"/>
      <c r="U98" s="28"/>
      <c r="V98" s="29"/>
    </row>
    <row r="99" spans="1:22" ht="43.5" customHeight="1">
      <c r="A99" s="38"/>
      <c r="B99" s="25" t="s">
        <v>132</v>
      </c>
      <c r="C99" s="24" t="s">
        <v>19</v>
      </c>
      <c r="D99" s="24" t="s">
        <v>134</v>
      </c>
      <c r="E99" s="24" t="s">
        <v>21</v>
      </c>
      <c r="F99" s="17">
        <v>7366.7233273849242</v>
      </c>
      <c r="G99" s="17">
        <v>7366.7233273849242</v>
      </c>
      <c r="H99" s="17">
        <v>2104.7399999999998</v>
      </c>
      <c r="I99" s="17">
        <f t="shared" si="55"/>
        <v>2216.2912199999996</v>
      </c>
      <c r="J99" s="26">
        <f>'2024'!J99</f>
        <v>4231.915</v>
      </c>
      <c r="K99" s="26">
        <f>'2024'!K99</f>
        <v>2014.4119999999998</v>
      </c>
      <c r="L99" s="26">
        <f>'2024'!L99</f>
        <v>762.05</v>
      </c>
      <c r="M99" s="26">
        <f>'2024'!M99</f>
        <v>3460.13</v>
      </c>
      <c r="N99" s="26">
        <f t="shared" si="57"/>
        <v>10468.507</v>
      </c>
      <c r="O99" s="27">
        <f>(F99-H99)*J99</f>
        <v>22268266.172910172</v>
      </c>
      <c r="P99" s="27">
        <f t="shared" si="59"/>
        <v>10599802.358484119</v>
      </c>
      <c r="Q99" s="27">
        <f t="shared" si="59"/>
        <v>3924886.7874326813</v>
      </c>
      <c r="R99" s="27">
        <f>(G99-I99)*M99</f>
        <v>17821164.647725798</v>
      </c>
      <c r="S99" s="27">
        <f t="shared" si="48"/>
        <v>54614119.966552772</v>
      </c>
      <c r="T99" s="27"/>
      <c r="U99" s="28"/>
      <c r="V99" s="29"/>
    </row>
    <row r="100" spans="1:22" ht="42" customHeight="1">
      <c r="A100" s="38"/>
      <c r="B100" s="25" t="s">
        <v>132</v>
      </c>
      <c r="C100" s="24" t="s">
        <v>19</v>
      </c>
      <c r="D100" s="24" t="s">
        <v>134</v>
      </c>
      <c r="E100" s="24" t="s">
        <v>31</v>
      </c>
      <c r="F100" s="17">
        <v>7366.7233273849242</v>
      </c>
      <c r="G100" s="17">
        <v>7366.7233273849242</v>
      </c>
      <c r="H100" s="17">
        <v>2104.7399999999998</v>
      </c>
      <c r="I100" s="17">
        <f t="shared" si="55"/>
        <v>2216.2912199999996</v>
      </c>
      <c r="J100" s="26">
        <f>'2024'!J100</f>
        <v>53.673999999999999</v>
      </c>
      <c r="K100" s="26">
        <f>'2024'!K100</f>
        <v>85.671000000000006</v>
      </c>
      <c r="L100" s="26">
        <f>'2024'!L100</f>
        <v>67.08</v>
      </c>
      <c r="M100" s="26">
        <f>'2024'!M100</f>
        <v>67.09</v>
      </c>
      <c r="N100" s="26">
        <f t="shared" si="57"/>
        <v>273.51499999999999</v>
      </c>
      <c r="O100" s="27">
        <f>(F100-H100)*J100</f>
        <v>282431.69311405841</v>
      </c>
      <c r="P100" s="27">
        <f t="shared" si="59"/>
        <v>450799.3736403939</v>
      </c>
      <c r="Q100" s="27">
        <f t="shared" si="59"/>
        <v>345490.98576338071</v>
      </c>
      <c r="R100" s="27">
        <f>(G100-I100)*M100</f>
        <v>345542.49008445459</v>
      </c>
      <c r="S100" s="27">
        <f t="shared" si="48"/>
        <v>1424264.5426022876</v>
      </c>
      <c r="T100" s="27"/>
      <c r="U100" s="28"/>
      <c r="V100" s="29"/>
    </row>
    <row r="101" spans="1:22" ht="33" customHeight="1">
      <c r="A101" s="38" t="s">
        <v>135</v>
      </c>
      <c r="B101" s="50"/>
      <c r="C101" s="25" t="s">
        <v>136</v>
      </c>
      <c r="D101" s="25"/>
      <c r="E101" s="48"/>
      <c r="F101" s="49" t="s">
        <v>18</v>
      </c>
      <c r="G101" s="49" t="s">
        <v>18</v>
      </c>
      <c r="H101" s="49" t="s">
        <v>18</v>
      </c>
      <c r="I101" s="49" t="s">
        <v>18</v>
      </c>
      <c r="J101" s="26">
        <f>'2024'!J101</f>
        <v>13912.808999999999</v>
      </c>
      <c r="K101" s="26">
        <f>'2024'!K101</f>
        <v>5336.0610000000006</v>
      </c>
      <c r="L101" s="26">
        <f>'2024'!L101</f>
        <v>1128.4559999999999</v>
      </c>
      <c r="M101" s="26">
        <f>'2024'!M101</f>
        <v>13154.749</v>
      </c>
      <c r="N101" s="26">
        <f t="shared" si="57"/>
        <v>33532.074999999997</v>
      </c>
      <c r="O101" s="27">
        <f t="shared" ref="O101:R101" si="60">SUM(O102:O103)</f>
        <v>87263989.636613041</v>
      </c>
      <c r="P101" s="27">
        <f t="shared" si="60"/>
        <v>33475970.065237135</v>
      </c>
      <c r="Q101" s="27">
        <f t="shared" si="60"/>
        <v>6945059.5830022693</v>
      </c>
      <c r="R101" s="27">
        <f t="shared" si="60"/>
        <v>80908021.147984594</v>
      </c>
      <c r="S101" s="27">
        <f t="shared" si="48"/>
        <v>208593040.43283704</v>
      </c>
      <c r="T101" s="29"/>
      <c r="U101" s="28"/>
      <c r="V101" s="29"/>
    </row>
    <row r="102" spans="1:22" ht="42" customHeight="1">
      <c r="A102" s="38"/>
      <c r="B102" s="25" t="s">
        <v>136</v>
      </c>
      <c r="C102" s="24" t="s">
        <v>66</v>
      </c>
      <c r="D102" s="24" t="s">
        <v>137</v>
      </c>
      <c r="E102" s="24" t="s">
        <v>21</v>
      </c>
      <c r="F102" s="17">
        <v>8574.7972445882733</v>
      </c>
      <c r="G102" s="17">
        <v>8574.7972445882733</v>
      </c>
      <c r="H102" s="17">
        <v>2303.1702099999998</v>
      </c>
      <c r="I102" s="17">
        <f t="shared" si="55"/>
        <v>2425.2382311299998</v>
      </c>
      <c r="J102" s="26">
        <f>'2024'!J102</f>
        <v>13889.535</v>
      </c>
      <c r="K102" s="26">
        <f>'2024'!K102</f>
        <v>5306.5780000000004</v>
      </c>
      <c r="L102" s="26">
        <f>'2024'!L102</f>
        <v>1113.192</v>
      </c>
      <c r="M102" s="26">
        <f>'2024'!M102</f>
        <v>13121.444</v>
      </c>
      <c r="N102" s="26">
        <f t="shared" si="57"/>
        <v>33430.748999999996</v>
      </c>
      <c r="O102" s="27">
        <f>(F102-H102)*J102</f>
        <v>87109983.20386003</v>
      </c>
      <c r="P102" s="27">
        <f>(F102-H102)*K102</f>
        <v>33280878.04595137</v>
      </c>
      <c r="Q102" s="27">
        <f>(G102-I102)*L102</f>
        <v>6845639.8973096423</v>
      </c>
      <c r="R102" s="27">
        <f>(G102-I102)*M102</f>
        <v>80691094.219787985</v>
      </c>
      <c r="S102" s="27">
        <f t="shared" si="48"/>
        <v>207927595.36690903</v>
      </c>
      <c r="T102" s="27"/>
      <c r="U102" s="28"/>
      <c r="V102" s="29"/>
    </row>
    <row r="103" spans="1:22" ht="42.75" customHeight="1">
      <c r="A103" s="38"/>
      <c r="B103" s="25" t="s">
        <v>136</v>
      </c>
      <c r="C103" s="24" t="s">
        <v>66</v>
      </c>
      <c r="D103" s="24" t="s">
        <v>138</v>
      </c>
      <c r="E103" s="24" t="s">
        <v>21</v>
      </c>
      <c r="F103" s="17">
        <v>8574.7972445882733</v>
      </c>
      <c r="G103" s="17">
        <v>8574.7972445882751</v>
      </c>
      <c r="H103" s="17">
        <v>1957.6952100000001</v>
      </c>
      <c r="I103" s="17">
        <f t="shared" si="55"/>
        <v>2061.4530561299998</v>
      </c>
      <c r="J103" s="26">
        <f>'2024'!J103</f>
        <v>23.274000000000001</v>
      </c>
      <c r="K103" s="26">
        <f>'2024'!K103</f>
        <v>29.483000000000001</v>
      </c>
      <c r="L103" s="26">
        <f>'2024'!L103</f>
        <v>15.263999999999999</v>
      </c>
      <c r="M103" s="26">
        <f>'2024'!M103</f>
        <v>33.305</v>
      </c>
      <c r="N103" s="26">
        <f t="shared" si="57"/>
        <v>101.32599999999999</v>
      </c>
      <c r="O103" s="27">
        <f>(F103-H103)*J103</f>
        <v>154006.43275300748</v>
      </c>
      <c r="P103" s="27">
        <f>(F103-H103)*K103</f>
        <v>195092.01928576606</v>
      </c>
      <c r="Q103" s="27">
        <f>(G103-I103)*L103</f>
        <v>99419.685692627114</v>
      </c>
      <c r="R103" s="27">
        <f>(G103-I103)*M103</f>
        <v>216926.92819660285</v>
      </c>
      <c r="S103" s="27">
        <f t="shared" si="48"/>
        <v>665445.06592800352</v>
      </c>
      <c r="T103" s="27"/>
      <c r="U103" s="28"/>
      <c r="V103" s="29"/>
    </row>
    <row r="104" spans="1:22" ht="33" customHeight="1">
      <c r="A104" s="38" t="s">
        <v>139</v>
      </c>
      <c r="B104" s="50"/>
      <c r="C104" s="25" t="s">
        <v>140</v>
      </c>
      <c r="D104" s="25"/>
      <c r="E104" s="48"/>
      <c r="F104" s="49" t="s">
        <v>18</v>
      </c>
      <c r="G104" s="49" t="s">
        <v>18</v>
      </c>
      <c r="H104" s="49" t="s">
        <v>18</v>
      </c>
      <c r="I104" s="49" t="s">
        <v>18</v>
      </c>
      <c r="J104" s="26">
        <f>'2024'!J104</f>
        <v>290.58500000000004</v>
      </c>
      <c r="K104" s="26">
        <f>'2024'!K104</f>
        <v>123.467</v>
      </c>
      <c r="L104" s="26">
        <f>'2024'!L104</f>
        <v>33.607999999999997</v>
      </c>
      <c r="M104" s="26">
        <f>'2024'!M104</f>
        <v>201.65199999999996</v>
      </c>
      <c r="N104" s="26">
        <f t="shared" si="57"/>
        <v>649.31200000000001</v>
      </c>
      <c r="O104" s="27">
        <f>SUM(O105:O111)</f>
        <v>1629329.3661977472</v>
      </c>
      <c r="P104" s="27">
        <f t="shared" ref="P104:R104" si="61">SUM(P105:P111)</f>
        <v>697180.93896555598</v>
      </c>
      <c r="Q104" s="27">
        <f t="shared" si="61"/>
        <v>190356.70520244839</v>
      </c>
      <c r="R104" s="27">
        <f t="shared" si="61"/>
        <v>1142159.151331597</v>
      </c>
      <c r="S104" s="27">
        <f t="shared" si="48"/>
        <v>3659026.1616973486</v>
      </c>
      <c r="T104" s="29"/>
      <c r="U104" s="28"/>
      <c r="V104" s="29"/>
    </row>
    <row r="105" spans="1:22" ht="30">
      <c r="A105" s="38"/>
      <c r="B105" s="25" t="s">
        <v>140</v>
      </c>
      <c r="C105" s="24" t="s">
        <v>141</v>
      </c>
      <c r="D105" s="24" t="s">
        <v>142</v>
      </c>
      <c r="E105" s="24" t="s">
        <v>21</v>
      </c>
      <c r="F105" s="17">
        <v>7617.5042616042219</v>
      </c>
      <c r="G105" s="17">
        <v>7617.5042616042219</v>
      </c>
      <c r="H105" s="17">
        <v>2339.663</v>
      </c>
      <c r="I105" s="17">
        <f t="shared" si="55"/>
        <v>2463.6651389999997</v>
      </c>
      <c r="J105" s="26">
        <f>'2024'!J105</f>
        <v>129.93299999999999</v>
      </c>
      <c r="K105" s="26">
        <f>'2024'!K105</f>
        <v>60.081000000000003</v>
      </c>
      <c r="L105" s="26">
        <f>'2024'!L105</f>
        <v>10.050000000000001</v>
      </c>
      <c r="M105" s="26">
        <f>'2024'!M105</f>
        <v>60.302999999999997</v>
      </c>
      <c r="N105" s="26">
        <f t="shared" si="57"/>
        <v>260.36700000000002</v>
      </c>
      <c r="O105" s="27">
        <f t="shared" ref="O105:O111" si="62">(F105-H105)*J105</f>
        <v>685765.74864402134</v>
      </c>
      <c r="P105" s="27">
        <f t="shared" ref="P105:Q111" si="63">(F105-H105)*K105</f>
        <v>317097.98083844333</v>
      </c>
      <c r="Q105" s="27">
        <f t="shared" si="63"/>
        <v>51796.083182172435</v>
      </c>
      <c r="R105" s="27">
        <f t="shared" ref="R105:R111" si="64">(G105-I105)*M105</f>
        <v>310791.9606104024</v>
      </c>
      <c r="S105" s="27">
        <f t="shared" si="48"/>
        <v>1365451.7732750396</v>
      </c>
      <c r="T105" s="27"/>
      <c r="U105" s="28"/>
      <c r="V105" s="29"/>
    </row>
    <row r="106" spans="1:22" ht="30">
      <c r="A106" s="38"/>
      <c r="B106" s="25" t="s">
        <v>140</v>
      </c>
      <c r="C106" s="24" t="s">
        <v>141</v>
      </c>
      <c r="D106" s="24" t="s">
        <v>143</v>
      </c>
      <c r="E106" s="24" t="s">
        <v>21</v>
      </c>
      <c r="F106" s="17">
        <v>5945.1265802038215</v>
      </c>
      <c r="G106" s="17">
        <v>5945.1265802038206</v>
      </c>
      <c r="H106" s="17">
        <v>2339.663</v>
      </c>
      <c r="I106" s="17">
        <f t="shared" si="55"/>
        <v>2463.6651389999997</v>
      </c>
      <c r="J106" s="26">
        <f>'2024'!J106</f>
        <v>7.7789999999999999</v>
      </c>
      <c r="K106" s="26">
        <f>'2024'!K106</f>
        <v>3.597</v>
      </c>
      <c r="L106" s="26">
        <f>'2024'!L106</f>
        <v>1.234</v>
      </c>
      <c r="M106" s="26">
        <f>'2024'!M106</f>
        <v>7.407</v>
      </c>
      <c r="N106" s="26">
        <f t="shared" si="57"/>
        <v>20.016999999999999</v>
      </c>
      <c r="O106" s="27">
        <f t="shared" si="62"/>
        <v>28046.901190405526</v>
      </c>
      <c r="P106" s="27">
        <f t="shared" si="63"/>
        <v>12968.852497993146</v>
      </c>
      <c r="Q106" s="27">
        <f t="shared" si="63"/>
        <v>4296.1234184455152</v>
      </c>
      <c r="R106" s="27">
        <f t="shared" si="64"/>
        <v>25787.184894996702</v>
      </c>
      <c r="S106" s="27">
        <f t="shared" si="48"/>
        <v>71099.062001840895</v>
      </c>
      <c r="T106" s="27"/>
      <c r="U106" s="28"/>
      <c r="V106" s="29"/>
    </row>
    <row r="107" spans="1:22" ht="30">
      <c r="A107" s="38"/>
      <c r="B107" s="25" t="s">
        <v>140</v>
      </c>
      <c r="C107" s="24" t="s">
        <v>141</v>
      </c>
      <c r="D107" s="24" t="s">
        <v>144</v>
      </c>
      <c r="E107" s="24" t="s">
        <v>21</v>
      </c>
      <c r="F107" s="17">
        <v>4848.7264141165342</v>
      </c>
      <c r="G107" s="17">
        <v>4848.7264141165342</v>
      </c>
      <c r="H107" s="17">
        <v>1842.1789999999999</v>
      </c>
      <c r="I107" s="17">
        <f t="shared" si="55"/>
        <v>1939.8144869999996</v>
      </c>
      <c r="J107" s="26">
        <f>'2024'!J107</f>
        <v>16.134</v>
      </c>
      <c r="K107" s="26">
        <f>'2024'!K107</f>
        <v>7.46</v>
      </c>
      <c r="L107" s="26">
        <f>'2024'!L107</f>
        <v>2.5249999999999999</v>
      </c>
      <c r="M107" s="26">
        <f>'2024'!M107</f>
        <v>15.148999999999999</v>
      </c>
      <c r="N107" s="26">
        <f t="shared" si="57"/>
        <v>41.268000000000001</v>
      </c>
      <c r="O107" s="27">
        <f t="shared" si="62"/>
        <v>48507.635979356164</v>
      </c>
      <c r="P107" s="27">
        <f t="shared" si="63"/>
        <v>22428.843709309345</v>
      </c>
      <c r="Q107" s="27">
        <f t="shared" si="63"/>
        <v>7345.0026159692497</v>
      </c>
      <c r="R107" s="27">
        <f t="shared" si="64"/>
        <v>44067.106783888383</v>
      </c>
      <c r="S107" s="27">
        <f t="shared" si="48"/>
        <v>122348.58908852315</v>
      </c>
      <c r="T107" s="27"/>
      <c r="U107" s="28"/>
      <c r="V107" s="29"/>
    </row>
    <row r="108" spans="1:22" ht="30">
      <c r="A108" s="38"/>
      <c r="B108" s="25" t="s">
        <v>140</v>
      </c>
      <c r="C108" s="24" t="s">
        <v>141</v>
      </c>
      <c r="D108" s="24" t="s">
        <v>145</v>
      </c>
      <c r="E108" s="24" t="s">
        <v>21</v>
      </c>
      <c r="F108" s="17">
        <v>9683.4690652448317</v>
      </c>
      <c r="G108" s="17">
        <v>9683.4690652448317</v>
      </c>
      <c r="H108" s="17">
        <v>2154.701</v>
      </c>
      <c r="I108" s="17">
        <f t="shared" si="55"/>
        <v>2268.900153</v>
      </c>
      <c r="J108" s="26">
        <f>'2024'!J108</f>
        <v>55.899000000000001</v>
      </c>
      <c r="K108" s="26">
        <f>'2024'!K108</f>
        <v>25.844999999999999</v>
      </c>
      <c r="L108" s="26">
        <f>'2024'!L108</f>
        <v>9.2799999999999994</v>
      </c>
      <c r="M108" s="26">
        <f>'2024'!M108</f>
        <v>55.680999999999997</v>
      </c>
      <c r="N108" s="26">
        <f t="shared" si="57"/>
        <v>146.70499999999998</v>
      </c>
      <c r="O108" s="27">
        <f t="shared" si="62"/>
        <v>420850.60607912083</v>
      </c>
      <c r="P108" s="27">
        <f t="shared" si="63"/>
        <v>194581.01064625266</v>
      </c>
      <c r="Q108" s="27">
        <f t="shared" si="63"/>
        <v>68807.19950563203</v>
      </c>
      <c r="R108" s="27">
        <f t="shared" si="64"/>
        <v>412850.61160270445</v>
      </c>
      <c r="S108" s="27">
        <f t="shared" si="48"/>
        <v>1097089.4278337101</v>
      </c>
      <c r="T108" s="27"/>
      <c r="U108" s="28"/>
      <c r="V108" s="29"/>
    </row>
    <row r="109" spans="1:22" ht="30">
      <c r="A109" s="38"/>
      <c r="B109" s="25" t="s">
        <v>140</v>
      </c>
      <c r="C109" s="24" t="s">
        <v>141</v>
      </c>
      <c r="D109" s="24" t="s">
        <v>146</v>
      </c>
      <c r="E109" s="24" t="s">
        <v>21</v>
      </c>
      <c r="F109" s="17">
        <v>9088.2607297462928</v>
      </c>
      <c r="G109" s="17">
        <v>9088.2607297462928</v>
      </c>
      <c r="H109" s="17">
        <v>1783.7139999999999</v>
      </c>
      <c r="I109" s="17">
        <f t="shared" si="55"/>
        <v>1878.2508419999999</v>
      </c>
      <c r="J109" s="26">
        <f>'2024'!J109</f>
        <v>7.6080000000000005</v>
      </c>
      <c r="K109" s="26">
        <f>'2024'!K109</f>
        <v>3.5169999999999999</v>
      </c>
      <c r="L109" s="26">
        <f>'2024'!L109</f>
        <v>1.3580000000000001</v>
      </c>
      <c r="M109" s="26">
        <f>'2024'!M109</f>
        <v>8.1470000000000002</v>
      </c>
      <c r="N109" s="26">
        <f t="shared" si="57"/>
        <v>20.630000000000003</v>
      </c>
      <c r="O109" s="27">
        <f t="shared" si="62"/>
        <v>55572.991519909803</v>
      </c>
      <c r="P109" s="27">
        <f t="shared" si="63"/>
        <v>25690.09084851771</v>
      </c>
      <c r="Q109" s="27">
        <f t="shared" si="63"/>
        <v>9791.1934275594667</v>
      </c>
      <c r="R109" s="27">
        <f t="shared" si="64"/>
        <v>58739.950555469055</v>
      </c>
      <c r="S109" s="27">
        <f t="shared" si="48"/>
        <v>149794.22635145602</v>
      </c>
      <c r="T109" s="27"/>
      <c r="U109" s="28"/>
      <c r="V109" s="29"/>
    </row>
    <row r="110" spans="1:22" ht="30">
      <c r="A110" s="38"/>
      <c r="B110" s="25" t="s">
        <v>140</v>
      </c>
      <c r="C110" s="24" t="s">
        <v>141</v>
      </c>
      <c r="D110" s="24" t="s">
        <v>147</v>
      </c>
      <c r="E110" s="24" t="s">
        <v>21</v>
      </c>
      <c r="F110" s="17">
        <v>7497.0105473340709</v>
      </c>
      <c r="G110" s="17">
        <v>7497.0105473340709</v>
      </c>
      <c r="H110" s="17">
        <v>2339.663</v>
      </c>
      <c r="I110" s="17">
        <f t="shared" si="55"/>
        <v>2463.6651389999997</v>
      </c>
      <c r="J110" s="26">
        <f>'2024'!J110</f>
        <v>56</v>
      </c>
      <c r="K110" s="26">
        <f>'2024'!K110</f>
        <v>15</v>
      </c>
      <c r="L110" s="26">
        <f>'2024'!L110</f>
        <v>6.2210000000000001</v>
      </c>
      <c r="M110" s="26">
        <f>'2024'!M110</f>
        <v>37.323999999999998</v>
      </c>
      <c r="N110" s="26">
        <f t="shared" si="57"/>
        <v>114.545</v>
      </c>
      <c r="O110" s="27">
        <f t="shared" si="62"/>
        <v>288811.46265070798</v>
      </c>
      <c r="P110" s="27">
        <f t="shared" si="63"/>
        <v>77360.213210011076</v>
      </c>
      <c r="Q110" s="27">
        <f t="shared" si="63"/>
        <v>31312.441785246257</v>
      </c>
      <c r="R110" s="27">
        <f t="shared" si="64"/>
        <v>187864.58402066087</v>
      </c>
      <c r="S110" s="27">
        <f t="shared" si="48"/>
        <v>585348.70166662615</v>
      </c>
      <c r="T110" s="27"/>
      <c r="U110" s="28"/>
      <c r="V110" s="29"/>
    </row>
    <row r="111" spans="1:22" ht="30">
      <c r="A111" s="38"/>
      <c r="B111" s="25" t="s">
        <v>140</v>
      </c>
      <c r="C111" s="24" t="s">
        <v>141</v>
      </c>
      <c r="D111" s="24" t="s">
        <v>148</v>
      </c>
      <c r="E111" s="24" t="s">
        <v>21</v>
      </c>
      <c r="F111" s="17">
        <v>8186.241089497772</v>
      </c>
      <c r="G111" s="17">
        <v>8186.241089497772</v>
      </c>
      <c r="H111" s="17">
        <v>2280.1349999999998</v>
      </c>
      <c r="I111" s="17">
        <f t="shared" si="55"/>
        <v>2400.9821549999997</v>
      </c>
      <c r="J111" s="26">
        <f>'2024'!J111</f>
        <v>17.231999999999999</v>
      </c>
      <c r="K111" s="26">
        <f>'2024'!K111</f>
        <v>7.9669999999999996</v>
      </c>
      <c r="L111" s="26">
        <f>'2024'!L111</f>
        <v>2.94</v>
      </c>
      <c r="M111" s="26">
        <f>'2024'!M111</f>
        <v>17.640999999999998</v>
      </c>
      <c r="N111" s="26">
        <f t="shared" si="57"/>
        <v>45.78</v>
      </c>
      <c r="O111" s="27">
        <f t="shared" si="62"/>
        <v>101774.02013422562</v>
      </c>
      <c r="P111" s="27">
        <f t="shared" si="63"/>
        <v>47053.947215028755</v>
      </c>
      <c r="Q111" s="27">
        <f t="shared" si="63"/>
        <v>17008.661267423449</v>
      </c>
      <c r="R111" s="27">
        <f t="shared" si="64"/>
        <v>102057.75286347519</v>
      </c>
      <c r="S111" s="27">
        <f t="shared" si="48"/>
        <v>267894.38148015301</v>
      </c>
      <c r="T111" s="27"/>
      <c r="U111" s="28"/>
      <c r="V111" s="29"/>
    </row>
    <row r="112" spans="1:22" ht="33" customHeight="1">
      <c r="A112" s="38" t="s">
        <v>149</v>
      </c>
      <c r="B112" s="50"/>
      <c r="C112" s="25" t="s">
        <v>150</v>
      </c>
      <c r="D112" s="25"/>
      <c r="E112" s="48"/>
      <c r="F112" s="49" t="s">
        <v>18</v>
      </c>
      <c r="G112" s="49" t="s">
        <v>18</v>
      </c>
      <c r="H112" s="49" t="s">
        <v>18</v>
      </c>
      <c r="I112" s="49" t="s">
        <v>18</v>
      </c>
      <c r="J112" s="26">
        <f>'2024'!J112</f>
        <v>7397.6970000000001</v>
      </c>
      <c r="K112" s="26">
        <f>'2024'!K112</f>
        <v>4698.3429999999998</v>
      </c>
      <c r="L112" s="26">
        <f>'2024'!L112</f>
        <v>2368.96</v>
      </c>
      <c r="M112" s="26">
        <f>'2024'!M112</f>
        <v>7106.88</v>
      </c>
      <c r="N112" s="26">
        <f t="shared" si="57"/>
        <v>21571.88</v>
      </c>
      <c r="O112" s="27">
        <f t="shared" ref="O112:R112" si="65">O113</f>
        <v>26912463.660247076</v>
      </c>
      <c r="P112" s="27">
        <f t="shared" si="65"/>
        <v>17092344.448667772</v>
      </c>
      <c r="Q112" s="27">
        <f t="shared" si="65"/>
        <v>8368048.7242688648</v>
      </c>
      <c r="R112" s="27">
        <f t="shared" si="65"/>
        <v>25104146.172806595</v>
      </c>
      <c r="S112" s="27">
        <f t="shared" si="48"/>
        <v>77477003.005990312</v>
      </c>
      <c r="T112" s="29"/>
      <c r="U112" s="28"/>
      <c r="V112" s="29"/>
    </row>
    <row r="113" spans="1:22" s="12" customFormat="1" ht="75">
      <c r="A113" s="38"/>
      <c r="B113" s="25" t="s">
        <v>150</v>
      </c>
      <c r="C113" s="24" t="s">
        <v>43</v>
      </c>
      <c r="D113" s="24" t="s">
        <v>151</v>
      </c>
      <c r="E113" s="24" t="s">
        <v>21</v>
      </c>
      <c r="F113" s="17">
        <v>5630.0136030795902</v>
      </c>
      <c r="G113" s="17">
        <v>5630.0136030795893</v>
      </c>
      <c r="H113" s="17">
        <v>1992.0619999999999</v>
      </c>
      <c r="I113" s="17">
        <f t="shared" si="55"/>
        <v>2097.6412859999996</v>
      </c>
      <c r="J113" s="26">
        <f>'2024'!J113</f>
        <v>7397.6970000000001</v>
      </c>
      <c r="K113" s="26">
        <f>'2024'!K113</f>
        <v>4698.3429999999998</v>
      </c>
      <c r="L113" s="26">
        <f>'2024'!L113</f>
        <v>2368.96</v>
      </c>
      <c r="M113" s="26">
        <f>'2024'!M113</f>
        <v>7106.88</v>
      </c>
      <c r="N113" s="26">
        <f t="shared" si="57"/>
        <v>21571.88</v>
      </c>
      <c r="O113" s="27">
        <f>(F113-H113)*J113</f>
        <v>26912463.660247076</v>
      </c>
      <c r="P113" s="27">
        <f>(F113-H113)*K113</f>
        <v>17092344.448667772</v>
      </c>
      <c r="Q113" s="27">
        <f>(G113-I113)*L113</f>
        <v>8368048.7242688648</v>
      </c>
      <c r="R113" s="27">
        <f>(G113-I113)*M113</f>
        <v>25104146.172806595</v>
      </c>
      <c r="S113" s="27">
        <f t="shared" si="48"/>
        <v>77477003.005990312</v>
      </c>
      <c r="T113" s="27"/>
      <c r="U113" s="28"/>
      <c r="V113" s="29"/>
    </row>
    <row r="114" spans="1:22" ht="33" customHeight="1">
      <c r="A114" s="38" t="s">
        <v>152</v>
      </c>
      <c r="B114" s="50"/>
      <c r="C114" s="25" t="s">
        <v>153</v>
      </c>
      <c r="D114" s="25"/>
      <c r="E114" s="48"/>
      <c r="F114" s="49" t="s">
        <v>18</v>
      </c>
      <c r="G114" s="49" t="s">
        <v>18</v>
      </c>
      <c r="H114" s="49" t="s">
        <v>18</v>
      </c>
      <c r="I114" s="49" t="s">
        <v>18</v>
      </c>
      <c r="J114" s="26">
        <f>'2024'!J114</f>
        <v>305.27</v>
      </c>
      <c r="K114" s="26">
        <f>'2024'!K114</f>
        <v>116.00999999999999</v>
      </c>
      <c r="L114" s="26">
        <f>'2024'!L114</f>
        <v>25</v>
      </c>
      <c r="M114" s="26">
        <f>'2024'!M114</f>
        <v>191</v>
      </c>
      <c r="N114" s="26">
        <f t="shared" si="57"/>
        <v>637.28</v>
      </c>
      <c r="O114" s="27">
        <f t="shared" ref="O114:R114" si="66">O115</f>
        <v>450235.63184277405</v>
      </c>
      <c r="P114" s="27">
        <f t="shared" si="66"/>
        <v>171100.45418835856</v>
      </c>
      <c r="Q114" s="27">
        <f t="shared" si="66"/>
        <v>34139.477771691796</v>
      </c>
      <c r="R114" s="27">
        <f t="shared" si="66"/>
        <v>260825.61017572531</v>
      </c>
      <c r="S114" s="27">
        <f t="shared" si="48"/>
        <v>916301.17397854966</v>
      </c>
      <c r="T114" s="29"/>
      <c r="U114" s="28"/>
      <c r="V114" s="29"/>
    </row>
    <row r="115" spans="1:22" ht="30">
      <c r="A115" s="38"/>
      <c r="B115" s="25" t="s">
        <v>153</v>
      </c>
      <c r="C115" s="24" t="s">
        <v>27</v>
      </c>
      <c r="D115" s="24" t="s">
        <v>29</v>
      </c>
      <c r="E115" s="24" t="s">
        <v>21</v>
      </c>
      <c r="F115" s="17">
        <v>3537.0967708676712</v>
      </c>
      <c r="G115" s="17">
        <v>3537.0967708676712</v>
      </c>
      <c r="H115" s="17">
        <v>2062.2199999999998</v>
      </c>
      <c r="I115" s="17">
        <f t="shared" si="55"/>
        <v>2171.5176599999995</v>
      </c>
      <c r="J115" s="26">
        <f>'2024'!J115</f>
        <v>305.27</v>
      </c>
      <c r="K115" s="26">
        <f>'2024'!K115</f>
        <v>116.00999999999999</v>
      </c>
      <c r="L115" s="26">
        <f>'2024'!L115</f>
        <v>25</v>
      </c>
      <c r="M115" s="26">
        <f>'2024'!M115</f>
        <v>191</v>
      </c>
      <c r="N115" s="26">
        <f t="shared" si="57"/>
        <v>637.28</v>
      </c>
      <c r="O115" s="27">
        <f>(F115-H115)*J115</f>
        <v>450235.63184277405</v>
      </c>
      <c r="P115" s="27">
        <f>(F115-H115)*K115</f>
        <v>171100.45418835856</v>
      </c>
      <c r="Q115" s="27">
        <f>(G115-I115)*L115</f>
        <v>34139.477771691796</v>
      </c>
      <c r="R115" s="27">
        <f>(G115-I115)*M115</f>
        <v>260825.61017572531</v>
      </c>
      <c r="S115" s="27">
        <f t="shared" si="48"/>
        <v>916301.17397854966</v>
      </c>
      <c r="T115" s="27"/>
      <c r="U115" s="28"/>
      <c r="V115" s="29"/>
    </row>
    <row r="116" spans="1:22" ht="33" customHeight="1">
      <c r="A116" s="38" t="s">
        <v>154</v>
      </c>
      <c r="B116" s="50"/>
      <c r="C116" s="25" t="s">
        <v>155</v>
      </c>
      <c r="D116" s="25"/>
      <c r="E116" s="48"/>
      <c r="F116" s="49" t="s">
        <v>18</v>
      </c>
      <c r="G116" s="49" t="s">
        <v>18</v>
      </c>
      <c r="H116" s="49" t="s">
        <v>18</v>
      </c>
      <c r="I116" s="49" t="s">
        <v>18</v>
      </c>
      <c r="J116" s="26">
        <f>'2024'!J116</f>
        <v>1366.3130000000001</v>
      </c>
      <c r="K116" s="26">
        <f>'2024'!K116</f>
        <v>501.41800000000001</v>
      </c>
      <c r="L116" s="26">
        <f>'2024'!L116</f>
        <v>334.52100000000002</v>
      </c>
      <c r="M116" s="26">
        <f>'2024'!M116</f>
        <v>1157.2239999999999</v>
      </c>
      <c r="N116" s="26">
        <f t="shared" si="57"/>
        <v>3359.4760000000006</v>
      </c>
      <c r="O116" s="27">
        <f t="shared" ref="O116:R116" si="67">O117</f>
        <v>19444252.067350335</v>
      </c>
      <c r="P116" s="27">
        <f t="shared" si="67"/>
        <v>7135771.9520392986</v>
      </c>
      <c r="Q116" s="27">
        <f t="shared" si="67"/>
        <v>4735191.8221888775</v>
      </c>
      <c r="R116" s="27">
        <f t="shared" si="67"/>
        <v>16380668.541707998</v>
      </c>
      <c r="S116" s="27">
        <f t="shared" si="48"/>
        <v>47695884.383286506</v>
      </c>
      <c r="T116" s="29"/>
      <c r="U116" s="28"/>
      <c r="V116" s="29"/>
    </row>
    <row r="117" spans="1:22" ht="30">
      <c r="A117" s="38"/>
      <c r="B117" s="25" t="s">
        <v>155</v>
      </c>
      <c r="C117" s="24" t="s">
        <v>83</v>
      </c>
      <c r="D117" s="24" t="s">
        <v>84</v>
      </c>
      <c r="E117" s="24" t="s">
        <v>21</v>
      </c>
      <c r="F117" s="17">
        <v>15665.968515501634</v>
      </c>
      <c r="G117" s="17">
        <v>15665.968515501636</v>
      </c>
      <c r="H117" s="17">
        <v>1434.7842499999999</v>
      </c>
      <c r="I117" s="17">
        <f t="shared" si="55"/>
        <v>1510.8278152499997</v>
      </c>
      <c r="J117" s="26">
        <f>'2024'!J117</f>
        <v>1366.3130000000001</v>
      </c>
      <c r="K117" s="26">
        <f>'2024'!K117</f>
        <v>501.41800000000001</v>
      </c>
      <c r="L117" s="26">
        <f>'2024'!L117</f>
        <v>334.52100000000002</v>
      </c>
      <c r="M117" s="26">
        <f>'2024'!M117</f>
        <v>1157.2239999999999</v>
      </c>
      <c r="N117" s="26">
        <f t="shared" si="57"/>
        <v>3359.4760000000006</v>
      </c>
      <c r="O117" s="27">
        <f>(F117-H117)*J117</f>
        <v>19444252.067350335</v>
      </c>
      <c r="P117" s="27">
        <f>(F117-H117)*K117</f>
        <v>7135771.9520392986</v>
      </c>
      <c r="Q117" s="27">
        <f>(G117-I117)*L117</f>
        <v>4735191.8221888775</v>
      </c>
      <c r="R117" s="27">
        <f>(G117-I117)*M117</f>
        <v>16380668.541707998</v>
      </c>
      <c r="S117" s="27">
        <f t="shared" si="48"/>
        <v>47695884.383286506</v>
      </c>
      <c r="T117" s="27"/>
      <c r="U117" s="28"/>
      <c r="V117" s="29"/>
    </row>
    <row r="118" spans="1:22" ht="33" customHeight="1">
      <c r="A118" s="38" t="s">
        <v>156</v>
      </c>
      <c r="B118" s="50"/>
      <c r="C118" s="25" t="s">
        <v>157</v>
      </c>
      <c r="D118" s="25"/>
      <c r="E118" s="48"/>
      <c r="F118" s="49" t="s">
        <v>18</v>
      </c>
      <c r="G118" s="49" t="s">
        <v>18</v>
      </c>
      <c r="H118" s="49" t="s">
        <v>18</v>
      </c>
      <c r="I118" s="49" t="s">
        <v>18</v>
      </c>
      <c r="J118" s="26">
        <f>'2024'!J118</f>
        <v>5782.259</v>
      </c>
      <c r="K118" s="26">
        <f>'2024'!K118</f>
        <v>2661.3220000000001</v>
      </c>
      <c r="L118" s="26">
        <f>'2024'!L118</f>
        <v>1016.2</v>
      </c>
      <c r="M118" s="26">
        <f>'2024'!M118</f>
        <v>5776.61</v>
      </c>
      <c r="N118" s="26">
        <f t="shared" si="57"/>
        <v>15236.391</v>
      </c>
      <c r="O118" s="27">
        <f t="shared" ref="O118:R118" si="68">O119+O120</f>
        <v>32100718.300280802</v>
      </c>
      <c r="P118" s="27">
        <f t="shared" si="68"/>
        <v>14774562.645557715</v>
      </c>
      <c r="Q118" s="27">
        <f t="shared" si="68"/>
        <v>5509844.5924579073</v>
      </c>
      <c r="R118" s="27">
        <f t="shared" si="68"/>
        <v>31320825.990197077</v>
      </c>
      <c r="S118" s="27">
        <f t="shared" si="48"/>
        <v>83705951.528493494</v>
      </c>
      <c r="T118" s="29"/>
      <c r="U118" s="28"/>
      <c r="V118" s="29"/>
    </row>
    <row r="119" spans="1:22" ht="30">
      <c r="A119" s="38"/>
      <c r="B119" s="25" t="s">
        <v>157</v>
      </c>
      <c r="C119" s="24" t="s">
        <v>27</v>
      </c>
      <c r="D119" s="24" t="s">
        <v>158</v>
      </c>
      <c r="E119" s="24" t="s">
        <v>21</v>
      </c>
      <c r="F119" s="17">
        <v>7996.487761855843</v>
      </c>
      <c r="G119" s="17">
        <v>7996.4877618558421</v>
      </c>
      <c r="H119" s="17">
        <v>2444.9</v>
      </c>
      <c r="I119" s="17">
        <f t="shared" si="55"/>
        <v>2574.4796999999999</v>
      </c>
      <c r="J119" s="26">
        <f>'2024'!J119</f>
        <v>5651.723</v>
      </c>
      <c r="K119" s="26">
        <f>'2024'!K119</f>
        <v>2541.9470000000001</v>
      </c>
      <c r="L119" s="26">
        <f>'2024'!L119</f>
        <v>950.21</v>
      </c>
      <c r="M119" s="26">
        <f>'2024'!M119</f>
        <v>5653.95</v>
      </c>
      <c r="N119" s="26">
        <f t="shared" si="57"/>
        <v>14797.830000000002</v>
      </c>
      <c r="O119" s="27">
        <f>(F119-H119)*J119</f>
        <v>31376036.240199186</v>
      </c>
      <c r="P119" s="27">
        <f>(F119-H119)*K119</f>
        <v>14111841.856486173</v>
      </c>
      <c r="Q119" s="27">
        <f>(G119-I119)*L119</f>
        <v>5152046.2804560401</v>
      </c>
      <c r="R119" s="27">
        <f>(G119-I119)*M119</f>
        <v>30655762.48132984</v>
      </c>
      <c r="S119" s="27">
        <f t="shared" si="48"/>
        <v>81295686.858471245</v>
      </c>
      <c r="T119" s="27"/>
      <c r="U119" s="28"/>
      <c r="V119" s="29"/>
    </row>
    <row r="120" spans="1:22" ht="30">
      <c r="A120" s="38"/>
      <c r="B120" s="25" t="s">
        <v>157</v>
      </c>
      <c r="C120" s="24" t="s">
        <v>27</v>
      </c>
      <c r="D120" s="24" t="s">
        <v>158</v>
      </c>
      <c r="E120" s="24" t="s">
        <v>31</v>
      </c>
      <c r="F120" s="17">
        <v>7996.487761855843</v>
      </c>
      <c r="G120" s="17">
        <v>7996.4877618558421</v>
      </c>
      <c r="H120" s="17">
        <v>2444.9</v>
      </c>
      <c r="I120" s="17">
        <f t="shared" si="55"/>
        <v>2574.4796999999999</v>
      </c>
      <c r="J120" s="26">
        <f>'2024'!J120</f>
        <v>130.536</v>
      </c>
      <c r="K120" s="26">
        <f>'2024'!K120</f>
        <v>119.37499999999999</v>
      </c>
      <c r="L120" s="26">
        <f>'2024'!L120</f>
        <v>65.989999999999995</v>
      </c>
      <c r="M120" s="26">
        <f>'2024'!M120</f>
        <v>122.66</v>
      </c>
      <c r="N120" s="26">
        <f t="shared" si="57"/>
        <v>438.56100000000004</v>
      </c>
      <c r="O120" s="27">
        <f>(F120-H120)*J120</f>
        <v>724682.0600816143</v>
      </c>
      <c r="P120" s="27">
        <f>(F120-H120)*K120</f>
        <v>662720.78907154116</v>
      </c>
      <c r="Q120" s="27">
        <f>(G120-I120)*L120</f>
        <v>357798.31200186699</v>
      </c>
      <c r="R120" s="27">
        <f>(G120-I120)*M120</f>
        <v>665063.5088672376</v>
      </c>
      <c r="S120" s="27">
        <f t="shared" si="48"/>
        <v>2410264.6700222599</v>
      </c>
      <c r="T120" s="27"/>
      <c r="U120" s="28"/>
      <c r="V120" s="29"/>
    </row>
    <row r="121" spans="1:22" ht="33" customHeight="1">
      <c r="A121" s="38" t="s">
        <v>159</v>
      </c>
      <c r="B121" s="50"/>
      <c r="C121" s="25" t="s">
        <v>160</v>
      </c>
      <c r="D121" s="25"/>
      <c r="E121" s="48"/>
      <c r="F121" s="49" t="s">
        <v>18</v>
      </c>
      <c r="G121" s="49" t="s">
        <v>18</v>
      </c>
      <c r="H121" s="49" t="s">
        <v>18</v>
      </c>
      <c r="I121" s="49" t="s">
        <v>18</v>
      </c>
      <c r="J121" s="26">
        <f>'2024'!J121</f>
        <v>310.5</v>
      </c>
      <c r="K121" s="26">
        <f>'2024'!K121</f>
        <v>155.19999999999999</v>
      </c>
      <c r="L121" s="26">
        <f>'2024'!L121</f>
        <v>51.75</v>
      </c>
      <c r="M121" s="26">
        <f>'2024'!M121</f>
        <v>310.5</v>
      </c>
      <c r="N121" s="26">
        <f t="shared" si="57"/>
        <v>827.95</v>
      </c>
      <c r="O121" s="27">
        <f t="shared" ref="O121:R121" si="69">O122</f>
        <v>491483.61899999989</v>
      </c>
      <c r="P121" s="27">
        <f t="shared" si="69"/>
        <v>245662.66559999995</v>
      </c>
      <c r="Q121" s="27">
        <f t="shared" si="69"/>
        <v>75546.390041999999</v>
      </c>
      <c r="R121" s="27">
        <f t="shared" si="69"/>
        <v>453278.34025199997</v>
      </c>
      <c r="S121" s="27">
        <f t="shared" si="48"/>
        <v>1265971.0148939998</v>
      </c>
      <c r="T121" s="29"/>
      <c r="U121" s="28"/>
      <c r="V121" s="29"/>
    </row>
    <row r="122" spans="1:22" ht="30">
      <c r="A122" s="38"/>
      <c r="B122" s="25" t="s">
        <v>160</v>
      </c>
      <c r="C122" s="24" t="s">
        <v>122</v>
      </c>
      <c r="D122" s="24" t="s">
        <v>161</v>
      </c>
      <c r="E122" s="24" t="s">
        <v>21</v>
      </c>
      <c r="F122" s="17">
        <v>3904.47</v>
      </c>
      <c r="G122" s="17">
        <v>3904.47</v>
      </c>
      <c r="H122" s="17">
        <v>2321.5920000000001</v>
      </c>
      <c r="I122" s="17">
        <f t="shared" si="55"/>
        <v>2444.6363759999999</v>
      </c>
      <c r="J122" s="26">
        <f>'2024'!J122</f>
        <v>310.5</v>
      </c>
      <c r="K122" s="26">
        <f>'2024'!K122</f>
        <v>155.19999999999999</v>
      </c>
      <c r="L122" s="26">
        <f>'2024'!L122</f>
        <v>51.75</v>
      </c>
      <c r="M122" s="26">
        <f>'2024'!M122</f>
        <v>310.5</v>
      </c>
      <c r="N122" s="26">
        <f t="shared" si="57"/>
        <v>827.95</v>
      </c>
      <c r="O122" s="27">
        <f>(F122-H122)*J122</f>
        <v>491483.61899999989</v>
      </c>
      <c r="P122" s="27">
        <f>(F122-H122)*K122</f>
        <v>245662.66559999995</v>
      </c>
      <c r="Q122" s="27">
        <f>(G122-I122)*L122</f>
        <v>75546.390041999999</v>
      </c>
      <c r="R122" s="27">
        <f>(G122-I122)*M122</f>
        <v>453278.34025199997</v>
      </c>
      <c r="S122" s="27">
        <f t="shared" si="48"/>
        <v>1265971.0148939998</v>
      </c>
      <c r="T122" s="27"/>
      <c r="U122" s="28"/>
      <c r="V122" s="29"/>
    </row>
    <row r="123" spans="1:22" ht="33" customHeight="1">
      <c r="A123" s="38" t="s">
        <v>162</v>
      </c>
      <c r="B123" s="50"/>
      <c r="C123" s="25" t="s">
        <v>163</v>
      </c>
      <c r="D123" s="25"/>
      <c r="E123" s="48"/>
      <c r="F123" s="49" t="s">
        <v>18</v>
      </c>
      <c r="G123" s="49" t="s">
        <v>18</v>
      </c>
      <c r="H123" s="49" t="s">
        <v>18</v>
      </c>
      <c r="I123" s="49" t="s">
        <v>18</v>
      </c>
      <c r="J123" s="26">
        <f>'2024'!J123</f>
        <v>10150.368999999999</v>
      </c>
      <c r="K123" s="26">
        <f>'2024'!K123</f>
        <v>5639.4070000000002</v>
      </c>
      <c r="L123" s="26">
        <f>'2024'!L123</f>
        <v>2368.6299999999997</v>
      </c>
      <c r="M123" s="26">
        <f>'2024'!M123</f>
        <v>8257.2999999999993</v>
      </c>
      <c r="N123" s="26">
        <f t="shared" si="57"/>
        <v>26415.705999999998</v>
      </c>
      <c r="O123" s="27">
        <f>SUM(O124:O127)</f>
        <v>11221208.293337494</v>
      </c>
      <c r="P123" s="27">
        <f t="shared" ref="P123:R123" si="70">SUM(P124:P127)</f>
        <v>6084860.2043631421</v>
      </c>
      <c r="Q123" s="27">
        <f t="shared" si="70"/>
        <v>2236435.1407916816</v>
      </c>
      <c r="R123" s="27">
        <f t="shared" si="70"/>
        <v>8051520.8947764495</v>
      </c>
      <c r="S123" s="27">
        <f t="shared" si="48"/>
        <v>27594024.533268765</v>
      </c>
      <c r="T123" s="29"/>
      <c r="U123" s="28"/>
      <c r="V123" s="29"/>
    </row>
    <row r="124" spans="1:22" ht="30">
      <c r="A124" s="38"/>
      <c r="B124" s="25" t="s">
        <v>163</v>
      </c>
      <c r="C124" s="24" t="s">
        <v>19</v>
      </c>
      <c r="D124" s="24" t="s">
        <v>164</v>
      </c>
      <c r="E124" s="24" t="s">
        <v>21</v>
      </c>
      <c r="F124" s="17">
        <v>2722.9004236318474</v>
      </c>
      <c r="G124" s="17">
        <v>2722.9004236318474</v>
      </c>
      <c r="H124" s="17">
        <v>2104.7399999999998</v>
      </c>
      <c r="I124" s="17">
        <f t="shared" si="55"/>
        <v>2216.2912199999996</v>
      </c>
      <c r="J124" s="26">
        <f>'2024'!J124</f>
        <v>5623.3259999999991</v>
      </c>
      <c r="K124" s="26">
        <f>'2024'!K124</f>
        <v>2714.8029999999999</v>
      </c>
      <c r="L124" s="26">
        <f>'2024'!L124</f>
        <v>793.03</v>
      </c>
      <c r="M124" s="26">
        <f>'2024'!M124</f>
        <v>4605.2299999999996</v>
      </c>
      <c r="N124" s="26">
        <f t="shared" si="57"/>
        <v>13736.388999999999</v>
      </c>
      <c r="O124" s="27">
        <f>(F124-H124)*J124</f>
        <v>3476117.5823799823</v>
      </c>
      <c r="P124" s="27">
        <f t="shared" ref="P124:Q127" si="71">(F124-H124)*K124</f>
        <v>1678183.7725570106</v>
      </c>
      <c r="Q124" s="27">
        <f t="shared" si="71"/>
        <v>401756.29675616423</v>
      </c>
      <c r="R124" s="27">
        <f>(G124-I124)*M124</f>
        <v>2333051.902841494</v>
      </c>
      <c r="S124" s="27">
        <f t="shared" si="48"/>
        <v>7889109.5545346513</v>
      </c>
      <c r="T124" s="27"/>
      <c r="U124" s="28"/>
      <c r="V124" s="29"/>
    </row>
    <row r="125" spans="1:22" ht="30">
      <c r="A125" s="38"/>
      <c r="B125" s="25" t="s">
        <v>163</v>
      </c>
      <c r="C125" s="24" t="s">
        <v>19</v>
      </c>
      <c r="D125" s="24" t="s">
        <v>164</v>
      </c>
      <c r="E125" s="24" t="s">
        <v>31</v>
      </c>
      <c r="F125" s="17">
        <v>2722.9004236318474</v>
      </c>
      <c r="G125" s="17">
        <v>2722.9004236318474</v>
      </c>
      <c r="H125" s="17">
        <v>2104.7399999999998</v>
      </c>
      <c r="I125" s="17">
        <f t="shared" si="55"/>
        <v>2216.2912199999996</v>
      </c>
      <c r="J125" s="26">
        <f>'2024'!J125</f>
        <v>881.09799999999996</v>
      </c>
      <c r="K125" s="26">
        <f>'2024'!K125</f>
        <v>1009.149</v>
      </c>
      <c r="L125" s="26">
        <f>'2024'!L125</f>
        <v>811.67</v>
      </c>
      <c r="M125" s="26">
        <f>'2024'!M125</f>
        <v>800.93</v>
      </c>
      <c r="N125" s="26">
        <f t="shared" si="57"/>
        <v>3502.8469999999998</v>
      </c>
      <c r="O125" s="27">
        <f>(F125-H125)*J125</f>
        <v>544659.91294117365</v>
      </c>
      <c r="P125" s="27">
        <f t="shared" si="71"/>
        <v>623815.97334765538</v>
      </c>
      <c r="Q125" s="27">
        <f t="shared" si="71"/>
        <v>411199.49231186189</v>
      </c>
      <c r="R125" s="27">
        <f>(G125-I125)*M125</f>
        <v>405758.50946485583</v>
      </c>
      <c r="S125" s="27">
        <f t="shared" si="48"/>
        <v>1985433.8880655468</v>
      </c>
      <c r="T125" s="27"/>
      <c r="U125" s="28"/>
      <c r="V125" s="29"/>
    </row>
    <row r="126" spans="1:22" ht="30">
      <c r="A126" s="38"/>
      <c r="B126" s="25" t="s">
        <v>163</v>
      </c>
      <c r="C126" s="24" t="s">
        <v>19</v>
      </c>
      <c r="D126" s="24" t="s">
        <v>165</v>
      </c>
      <c r="E126" s="24" t="s">
        <v>21</v>
      </c>
      <c r="F126" s="17">
        <v>4079.6548157792668</v>
      </c>
      <c r="G126" s="17">
        <v>4079.6548157792668</v>
      </c>
      <c r="H126" s="17">
        <v>2104.7399999999998</v>
      </c>
      <c r="I126" s="17">
        <f t="shared" si="55"/>
        <v>2216.2912199999996</v>
      </c>
      <c r="J126" s="26">
        <f>'2024'!J126</f>
        <v>3081.1659999999997</v>
      </c>
      <c r="K126" s="26">
        <f>'2024'!K126</f>
        <v>1298.722</v>
      </c>
      <c r="L126" s="26">
        <f>'2024'!L126</f>
        <v>326.51</v>
      </c>
      <c r="M126" s="26">
        <f>'2024'!M126</f>
        <v>2334.75</v>
      </c>
      <c r="N126" s="26">
        <f t="shared" si="57"/>
        <v>7041.1480000000001</v>
      </c>
      <c r="O126" s="27">
        <f>(F126-H126)*J126</f>
        <v>6085040.3832753403</v>
      </c>
      <c r="P126" s="27">
        <f t="shared" si="71"/>
        <v>2564865.3193784812</v>
      </c>
      <c r="Q126" s="27">
        <f t="shared" si="71"/>
        <v>608406.84765788855</v>
      </c>
      <c r="R126" s="27">
        <f>(G126-I126)*M126</f>
        <v>4350488.155245644</v>
      </c>
      <c r="S126" s="27">
        <f t="shared" si="48"/>
        <v>13608800.705557354</v>
      </c>
      <c r="T126" s="27"/>
      <c r="U126" s="28"/>
      <c r="V126" s="29"/>
    </row>
    <row r="127" spans="1:22" ht="30">
      <c r="A127" s="38"/>
      <c r="B127" s="25" t="s">
        <v>163</v>
      </c>
      <c r="C127" s="24" t="s">
        <v>19</v>
      </c>
      <c r="D127" s="24" t="s">
        <v>165</v>
      </c>
      <c r="E127" s="24" t="s">
        <v>31</v>
      </c>
      <c r="F127" s="17">
        <v>4079.6548157792668</v>
      </c>
      <c r="G127" s="17">
        <v>4079.6548157792668</v>
      </c>
      <c r="H127" s="17">
        <v>2104.7399999999998</v>
      </c>
      <c r="I127" s="17">
        <f t="shared" si="55"/>
        <v>2216.2912199999996</v>
      </c>
      <c r="J127" s="26">
        <f>'2024'!J127</f>
        <v>564.779</v>
      </c>
      <c r="K127" s="26">
        <f>'2024'!K127</f>
        <v>616.73299999999995</v>
      </c>
      <c r="L127" s="26">
        <f>'2024'!L127</f>
        <v>437.42</v>
      </c>
      <c r="M127" s="26">
        <f>'2024'!M127</f>
        <v>516.39</v>
      </c>
      <c r="N127" s="26">
        <f t="shared" si="57"/>
        <v>2135.3220000000001</v>
      </c>
      <c r="O127" s="27">
        <f>(F127-H127)*J127</f>
        <v>1115390.4147409985</v>
      </c>
      <c r="P127" s="27">
        <f t="shared" si="71"/>
        <v>1217995.1390799945</v>
      </c>
      <c r="Q127" s="27">
        <f t="shared" si="71"/>
        <v>815072.50406576705</v>
      </c>
      <c r="R127" s="27">
        <f>(G127-I127)*M127</f>
        <v>962222.32722445577</v>
      </c>
      <c r="S127" s="27">
        <f t="shared" si="48"/>
        <v>4110680.3851112155</v>
      </c>
      <c r="T127" s="27"/>
      <c r="U127" s="28"/>
      <c r="V127" s="29"/>
    </row>
    <row r="128" spans="1:22" ht="33" customHeight="1">
      <c r="A128" s="38" t="s">
        <v>166</v>
      </c>
      <c r="B128" s="50"/>
      <c r="C128" s="25" t="s">
        <v>167</v>
      </c>
      <c r="D128" s="25"/>
      <c r="E128" s="48"/>
      <c r="F128" s="49" t="s">
        <v>18</v>
      </c>
      <c r="G128" s="49" t="s">
        <v>18</v>
      </c>
      <c r="H128" s="49" t="s">
        <v>18</v>
      </c>
      <c r="I128" s="49" t="s">
        <v>18</v>
      </c>
      <c r="J128" s="26">
        <f>'2024'!J128</f>
        <v>3744.1170000000002</v>
      </c>
      <c r="K128" s="26">
        <f>'2024'!K128</f>
        <v>1824.1370000000002</v>
      </c>
      <c r="L128" s="26">
        <f>'2024'!L128</f>
        <v>632.17100000000005</v>
      </c>
      <c r="M128" s="26">
        <f>'2024'!M128</f>
        <v>3217.1079999999997</v>
      </c>
      <c r="N128" s="26">
        <f t="shared" si="57"/>
        <v>9417.5330000000013</v>
      </c>
      <c r="O128" s="27">
        <f t="shared" ref="O128:R128" si="72">O129+O130</f>
        <v>1787534.2724604302</v>
      </c>
      <c r="P128" s="27">
        <f t="shared" si="72"/>
        <v>870888.22415623022</v>
      </c>
      <c r="Q128" s="27">
        <f t="shared" si="72"/>
        <v>271837.28754224186</v>
      </c>
      <c r="R128" s="27">
        <f t="shared" si="72"/>
        <v>1383375.5620717283</v>
      </c>
      <c r="S128" s="27">
        <f t="shared" si="48"/>
        <v>4313635.3462306308</v>
      </c>
      <c r="T128" s="29"/>
      <c r="U128" s="28"/>
      <c r="V128" s="29"/>
    </row>
    <row r="129" spans="1:22" ht="30">
      <c r="A129" s="38"/>
      <c r="B129" s="25" t="s">
        <v>163</v>
      </c>
      <c r="C129" s="24" t="s">
        <v>118</v>
      </c>
      <c r="D129" s="24" t="s">
        <v>119</v>
      </c>
      <c r="E129" s="24" t="s">
        <v>21</v>
      </c>
      <c r="F129" s="17">
        <v>1372.12</v>
      </c>
      <c r="G129" s="17">
        <v>1372.12</v>
      </c>
      <c r="H129" s="17">
        <v>894.69520999999986</v>
      </c>
      <c r="I129" s="17">
        <f t="shared" si="55"/>
        <v>942.11405612999977</v>
      </c>
      <c r="J129" s="26">
        <f>'2024'!J129</f>
        <v>3566.4530000000004</v>
      </c>
      <c r="K129" s="26">
        <f>'2024'!K129</f>
        <v>1664.2260000000001</v>
      </c>
      <c r="L129" s="26">
        <f>'2024'!L129</f>
        <v>506.89400000000001</v>
      </c>
      <c r="M129" s="26">
        <f>'2024'!M129</f>
        <v>3081.99</v>
      </c>
      <c r="N129" s="26">
        <f t="shared" si="57"/>
        <v>8819.5630000000001</v>
      </c>
      <c r="O129" s="27">
        <f>(F129-H129)*J129</f>
        <v>1702713.0745698703</v>
      </c>
      <c r="P129" s="27">
        <f>(F129-H129)*K129</f>
        <v>794542.74856254016</v>
      </c>
      <c r="Q129" s="27">
        <f>(G129-I129)*L129</f>
        <v>217967.43291203983</v>
      </c>
      <c r="R129" s="27">
        <f>(G129-I129)*M129</f>
        <v>1325274.0189479017</v>
      </c>
      <c r="S129" s="27">
        <f t="shared" si="48"/>
        <v>4040497.2749923524</v>
      </c>
      <c r="T129" s="27"/>
      <c r="U129" s="28"/>
      <c r="V129" s="29"/>
    </row>
    <row r="130" spans="1:22" ht="30">
      <c r="A130" s="38"/>
      <c r="B130" s="25" t="s">
        <v>163</v>
      </c>
      <c r="C130" s="24" t="s">
        <v>118</v>
      </c>
      <c r="D130" s="24" t="s">
        <v>119</v>
      </c>
      <c r="E130" s="24" t="s">
        <v>31</v>
      </c>
      <c r="F130" s="17">
        <v>1372.12</v>
      </c>
      <c r="G130" s="17">
        <v>1372.12</v>
      </c>
      <c r="H130" s="17">
        <v>894.69520999999986</v>
      </c>
      <c r="I130" s="17">
        <f t="shared" si="55"/>
        <v>942.11405612999977</v>
      </c>
      <c r="J130" s="26">
        <f>'2024'!J130</f>
        <v>177.66399999999999</v>
      </c>
      <c r="K130" s="26">
        <f>'2024'!K130</f>
        <v>159.911</v>
      </c>
      <c r="L130" s="26">
        <f>'2024'!L130</f>
        <v>125.277</v>
      </c>
      <c r="M130" s="26">
        <f>'2024'!M130</f>
        <v>135.11799999999999</v>
      </c>
      <c r="N130" s="26">
        <f t="shared" si="57"/>
        <v>597.97</v>
      </c>
      <c r="O130" s="27">
        <f>(F130-H130)*J130</f>
        <v>84821.197890559997</v>
      </c>
      <c r="P130" s="27">
        <f>(F130-H130)*K130</f>
        <v>76345.475593690004</v>
      </c>
      <c r="Q130" s="27">
        <f>(G130-I130)*L130</f>
        <v>53869.854630202004</v>
      </c>
      <c r="R130" s="27">
        <f>(G130-I130)*M130</f>
        <v>58101.543123826676</v>
      </c>
      <c r="S130" s="27">
        <f t="shared" si="48"/>
        <v>273138.07123827864</v>
      </c>
      <c r="T130" s="27"/>
      <c r="U130" s="28"/>
      <c r="V130" s="29"/>
    </row>
    <row r="131" spans="1:22" ht="33" customHeight="1">
      <c r="A131" s="38" t="s">
        <v>168</v>
      </c>
      <c r="B131" s="50"/>
      <c r="C131" s="25" t="s">
        <v>169</v>
      </c>
      <c r="D131" s="25"/>
      <c r="E131" s="48"/>
      <c r="F131" s="49" t="s">
        <v>18</v>
      </c>
      <c r="G131" s="49" t="s">
        <v>18</v>
      </c>
      <c r="H131" s="49" t="s">
        <v>18</v>
      </c>
      <c r="I131" s="49" t="s">
        <v>18</v>
      </c>
      <c r="J131" s="26">
        <f>'2024'!J131</f>
        <v>2003.8710000000001</v>
      </c>
      <c r="K131" s="26">
        <f>'2024'!K131</f>
        <v>810.61699999999996</v>
      </c>
      <c r="L131" s="26">
        <f>'2024'!L131</f>
        <v>410</v>
      </c>
      <c r="M131" s="26">
        <f>'2024'!M131</f>
        <v>1821.329</v>
      </c>
      <c r="N131" s="26">
        <f t="shared" si="57"/>
        <v>5045.817</v>
      </c>
      <c r="O131" s="27">
        <f>SUM(O132:O132)</f>
        <v>6617455.562396598</v>
      </c>
      <c r="P131" s="27">
        <f t="shared" ref="P131:R131" si="73">SUM(P132:P132)</f>
        <v>2676929.7902026838</v>
      </c>
      <c r="Q131" s="27">
        <f t="shared" si="73"/>
        <v>1313927.2552898026</v>
      </c>
      <c r="R131" s="27">
        <f t="shared" si="73"/>
        <v>5836814.1803651731</v>
      </c>
      <c r="S131" s="27">
        <f t="shared" si="48"/>
        <v>16445126.788254257</v>
      </c>
      <c r="T131" s="29"/>
      <c r="U131" s="28"/>
      <c r="V131" s="29"/>
    </row>
    <row r="132" spans="1:22" ht="30">
      <c r="A132" s="38"/>
      <c r="B132" s="25" t="s">
        <v>169</v>
      </c>
      <c r="C132" s="24" t="s">
        <v>170</v>
      </c>
      <c r="D132" s="24" t="s">
        <v>171</v>
      </c>
      <c r="E132" s="24" t="s">
        <v>21</v>
      </c>
      <c r="F132" s="17">
        <v>5144.5151096580557</v>
      </c>
      <c r="G132" s="17">
        <v>5144.5151096580548</v>
      </c>
      <c r="H132" s="17">
        <v>1842.1789999999999</v>
      </c>
      <c r="I132" s="17">
        <f t="shared" si="55"/>
        <v>1939.8144869999996</v>
      </c>
      <c r="J132" s="26">
        <f>'2024'!J132</f>
        <v>2003.8710000000001</v>
      </c>
      <c r="K132" s="26">
        <f>'2024'!K132</f>
        <v>810.61699999999996</v>
      </c>
      <c r="L132" s="26">
        <f>'2024'!L132</f>
        <v>410</v>
      </c>
      <c r="M132" s="26">
        <f>'2024'!M132</f>
        <v>1821.329</v>
      </c>
      <c r="N132" s="26">
        <f t="shared" si="57"/>
        <v>5045.817</v>
      </c>
      <c r="O132" s="27">
        <f>(F132-H132)*J132</f>
        <v>6617455.562396598</v>
      </c>
      <c r="P132" s="27">
        <f>(F132-H132)*K132</f>
        <v>2676929.7902026838</v>
      </c>
      <c r="Q132" s="27">
        <f>(G132-I132)*L132</f>
        <v>1313927.2552898026</v>
      </c>
      <c r="R132" s="27">
        <f>(G132-I132)*M132</f>
        <v>5836814.1803651731</v>
      </c>
      <c r="S132" s="27">
        <f t="shared" si="48"/>
        <v>16445126.788254257</v>
      </c>
      <c r="T132" s="27"/>
      <c r="U132" s="28"/>
      <c r="V132" s="29"/>
    </row>
    <row r="133" spans="1:22" ht="33" customHeight="1">
      <c r="A133" s="38" t="s">
        <v>172</v>
      </c>
      <c r="B133" s="50"/>
      <c r="C133" s="25" t="s">
        <v>173</v>
      </c>
      <c r="D133" s="25"/>
      <c r="E133" s="48"/>
      <c r="F133" s="49" t="s">
        <v>18</v>
      </c>
      <c r="G133" s="49" t="s">
        <v>18</v>
      </c>
      <c r="H133" s="49" t="s">
        <v>18</v>
      </c>
      <c r="I133" s="49" t="s">
        <v>18</v>
      </c>
      <c r="J133" s="26">
        <f>'2024'!J133</f>
        <v>20683.719999999998</v>
      </c>
      <c r="K133" s="26">
        <f>'2024'!K133</f>
        <v>10166.84</v>
      </c>
      <c r="L133" s="26">
        <f>'2024'!L133</f>
        <v>5210.71</v>
      </c>
      <c r="M133" s="26">
        <f>'2024'!M133</f>
        <v>19229.37</v>
      </c>
      <c r="N133" s="26">
        <f t="shared" si="57"/>
        <v>55290.64</v>
      </c>
      <c r="O133" s="27">
        <f>SUM(O134:O137)</f>
        <v>82829728.027811766</v>
      </c>
      <c r="P133" s="27">
        <f t="shared" ref="P133:R133" si="74">SUM(P134:P137)</f>
        <v>40701961.464851126</v>
      </c>
      <c r="Q133" s="27">
        <f t="shared" si="74"/>
        <v>20361225.632822171</v>
      </c>
      <c r="R133" s="27">
        <f t="shared" si="74"/>
        <v>75428100.97557494</v>
      </c>
      <c r="S133" s="27">
        <f t="shared" si="48"/>
        <v>219321016.10106</v>
      </c>
      <c r="T133" s="29"/>
      <c r="U133" s="28"/>
      <c r="V133" s="29"/>
    </row>
    <row r="134" spans="1:22" ht="30">
      <c r="A134" s="38"/>
      <c r="B134" s="25" t="s">
        <v>173</v>
      </c>
      <c r="C134" s="24" t="s">
        <v>141</v>
      </c>
      <c r="D134" s="24" t="s">
        <v>174</v>
      </c>
      <c r="E134" s="24" t="s">
        <v>21</v>
      </c>
      <c r="F134" s="17">
        <v>5452.676578842651</v>
      </c>
      <c r="G134" s="17">
        <v>5452.6765788426501</v>
      </c>
      <c r="H134" s="17">
        <v>1900.1125</v>
      </c>
      <c r="I134" s="17">
        <f t="shared" si="55"/>
        <v>2000.8184624999999</v>
      </c>
      <c r="J134" s="26">
        <f>'2024'!J134</f>
        <v>16314.67</v>
      </c>
      <c r="K134" s="26">
        <f>'2024'!K134</f>
        <v>7404.66</v>
      </c>
      <c r="L134" s="26">
        <f>'2024'!L134</f>
        <v>4023.53</v>
      </c>
      <c r="M134" s="26">
        <f>'2024'!M134</f>
        <v>14662.24</v>
      </c>
      <c r="N134" s="26">
        <f t="shared" si="57"/>
        <v>42405.1</v>
      </c>
      <c r="O134" s="27">
        <f>(F134-H134)*J134</f>
        <v>57958910.600171827</v>
      </c>
      <c r="P134" s="27">
        <f t="shared" ref="P134:Q137" si="75">(F134-H134)*K134</f>
        <v>26305529.132043023</v>
      </c>
      <c r="Q134" s="27">
        <f t="shared" si="75"/>
        <v>13888654.686848143</v>
      </c>
      <c r="R134" s="27">
        <f>(G134-I134)*M134</f>
        <v>50611972.147763856</v>
      </c>
      <c r="S134" s="27">
        <f t="shared" si="48"/>
        <v>148765066.56682685</v>
      </c>
      <c r="T134" s="27"/>
      <c r="U134" s="28"/>
      <c r="V134" s="29"/>
    </row>
    <row r="135" spans="1:22" ht="30">
      <c r="A135" s="38"/>
      <c r="B135" s="25" t="s">
        <v>173</v>
      </c>
      <c r="C135" s="24" t="s">
        <v>141</v>
      </c>
      <c r="D135" s="24" t="s">
        <v>174</v>
      </c>
      <c r="E135" s="24" t="s">
        <v>31</v>
      </c>
      <c r="F135" s="17">
        <f>F134</f>
        <v>5452.676578842651</v>
      </c>
      <c r="G135" s="17">
        <f>G134</f>
        <v>5452.6765788426501</v>
      </c>
      <c r="H135" s="17">
        <v>1900.1125</v>
      </c>
      <c r="I135" s="17">
        <f t="shared" si="55"/>
        <v>2000.8184624999999</v>
      </c>
      <c r="J135" s="26">
        <f>'2024'!J135</f>
        <v>1294.3800000000001</v>
      </c>
      <c r="K135" s="26">
        <f>'2024'!K135</f>
        <v>1254.8900000000001</v>
      </c>
      <c r="L135" s="26">
        <f>'2024'!L135</f>
        <v>412.05</v>
      </c>
      <c r="M135" s="26">
        <f>'2024'!M135</f>
        <v>1612.59</v>
      </c>
      <c r="N135" s="26">
        <f t="shared" si="57"/>
        <v>4573.9100000000008</v>
      </c>
      <c r="O135" s="27">
        <f>(F135-H135)*J135</f>
        <v>4598367.8923723511</v>
      </c>
      <c r="P135" s="27">
        <f t="shared" si="75"/>
        <v>4458077.1368988547</v>
      </c>
      <c r="Q135" s="27">
        <f t="shared" si="75"/>
        <v>1422338.1368389891</v>
      </c>
      <c r="R135" s="27">
        <f>(G135-I135)*M135</f>
        <v>5566431.8798329942</v>
      </c>
      <c r="S135" s="27">
        <f t="shared" si="48"/>
        <v>16045215.045943189</v>
      </c>
      <c r="T135" s="27"/>
      <c r="U135" s="28"/>
      <c r="V135" s="29"/>
    </row>
    <row r="136" spans="1:22" ht="30">
      <c r="A136" s="38"/>
      <c r="B136" s="25" t="s">
        <v>173</v>
      </c>
      <c r="C136" s="24" t="s">
        <v>43</v>
      </c>
      <c r="D136" s="24" t="s">
        <v>175</v>
      </c>
      <c r="E136" s="24" t="s">
        <v>21</v>
      </c>
      <c r="F136" s="17">
        <v>8076.9892828393686</v>
      </c>
      <c r="G136" s="17">
        <v>8076.9892828393686</v>
      </c>
      <c r="H136" s="17">
        <v>1482.885</v>
      </c>
      <c r="I136" s="17">
        <f t="shared" si="55"/>
        <v>1561.477905</v>
      </c>
      <c r="J136" s="26">
        <f>'2024'!J136</f>
        <v>3058.2999999999997</v>
      </c>
      <c r="K136" s="26">
        <f>'2024'!K136</f>
        <v>1500.93</v>
      </c>
      <c r="L136" s="26">
        <f>'2024'!L136</f>
        <v>772.35</v>
      </c>
      <c r="M136" s="26">
        <f>'2024'!M136</f>
        <v>2941.37</v>
      </c>
      <c r="N136" s="26">
        <f t="shared" si="57"/>
        <v>8272.9500000000007</v>
      </c>
      <c r="O136" s="27">
        <f>(F136-H136)*J136</f>
        <v>20166749.128207639</v>
      </c>
      <c r="P136" s="27">
        <f t="shared" si="75"/>
        <v>9897288.9412420932</v>
      </c>
      <c r="Q136" s="27">
        <f t="shared" si="75"/>
        <v>5032255.2126742369</v>
      </c>
      <c r="R136" s="27">
        <f>(G136-I136)*M136</f>
        <v>19164529.701435383</v>
      </c>
      <c r="S136" s="27">
        <f t="shared" si="48"/>
        <v>54260822.983559355</v>
      </c>
      <c r="T136" s="27"/>
      <c r="U136" s="28"/>
      <c r="V136" s="29"/>
    </row>
    <row r="137" spans="1:22" ht="30">
      <c r="A137" s="38"/>
      <c r="B137" s="25" t="s">
        <v>173</v>
      </c>
      <c r="C137" s="24" t="s">
        <v>141</v>
      </c>
      <c r="D137" s="24" t="s">
        <v>176</v>
      </c>
      <c r="E137" s="24" t="s">
        <v>21</v>
      </c>
      <c r="F137" s="17">
        <v>7991.9302809988594</v>
      </c>
      <c r="G137" s="17">
        <v>8083.086832834696</v>
      </c>
      <c r="H137" s="17">
        <v>1534.972</v>
      </c>
      <c r="I137" s="17">
        <f t="shared" si="55"/>
        <v>1616.3255159999999</v>
      </c>
      <c r="J137" s="26">
        <f>'2024'!J137</f>
        <v>16.369999999999997</v>
      </c>
      <c r="K137" s="26">
        <f>'2024'!K137</f>
        <v>6.3599999999999994</v>
      </c>
      <c r="L137" s="26">
        <f>'2024'!L137</f>
        <v>2.78</v>
      </c>
      <c r="M137" s="26">
        <f>'2024'!M137</f>
        <v>13.17</v>
      </c>
      <c r="N137" s="26">
        <f t="shared" si="57"/>
        <v>38.68</v>
      </c>
      <c r="O137" s="27">
        <f>(F137-H137)*J137</f>
        <v>105700.40705995132</v>
      </c>
      <c r="P137" s="27">
        <f t="shared" si="75"/>
        <v>41066.254667152745</v>
      </c>
      <c r="Q137" s="27">
        <f t="shared" si="75"/>
        <v>17977.596460800454</v>
      </c>
      <c r="R137" s="27">
        <f>(G137-I137)*M137</f>
        <v>85167.24654271295</v>
      </c>
      <c r="S137" s="27">
        <f t="shared" si="48"/>
        <v>249911.50473061745</v>
      </c>
      <c r="T137" s="27"/>
      <c r="U137" s="28"/>
      <c r="V137" s="29"/>
    </row>
    <row r="138" spans="1:22" ht="33" customHeight="1">
      <c r="A138" s="38" t="s">
        <v>177</v>
      </c>
      <c r="B138" s="50"/>
      <c r="C138" s="25" t="s">
        <v>178</v>
      </c>
      <c r="D138" s="25"/>
      <c r="E138" s="48"/>
      <c r="F138" s="49" t="s">
        <v>18</v>
      </c>
      <c r="G138" s="49" t="s">
        <v>18</v>
      </c>
      <c r="H138" s="49" t="s">
        <v>18</v>
      </c>
      <c r="I138" s="49" t="s">
        <v>18</v>
      </c>
      <c r="J138" s="26">
        <f>'2024'!J138</f>
        <v>4532.2960000000003</v>
      </c>
      <c r="K138" s="26">
        <f>'2024'!K138</f>
        <v>2473.799</v>
      </c>
      <c r="L138" s="26">
        <f>'2024'!L138</f>
        <v>790.7</v>
      </c>
      <c r="M138" s="26">
        <f>'2024'!M138</f>
        <v>3940.8999999999996</v>
      </c>
      <c r="N138" s="26">
        <f t="shared" si="57"/>
        <v>11737.695</v>
      </c>
      <c r="O138" s="27">
        <f>SUM(O139:O140)</f>
        <v>25428719.888761811</v>
      </c>
      <c r="P138" s="27">
        <f t="shared" ref="P138:R138" si="76">SUM(P139:P140)</f>
        <v>13991352.36847486</v>
      </c>
      <c r="Q138" s="27">
        <f t="shared" si="76"/>
        <v>4405739.7321562115</v>
      </c>
      <c r="R138" s="27">
        <f t="shared" si="76"/>
        <v>21736195.464150675</v>
      </c>
      <c r="S138" s="27">
        <f t="shared" si="48"/>
        <v>65562007.453543559</v>
      </c>
      <c r="T138" s="29"/>
      <c r="U138" s="28"/>
      <c r="V138" s="29"/>
    </row>
    <row r="139" spans="1:22" ht="30">
      <c r="A139" s="38"/>
      <c r="B139" s="25" t="s">
        <v>178</v>
      </c>
      <c r="C139" s="24" t="s">
        <v>179</v>
      </c>
      <c r="D139" s="24" t="s">
        <v>180</v>
      </c>
      <c r="E139" s="24" t="s">
        <v>21</v>
      </c>
      <c r="F139" s="17">
        <v>7037.9929435805971</v>
      </c>
      <c r="G139" s="17">
        <v>7037.9929435805971</v>
      </c>
      <c r="H139" s="17">
        <v>1853.8719999999998</v>
      </c>
      <c r="I139" s="17">
        <f t="shared" si="55"/>
        <v>1952.1272159999996</v>
      </c>
      <c r="J139" s="26">
        <f>'2024'!J139</f>
        <v>3223.835</v>
      </c>
      <c r="K139" s="26">
        <f>'2024'!K139</f>
        <v>1683.828</v>
      </c>
      <c r="L139" s="26">
        <f>'2024'!L139</f>
        <v>530.5</v>
      </c>
      <c r="M139" s="26">
        <f>'2024'!M139</f>
        <v>2794.54</v>
      </c>
      <c r="N139" s="26">
        <f t="shared" si="57"/>
        <v>8232.7030000000013</v>
      </c>
      <c r="O139" s="27">
        <f>(F139-H139)*J139</f>
        <v>16712750.542148156</v>
      </c>
      <c r="P139" s="27">
        <f>(F139-H139)*K139</f>
        <v>8729168.0001874305</v>
      </c>
      <c r="Q139" s="27">
        <f>(G139-I139)*L139</f>
        <v>2698051.768481507</v>
      </c>
      <c r="R139" s="27">
        <f>(G139-I139)*M139</f>
        <v>14212655.210353082</v>
      </c>
      <c r="S139" s="27">
        <f t="shared" si="48"/>
        <v>42352625.521170177</v>
      </c>
      <c r="T139" s="27"/>
      <c r="U139" s="28"/>
      <c r="V139" s="29"/>
    </row>
    <row r="140" spans="1:22" ht="30">
      <c r="A140" s="38"/>
      <c r="B140" s="25" t="s">
        <v>178</v>
      </c>
      <c r="C140" s="24" t="s">
        <v>179</v>
      </c>
      <c r="D140" s="24" t="s">
        <v>181</v>
      </c>
      <c r="E140" s="24" t="s">
        <v>21</v>
      </c>
      <c r="F140" s="17">
        <v>8515.1093976860266</v>
      </c>
      <c r="G140" s="17">
        <v>8515.1093976860266</v>
      </c>
      <c r="H140" s="17">
        <v>1853.8719999999998</v>
      </c>
      <c r="I140" s="17">
        <f t="shared" si="55"/>
        <v>1952.1272159999996</v>
      </c>
      <c r="J140" s="26">
        <f>'2024'!J140</f>
        <v>1308.461</v>
      </c>
      <c r="K140" s="26">
        <f>'2024'!K140</f>
        <v>789.971</v>
      </c>
      <c r="L140" s="26">
        <f>'2024'!L140</f>
        <v>260.2</v>
      </c>
      <c r="M140" s="26">
        <f>'2024'!M140</f>
        <v>1146.3599999999999</v>
      </c>
      <c r="N140" s="26">
        <f t="shared" si="57"/>
        <v>3504.9919999999993</v>
      </c>
      <c r="O140" s="27">
        <f>(F140-H140)*J140</f>
        <v>8715969.3466136567</v>
      </c>
      <c r="P140" s="27">
        <f>(F140-H140)*K140</f>
        <v>5262184.3682874283</v>
      </c>
      <c r="Q140" s="27">
        <f>(G140-I140)*L140</f>
        <v>1707687.9636747041</v>
      </c>
      <c r="R140" s="27">
        <f>(G140-I140)*M140</f>
        <v>7523540.2537975926</v>
      </c>
      <c r="S140" s="27">
        <f t="shared" si="48"/>
        <v>23209381.932373382</v>
      </c>
      <c r="T140" s="27"/>
      <c r="U140" s="28"/>
      <c r="V140" s="29"/>
    </row>
    <row r="141" spans="1:22" ht="33" customHeight="1">
      <c r="A141" s="38" t="s">
        <v>182</v>
      </c>
      <c r="B141" s="50"/>
      <c r="C141" s="25" t="s">
        <v>183</v>
      </c>
      <c r="D141" s="25"/>
      <c r="E141" s="48"/>
      <c r="F141" s="49" t="s">
        <v>18</v>
      </c>
      <c r="G141" s="49" t="s">
        <v>18</v>
      </c>
      <c r="H141" s="49" t="s">
        <v>18</v>
      </c>
      <c r="I141" s="49" t="s">
        <v>18</v>
      </c>
      <c r="J141" s="26">
        <f>'2024'!J141</f>
        <v>277.92</v>
      </c>
      <c r="K141" s="26">
        <f>'2024'!K141</f>
        <v>185.28</v>
      </c>
      <c r="L141" s="26">
        <f>'2024'!L141</f>
        <v>89.158999999999992</v>
      </c>
      <c r="M141" s="26">
        <f>'2024'!M141</f>
        <v>267.47699999999998</v>
      </c>
      <c r="N141" s="26">
        <f t="shared" si="57"/>
        <v>819.83600000000001</v>
      </c>
      <c r="O141" s="27">
        <f t="shared" ref="O141:R141" si="77">SUM(O142:O143)</f>
        <v>1547493.7433421195</v>
      </c>
      <c r="P141" s="27">
        <f t="shared" si="77"/>
        <v>1031662.495561413</v>
      </c>
      <c r="Q141" s="27">
        <f t="shared" si="77"/>
        <v>487664.39661663235</v>
      </c>
      <c r="R141" s="27">
        <f t="shared" si="77"/>
        <v>1462993.1898498971</v>
      </c>
      <c r="S141" s="27">
        <f t="shared" ref="S141:S204" si="78">O141+P141+Q141+R141</f>
        <v>4529813.8253700621</v>
      </c>
      <c r="T141" s="29"/>
      <c r="U141" s="28"/>
      <c r="V141" s="29"/>
    </row>
    <row r="142" spans="1:22" ht="30">
      <c r="A142" s="38"/>
      <c r="B142" s="25" t="s">
        <v>183</v>
      </c>
      <c r="C142" s="24" t="s">
        <v>179</v>
      </c>
      <c r="D142" s="24" t="s">
        <v>184</v>
      </c>
      <c r="E142" s="24" t="s">
        <v>21</v>
      </c>
      <c r="F142" s="17">
        <v>7409.2650393858648</v>
      </c>
      <c r="G142" s="17">
        <v>7409.2650393858657</v>
      </c>
      <c r="H142" s="17">
        <v>1853.8719999999998</v>
      </c>
      <c r="I142" s="17">
        <f t="shared" si="55"/>
        <v>1952.1272159999996</v>
      </c>
      <c r="J142" s="26">
        <f>'2024'!J142</f>
        <v>202.25700000000001</v>
      </c>
      <c r="K142" s="26">
        <f>'2024'!K142</f>
        <v>134.83799999999999</v>
      </c>
      <c r="L142" s="26">
        <f>'2024'!L142</f>
        <v>66.591999999999999</v>
      </c>
      <c r="M142" s="26">
        <f>'2024'!M142</f>
        <v>199.77600000000001</v>
      </c>
      <c r="N142" s="26">
        <f t="shared" si="57"/>
        <v>603.46299999999997</v>
      </c>
      <c r="O142" s="27">
        <f>(F142-H142)*J142</f>
        <v>1123617.1299670669</v>
      </c>
      <c r="P142" s="27">
        <f>(F142-H142)*K142</f>
        <v>749078.08664471121</v>
      </c>
      <c r="Q142" s="27">
        <f>(G142-I142)*L142</f>
        <v>363401.72193491156</v>
      </c>
      <c r="R142" s="27">
        <f>(G142-I142)*M142</f>
        <v>1090205.1658047347</v>
      </c>
      <c r="S142" s="27">
        <f t="shared" si="78"/>
        <v>3326302.1043514246</v>
      </c>
      <c r="T142" s="27"/>
      <c r="U142" s="28"/>
      <c r="V142" s="29"/>
    </row>
    <row r="143" spans="1:22" ht="30">
      <c r="A143" s="38"/>
      <c r="B143" s="25" t="s">
        <v>183</v>
      </c>
      <c r="C143" s="24" t="s">
        <v>179</v>
      </c>
      <c r="D143" s="24" t="s">
        <v>185</v>
      </c>
      <c r="E143" s="24" t="s">
        <v>21</v>
      </c>
      <c r="F143" s="17">
        <v>7409.265039385863</v>
      </c>
      <c r="G143" s="17">
        <v>7409.265039385863</v>
      </c>
      <c r="H143" s="17">
        <v>1807.1</v>
      </c>
      <c r="I143" s="17">
        <f t="shared" si="55"/>
        <v>1902.8762999999999</v>
      </c>
      <c r="J143" s="26">
        <f>'2024'!J143</f>
        <v>75.662999999999997</v>
      </c>
      <c r="K143" s="26">
        <f>'2024'!K143</f>
        <v>50.442</v>
      </c>
      <c r="L143" s="26">
        <f>'2024'!L143</f>
        <v>22.567</v>
      </c>
      <c r="M143" s="26">
        <f>'2024'!M143</f>
        <v>67.700999999999993</v>
      </c>
      <c r="N143" s="26">
        <f t="shared" si="57"/>
        <v>216.37299999999999</v>
      </c>
      <c r="O143" s="27">
        <f>(F143-H143)*J143</f>
        <v>423876.61337505258</v>
      </c>
      <c r="P143" s="27">
        <f>(F143-H143)*K143</f>
        <v>282584.40891670174</v>
      </c>
      <c r="Q143" s="27">
        <f>(G143-I143)*L143</f>
        <v>124262.67468172077</v>
      </c>
      <c r="R143" s="27">
        <f>(G143-I143)*M143</f>
        <v>372788.02404516231</v>
      </c>
      <c r="S143" s="27">
        <f t="shared" si="78"/>
        <v>1203511.7210186375</v>
      </c>
      <c r="T143" s="27"/>
      <c r="U143" s="28"/>
      <c r="V143" s="29"/>
    </row>
    <row r="144" spans="1:22" ht="33" customHeight="1">
      <c r="A144" s="38" t="s">
        <v>186</v>
      </c>
      <c r="B144" s="50"/>
      <c r="C144" s="25" t="s">
        <v>187</v>
      </c>
      <c r="D144" s="25"/>
      <c r="E144" s="48"/>
      <c r="F144" s="49" t="s">
        <v>18</v>
      </c>
      <c r="G144" s="49" t="s">
        <v>18</v>
      </c>
      <c r="H144" s="49" t="s">
        <v>18</v>
      </c>
      <c r="I144" s="49" t="s">
        <v>18</v>
      </c>
      <c r="J144" s="26">
        <f>'2024'!J144</f>
        <v>334.17099999999999</v>
      </c>
      <c r="K144" s="26">
        <f>'2024'!K144</f>
        <v>139.399</v>
      </c>
      <c r="L144" s="26">
        <f>'2024'!L144</f>
        <v>53.6</v>
      </c>
      <c r="M144" s="26">
        <f>'2024'!M144</f>
        <v>295.92899999999997</v>
      </c>
      <c r="N144" s="26">
        <f t="shared" si="57"/>
        <v>823.09899999999993</v>
      </c>
      <c r="O144" s="27">
        <f>O145</f>
        <v>788997.69835541362</v>
      </c>
      <c r="P144" s="27">
        <f t="shared" ref="P144:R144" si="79">P145</f>
        <v>329129.36835645913</v>
      </c>
      <c r="Q144" s="27">
        <f t="shared" si="79"/>
        <v>120431.72810155948</v>
      </c>
      <c r="R144" s="27">
        <f t="shared" si="79"/>
        <v>664911.21017474611</v>
      </c>
      <c r="S144" s="27">
        <f t="shared" si="78"/>
        <v>1903470.0049881784</v>
      </c>
      <c r="T144" s="29"/>
      <c r="U144" s="28"/>
      <c r="V144" s="29"/>
    </row>
    <row r="145" spans="1:22" ht="30">
      <c r="A145" s="38"/>
      <c r="B145" s="25" t="s">
        <v>187</v>
      </c>
      <c r="C145" s="24" t="s">
        <v>141</v>
      </c>
      <c r="D145" s="24" t="s">
        <v>188</v>
      </c>
      <c r="E145" s="24" t="s">
        <v>21</v>
      </c>
      <c r="F145" s="17">
        <v>4515.7607519096919</v>
      </c>
      <c r="G145" s="17">
        <v>4515.7607519096919</v>
      </c>
      <c r="H145" s="17">
        <v>2154.701</v>
      </c>
      <c r="I145" s="17">
        <f t="shared" si="55"/>
        <v>2268.900153</v>
      </c>
      <c r="J145" s="26">
        <f>'2024'!J145</f>
        <v>334.17099999999999</v>
      </c>
      <c r="K145" s="26">
        <f>'2024'!K145</f>
        <v>139.399</v>
      </c>
      <c r="L145" s="26">
        <f>'2024'!L145</f>
        <v>53.6</v>
      </c>
      <c r="M145" s="26">
        <f>'2024'!M145</f>
        <v>295.92899999999997</v>
      </c>
      <c r="N145" s="26">
        <f t="shared" si="57"/>
        <v>823.09899999999993</v>
      </c>
      <c r="O145" s="27">
        <f>(F145-H145)*J145</f>
        <v>788997.69835541362</v>
      </c>
      <c r="P145" s="27">
        <f>(F145-H145)*K145</f>
        <v>329129.36835645913</v>
      </c>
      <c r="Q145" s="27">
        <f>(G145-I145)*L145</f>
        <v>120431.72810155948</v>
      </c>
      <c r="R145" s="27">
        <f>(G145-I145)*M145</f>
        <v>664911.21017474611</v>
      </c>
      <c r="S145" s="27">
        <f t="shared" si="78"/>
        <v>1903470.0049881784</v>
      </c>
      <c r="T145" s="27"/>
      <c r="U145" s="28"/>
      <c r="V145" s="29"/>
    </row>
    <row r="146" spans="1:22" ht="33" customHeight="1">
      <c r="A146" s="38" t="s">
        <v>189</v>
      </c>
      <c r="B146" s="50"/>
      <c r="C146" s="25" t="s">
        <v>190</v>
      </c>
      <c r="D146" s="25"/>
      <c r="E146" s="48"/>
      <c r="F146" s="49" t="s">
        <v>18</v>
      </c>
      <c r="G146" s="49" t="s">
        <v>18</v>
      </c>
      <c r="H146" s="49" t="s">
        <v>18</v>
      </c>
      <c r="I146" s="49" t="s">
        <v>18</v>
      </c>
      <c r="J146" s="26">
        <f>'2024'!J146</f>
        <v>850.80799999999999</v>
      </c>
      <c r="K146" s="26">
        <f>'2024'!K146</f>
        <v>468.65000000000003</v>
      </c>
      <c r="L146" s="26">
        <f>'2024'!L146</f>
        <v>59.701999999999998</v>
      </c>
      <c r="M146" s="26">
        <f>'2024'!M146</f>
        <v>848.64199999999994</v>
      </c>
      <c r="N146" s="26">
        <f t="shared" si="57"/>
        <v>2227.8020000000001</v>
      </c>
      <c r="O146" s="27">
        <f t="shared" ref="O146:R146" si="80">SUM(O147:O150)</f>
        <v>7036025.9512012862</v>
      </c>
      <c r="P146" s="27">
        <f t="shared" si="80"/>
        <v>3755092.4629599582</v>
      </c>
      <c r="Q146" s="27">
        <f t="shared" si="80"/>
        <v>623513.70572751621</v>
      </c>
      <c r="R146" s="27">
        <f t="shared" si="80"/>
        <v>6941484.1603200296</v>
      </c>
      <c r="S146" s="27">
        <f t="shared" si="78"/>
        <v>18356116.280208789</v>
      </c>
      <c r="T146" s="29"/>
      <c r="U146" s="28"/>
      <c r="V146" s="29"/>
    </row>
    <row r="147" spans="1:22" ht="30">
      <c r="A147" s="38"/>
      <c r="B147" s="25" t="s">
        <v>190</v>
      </c>
      <c r="C147" s="24" t="s">
        <v>122</v>
      </c>
      <c r="D147" s="24" t="s">
        <v>191</v>
      </c>
      <c r="E147" s="24" t="s">
        <v>21</v>
      </c>
      <c r="F147" s="17">
        <v>22062.971346151309</v>
      </c>
      <c r="G147" s="17">
        <v>22062.971346151306</v>
      </c>
      <c r="H147" s="17">
        <v>2085.6059999999998</v>
      </c>
      <c r="I147" s="17">
        <f t="shared" si="55"/>
        <v>2196.1431179999995</v>
      </c>
      <c r="J147" s="26">
        <f>'2024'!J147</f>
        <v>40.53</v>
      </c>
      <c r="K147" s="26">
        <f>'2024'!K147</f>
        <v>23.31</v>
      </c>
      <c r="L147" s="26">
        <f>'2024'!L147</f>
        <v>6.76</v>
      </c>
      <c r="M147" s="26">
        <f>'2024'!M147</f>
        <v>40.53</v>
      </c>
      <c r="N147" s="26">
        <f t="shared" si="57"/>
        <v>111.13000000000001</v>
      </c>
      <c r="O147" s="27">
        <f>(F147-H147)*J147</f>
        <v>809682.61747951258</v>
      </c>
      <c r="P147" s="27">
        <f t="shared" ref="P147:Q150" si="81">(F147-H147)*K147</f>
        <v>465672.386218787</v>
      </c>
      <c r="Q147" s="27">
        <f t="shared" si="81"/>
        <v>134299.75882230283</v>
      </c>
      <c r="R147" s="27">
        <f>(G147-I147)*M147</f>
        <v>805202.54808697244</v>
      </c>
      <c r="S147" s="27">
        <f t="shared" si="78"/>
        <v>2214857.3106075749</v>
      </c>
      <c r="T147" s="27"/>
      <c r="U147" s="28"/>
      <c r="V147" s="29"/>
    </row>
    <row r="148" spans="1:22" ht="30">
      <c r="A148" s="38"/>
      <c r="B148" s="25" t="s">
        <v>190</v>
      </c>
      <c r="C148" s="24" t="s">
        <v>122</v>
      </c>
      <c r="D148" s="24" t="s">
        <v>192</v>
      </c>
      <c r="E148" s="24" t="s">
        <v>21</v>
      </c>
      <c r="F148" s="17">
        <v>7438.1687865699123</v>
      </c>
      <c r="G148" s="17">
        <v>7438.1687865699123</v>
      </c>
      <c r="H148" s="17">
        <v>2085.6059999999998</v>
      </c>
      <c r="I148" s="17">
        <f t="shared" si="55"/>
        <v>2196.1431179999995</v>
      </c>
      <c r="J148" s="26">
        <f>'2024'!J148</f>
        <v>607.02600000000007</v>
      </c>
      <c r="K148" s="26">
        <f>'2024'!K148</f>
        <v>348.23400000000004</v>
      </c>
      <c r="L148" s="26">
        <f>'2024'!L148</f>
        <v>32.142000000000003</v>
      </c>
      <c r="M148" s="26">
        <f>'2024'!M148</f>
        <v>607.02599999999995</v>
      </c>
      <c r="N148" s="26">
        <f t="shared" si="57"/>
        <v>1594.4280000000001</v>
      </c>
      <c r="O148" s="27">
        <f>(F148-H148)*J148</f>
        <v>3249144.778080388</v>
      </c>
      <c r="P148" s="27">
        <f t="shared" si="81"/>
        <v>1863944.349418387</v>
      </c>
      <c r="Q148" s="27">
        <f t="shared" si="81"/>
        <v>168489.18903917418</v>
      </c>
      <c r="R148" s="27">
        <f>(G148-I148)*M148</f>
        <v>3182045.8734893198</v>
      </c>
      <c r="S148" s="27">
        <f t="shared" si="78"/>
        <v>8463624.1900272686</v>
      </c>
      <c r="T148" s="27"/>
      <c r="U148" s="28"/>
      <c r="V148" s="29"/>
    </row>
    <row r="149" spans="1:22" ht="30">
      <c r="A149" s="38"/>
      <c r="B149" s="25" t="s">
        <v>190</v>
      </c>
      <c r="C149" s="24" t="s">
        <v>122</v>
      </c>
      <c r="D149" s="24" t="s">
        <v>193</v>
      </c>
      <c r="E149" s="24" t="s">
        <v>21</v>
      </c>
      <c r="F149" s="17">
        <v>14961.215003765548</v>
      </c>
      <c r="G149" s="17">
        <v>14961.21500376555</v>
      </c>
      <c r="H149" s="17">
        <v>2321.5920000000001</v>
      </c>
      <c r="I149" s="17">
        <f t="shared" si="55"/>
        <v>2444.6363759999999</v>
      </c>
      <c r="J149" s="26">
        <f>'2024'!J149</f>
        <v>102.852</v>
      </c>
      <c r="K149" s="26">
        <f>'2024'!K149</f>
        <v>48.38</v>
      </c>
      <c r="L149" s="26">
        <f>'2024'!L149</f>
        <v>6.0380000000000003</v>
      </c>
      <c r="M149" s="26">
        <f>'2024'!M149</f>
        <v>94.165999999999997</v>
      </c>
      <c r="N149" s="26">
        <f t="shared" si="57"/>
        <v>251.43600000000001</v>
      </c>
      <c r="O149" s="27">
        <f>(F149-H149)*J149</f>
        <v>1300010.5051832942</v>
      </c>
      <c r="P149" s="27">
        <f t="shared" si="81"/>
        <v>611504.96092217718</v>
      </c>
      <c r="Q149" s="27">
        <f t="shared" si="81"/>
        <v>75575.101754448391</v>
      </c>
      <c r="R149" s="27">
        <f>(G149-I149)*M149</f>
        <v>1178636.1430621708</v>
      </c>
      <c r="S149" s="27">
        <f t="shared" si="78"/>
        <v>3165726.7109220903</v>
      </c>
      <c r="T149" s="27"/>
      <c r="U149" s="28"/>
      <c r="V149" s="29"/>
    </row>
    <row r="150" spans="1:22" ht="30">
      <c r="A150" s="38"/>
      <c r="B150" s="25" t="s">
        <v>190</v>
      </c>
      <c r="C150" s="24" t="s">
        <v>122</v>
      </c>
      <c r="D150" s="24" t="s">
        <v>194</v>
      </c>
      <c r="E150" s="24" t="s">
        <v>21</v>
      </c>
      <c r="F150" s="17">
        <v>18558.932263526811</v>
      </c>
      <c r="G150" s="17">
        <v>18558.932263526811</v>
      </c>
      <c r="H150" s="17">
        <v>1853.8719999999998</v>
      </c>
      <c r="I150" s="17">
        <f t="shared" ref="I150:I152" si="82">H150*$I$3</f>
        <v>1952.1272159999996</v>
      </c>
      <c r="J150" s="26">
        <f>'2024'!J150</f>
        <v>100.39999999999999</v>
      </c>
      <c r="K150" s="26">
        <f>'2024'!K150</f>
        <v>48.725999999999999</v>
      </c>
      <c r="L150" s="26">
        <f>'2024'!L150</f>
        <v>14.762</v>
      </c>
      <c r="M150" s="26">
        <f>'2024'!M150</f>
        <v>106.92</v>
      </c>
      <c r="N150" s="26">
        <f t="shared" si="57"/>
        <v>270.80799999999999</v>
      </c>
      <c r="O150" s="27">
        <f>(F150-H150)*J150</f>
        <v>1677188.0504580918</v>
      </c>
      <c r="P150" s="27">
        <f t="shared" si="81"/>
        <v>813970.76640060742</v>
      </c>
      <c r="Q150" s="27">
        <f t="shared" si="81"/>
        <v>245149.65611159077</v>
      </c>
      <c r="R150" s="27">
        <f>(G150-I150)*M150</f>
        <v>1775599.5956815665</v>
      </c>
      <c r="S150" s="27">
        <f t="shared" si="78"/>
        <v>4511908.0686518559</v>
      </c>
      <c r="T150" s="27"/>
      <c r="U150" s="28"/>
      <c r="V150" s="29"/>
    </row>
    <row r="151" spans="1:22" ht="33" customHeight="1">
      <c r="A151" s="38" t="s">
        <v>195</v>
      </c>
      <c r="B151" s="50"/>
      <c r="C151" s="25" t="s">
        <v>196</v>
      </c>
      <c r="D151" s="25"/>
      <c r="E151" s="48"/>
      <c r="F151" s="49" t="s">
        <v>18</v>
      </c>
      <c r="G151" s="49" t="s">
        <v>18</v>
      </c>
      <c r="H151" s="49" t="s">
        <v>18</v>
      </c>
      <c r="I151" s="49" t="s">
        <v>18</v>
      </c>
      <c r="J151" s="26">
        <f>'2024'!J151</f>
        <v>3268.808</v>
      </c>
      <c r="K151" s="26">
        <f>'2024'!K151</f>
        <v>1640.124</v>
      </c>
      <c r="L151" s="26">
        <f>'2024'!L151</f>
        <v>571.19200000000001</v>
      </c>
      <c r="M151" s="26">
        <f>'2024'!M151</f>
        <v>2823.3560000000002</v>
      </c>
      <c r="N151" s="26">
        <f t="shared" si="57"/>
        <v>8303.48</v>
      </c>
      <c r="O151" s="27">
        <f t="shared" ref="O151:R151" si="83">O152</f>
        <v>25933479.12084695</v>
      </c>
      <c r="P151" s="27">
        <f t="shared" si="83"/>
        <v>13012119.864366455</v>
      </c>
      <c r="Q151" s="27">
        <f t="shared" si="83"/>
        <v>4475497.4363476019</v>
      </c>
      <c r="R151" s="27">
        <f t="shared" si="83"/>
        <v>22122022.962325487</v>
      </c>
      <c r="S151" s="27">
        <f t="shared" si="78"/>
        <v>65543119.383886501</v>
      </c>
      <c r="T151" s="29"/>
      <c r="U151" s="28"/>
      <c r="V151" s="29"/>
    </row>
    <row r="152" spans="1:22" ht="30">
      <c r="A152" s="38"/>
      <c r="B152" s="25" t="s">
        <v>196</v>
      </c>
      <c r="C152" s="24" t="s">
        <v>197</v>
      </c>
      <c r="D152" s="24" t="s">
        <v>198</v>
      </c>
      <c r="E152" s="24" t="s">
        <v>21</v>
      </c>
      <c r="F152" s="17">
        <v>9787.4915704510477</v>
      </c>
      <c r="G152" s="17">
        <v>9787.4915704510458</v>
      </c>
      <c r="H152" s="17">
        <v>1853.8719999999998</v>
      </c>
      <c r="I152" s="17">
        <f t="shared" si="82"/>
        <v>1952.1272159999996</v>
      </c>
      <c r="J152" s="26">
        <f>'2024'!J152</f>
        <v>3268.808</v>
      </c>
      <c r="K152" s="26">
        <f>'2024'!K152</f>
        <v>1640.124</v>
      </c>
      <c r="L152" s="26">
        <f>'2024'!L152</f>
        <v>571.19200000000001</v>
      </c>
      <c r="M152" s="26">
        <f>'2024'!M152</f>
        <v>2823.3560000000002</v>
      </c>
      <c r="N152" s="26">
        <f t="shared" si="57"/>
        <v>8303.48</v>
      </c>
      <c r="O152" s="27">
        <f>(F152-H152)*J152</f>
        <v>25933479.12084695</v>
      </c>
      <c r="P152" s="27">
        <f>(F152-H152)*K152</f>
        <v>13012119.864366455</v>
      </c>
      <c r="Q152" s="27">
        <f>(G152-I152)*L152</f>
        <v>4475497.4363476019</v>
      </c>
      <c r="R152" s="27">
        <f>(G152-I152)*M152</f>
        <v>22122022.962325487</v>
      </c>
      <c r="S152" s="27">
        <f t="shared" si="78"/>
        <v>65543119.383886501</v>
      </c>
      <c r="T152" s="27"/>
      <c r="U152" s="28"/>
      <c r="V152" s="29"/>
    </row>
    <row r="153" spans="1:22" ht="33" customHeight="1">
      <c r="A153" s="38" t="s">
        <v>199</v>
      </c>
      <c r="B153" s="50"/>
      <c r="C153" s="25" t="s">
        <v>200</v>
      </c>
      <c r="D153" s="25"/>
      <c r="E153" s="48"/>
      <c r="F153" s="49" t="s">
        <v>18</v>
      </c>
      <c r="G153" s="49" t="s">
        <v>18</v>
      </c>
      <c r="H153" s="49" t="s">
        <v>18</v>
      </c>
      <c r="I153" s="49" t="s">
        <v>18</v>
      </c>
      <c r="J153" s="26">
        <f>'2024'!J153</f>
        <v>271.03200000000004</v>
      </c>
      <c r="K153" s="26">
        <f>'2024'!K153</f>
        <v>302.92099999999999</v>
      </c>
      <c r="L153" s="26">
        <f>'2024'!L153</f>
        <v>104</v>
      </c>
      <c r="M153" s="26">
        <f>'2024'!M153</f>
        <v>499</v>
      </c>
      <c r="N153" s="26">
        <f t="shared" si="57"/>
        <v>1176.953</v>
      </c>
      <c r="O153" s="27">
        <f t="shared" ref="O153:R153" si="84">SUM(O154:O156)</f>
        <v>783196.09316824528</v>
      </c>
      <c r="P153" s="27">
        <f t="shared" si="84"/>
        <v>362573.69214912032</v>
      </c>
      <c r="Q153" s="27">
        <f t="shared" si="84"/>
        <v>76580.186056948893</v>
      </c>
      <c r="R153" s="27">
        <f t="shared" si="84"/>
        <v>603068.96519847249</v>
      </c>
      <c r="S153" s="27">
        <f t="shared" si="78"/>
        <v>1825418.9365727869</v>
      </c>
      <c r="T153" s="29"/>
      <c r="U153" s="28"/>
      <c r="V153" s="29"/>
    </row>
    <row r="154" spans="1:22" ht="30">
      <c r="A154" s="38"/>
      <c r="B154" s="25" t="s">
        <v>200</v>
      </c>
      <c r="C154" s="24" t="s">
        <v>59</v>
      </c>
      <c r="D154" s="24" t="s">
        <v>201</v>
      </c>
      <c r="E154" s="24" t="s">
        <v>21</v>
      </c>
      <c r="F154" s="17">
        <v>4886.6396707062031</v>
      </c>
      <c r="G154" s="17">
        <v>4886.6396707062031</v>
      </c>
      <c r="H154" s="17">
        <v>1610.4449999999999</v>
      </c>
      <c r="I154" s="17">
        <f t="shared" ref="I154:I216" si="85">H154*$I$3</f>
        <v>1695.7985849999998</v>
      </c>
      <c r="J154" s="26">
        <f>'2024'!J154</f>
        <v>219.93400000000003</v>
      </c>
      <c r="K154" s="26">
        <f>'2024'!K154</f>
        <v>98.119</v>
      </c>
      <c r="L154" s="26">
        <f>'2024'!L154</f>
        <v>19</v>
      </c>
      <c r="M154" s="26">
        <f>'2024'!M154</f>
        <v>167</v>
      </c>
      <c r="N154" s="26">
        <f t="shared" si="57"/>
        <v>504.053</v>
      </c>
      <c r="O154" s="27">
        <f>(F154-H154)*J154</f>
        <v>720546.59870709816</v>
      </c>
      <c r="P154" s="27">
        <f t="shared" ref="P154:Q156" si="86">(F154-H154)*K154</f>
        <v>321456.94489502197</v>
      </c>
      <c r="Q154" s="27">
        <f t="shared" si="86"/>
        <v>60625.98062841787</v>
      </c>
      <c r="R154" s="27">
        <f>(G154-I154)*M154</f>
        <v>532870.46131293604</v>
      </c>
      <c r="S154" s="27">
        <f t="shared" si="78"/>
        <v>1635499.9855434741</v>
      </c>
      <c r="T154" s="27"/>
      <c r="U154" s="28"/>
      <c r="V154" s="29"/>
    </row>
    <row r="155" spans="1:22" ht="30">
      <c r="A155" s="38"/>
      <c r="B155" s="25" t="s">
        <v>200</v>
      </c>
      <c r="C155" s="24" t="s">
        <v>59</v>
      </c>
      <c r="D155" s="24" t="s">
        <v>201</v>
      </c>
      <c r="E155" s="24" t="s">
        <v>31</v>
      </c>
      <c r="F155" s="17">
        <v>4886.6396707062031</v>
      </c>
      <c r="G155" s="17">
        <v>4886.6396707062031</v>
      </c>
      <c r="H155" s="17">
        <v>1610.4449999999999</v>
      </c>
      <c r="I155" s="17">
        <f t="shared" si="85"/>
        <v>1695.7985849999998</v>
      </c>
      <c r="J155" s="26">
        <f>'2024'!J155</f>
        <v>19.097999999999999</v>
      </c>
      <c r="K155" s="26">
        <f>'2024'!K155</f>
        <v>12.401999999999999</v>
      </c>
      <c r="L155" s="26">
        <f>'2024'!L155</f>
        <v>5</v>
      </c>
      <c r="M155" s="26">
        <f>'2024'!M155</f>
        <v>22</v>
      </c>
      <c r="N155" s="26">
        <f t="shared" si="57"/>
        <v>58.5</v>
      </c>
      <c r="O155" s="27">
        <f>(F155-H155)*J155</f>
        <v>62568.76582114707</v>
      </c>
      <c r="P155" s="27">
        <f t="shared" si="86"/>
        <v>40631.366306098331</v>
      </c>
      <c r="Q155" s="27">
        <f t="shared" si="86"/>
        <v>15954.205428531019</v>
      </c>
      <c r="R155" s="27">
        <f>(G155-I155)*M155</f>
        <v>70198.503885536484</v>
      </c>
      <c r="S155" s="27">
        <f t="shared" si="78"/>
        <v>189352.84144131289</v>
      </c>
      <c r="T155" s="27"/>
      <c r="U155" s="28"/>
      <c r="V155" s="29"/>
    </row>
    <row r="156" spans="1:22" ht="30">
      <c r="A156" s="38"/>
      <c r="B156" s="25" t="s">
        <v>200</v>
      </c>
      <c r="C156" s="24" t="s">
        <v>59</v>
      </c>
      <c r="D156" s="24" t="s">
        <v>201</v>
      </c>
      <c r="E156" s="24" t="s">
        <v>40</v>
      </c>
      <c r="F156" s="17">
        <v>59.467679999999987</v>
      </c>
      <c r="G156" s="17">
        <v>59.467679999999987</v>
      </c>
      <c r="H156" s="17">
        <v>56.94491</v>
      </c>
      <c r="I156" s="17">
        <v>59.467679999999987</v>
      </c>
      <c r="J156" s="26">
        <f>'2024'!J156</f>
        <v>32</v>
      </c>
      <c r="K156" s="26">
        <f>'2024'!K156</f>
        <v>192.4</v>
      </c>
      <c r="L156" s="26">
        <f>'2024'!L156</f>
        <v>80</v>
      </c>
      <c r="M156" s="26">
        <f>'2024'!M156</f>
        <v>310</v>
      </c>
      <c r="N156" s="26">
        <f t="shared" si="57"/>
        <v>614.4</v>
      </c>
      <c r="O156" s="27">
        <f>(F156-H156)*J156</f>
        <v>80.728639999999587</v>
      </c>
      <c r="P156" s="27">
        <f t="shared" si="86"/>
        <v>485.38094799999755</v>
      </c>
      <c r="Q156" s="27">
        <f t="shared" si="86"/>
        <v>0</v>
      </c>
      <c r="R156" s="27">
        <f>(G156-I156)*M156</f>
        <v>0</v>
      </c>
      <c r="S156" s="27">
        <f t="shared" si="78"/>
        <v>566.10958799999707</v>
      </c>
      <c r="T156" s="27"/>
      <c r="U156" s="28"/>
      <c r="V156" s="29"/>
    </row>
    <row r="157" spans="1:22" ht="33" customHeight="1">
      <c r="A157" s="38" t="s">
        <v>202</v>
      </c>
      <c r="B157" s="50"/>
      <c r="C157" s="25" t="s">
        <v>203</v>
      </c>
      <c r="D157" s="25"/>
      <c r="E157" s="48"/>
      <c r="F157" s="49" t="s">
        <v>18</v>
      </c>
      <c r="G157" s="49" t="s">
        <v>18</v>
      </c>
      <c r="H157" s="49" t="s">
        <v>18</v>
      </c>
      <c r="I157" s="49" t="s">
        <v>18</v>
      </c>
      <c r="J157" s="26">
        <f>'2024'!J157</f>
        <v>5273.3249999999998</v>
      </c>
      <c r="K157" s="26">
        <f>'2024'!K157</f>
        <v>2115.6550000000002</v>
      </c>
      <c r="L157" s="26">
        <f>'2024'!L157</f>
        <v>1022.7910000000001</v>
      </c>
      <c r="M157" s="26">
        <f>'2024'!M157</f>
        <v>4348.6620000000003</v>
      </c>
      <c r="N157" s="26">
        <f t="shared" si="57"/>
        <v>12760.432999999999</v>
      </c>
      <c r="O157" s="27">
        <f t="shared" ref="O157:R157" si="87">O158</f>
        <v>28512237.980983913</v>
      </c>
      <c r="P157" s="27">
        <f t="shared" si="87"/>
        <v>11439093.711398127</v>
      </c>
      <c r="Q157" s="27">
        <f t="shared" si="87"/>
        <v>5437969.4755194476</v>
      </c>
      <c r="R157" s="27">
        <f t="shared" si="87"/>
        <v>23120941.830101509</v>
      </c>
      <c r="S157" s="27">
        <f t="shared" si="78"/>
        <v>68510242.998002991</v>
      </c>
      <c r="T157" s="29"/>
      <c r="U157" s="28"/>
      <c r="V157" s="29"/>
    </row>
    <row r="158" spans="1:22" ht="30">
      <c r="A158" s="38"/>
      <c r="B158" s="25" t="s">
        <v>203</v>
      </c>
      <c r="C158" s="24" t="s">
        <v>87</v>
      </c>
      <c r="D158" s="24" t="s">
        <v>93</v>
      </c>
      <c r="E158" s="24" t="s">
        <v>21</v>
      </c>
      <c r="F158" s="17">
        <v>7106.6174750293058</v>
      </c>
      <c r="G158" s="17">
        <v>7106.6174750293058</v>
      </c>
      <c r="H158" s="17">
        <v>1699.7369999999999</v>
      </c>
      <c r="I158" s="17">
        <f t="shared" si="85"/>
        <v>1789.8230609999998</v>
      </c>
      <c r="J158" s="26">
        <f>'2024'!J158</f>
        <v>5273.3249999999998</v>
      </c>
      <c r="K158" s="26">
        <f>'2024'!K158</f>
        <v>2115.6550000000002</v>
      </c>
      <c r="L158" s="26">
        <f>'2024'!L158</f>
        <v>1022.7910000000001</v>
      </c>
      <c r="M158" s="26">
        <f>'2024'!M158</f>
        <v>4348.6620000000003</v>
      </c>
      <c r="N158" s="26">
        <f t="shared" si="57"/>
        <v>12760.432999999999</v>
      </c>
      <c r="O158" s="27">
        <f>(F158-H158)*J158</f>
        <v>28512237.980983913</v>
      </c>
      <c r="P158" s="27">
        <f>(F158-H158)*K158</f>
        <v>11439093.711398127</v>
      </c>
      <c r="Q158" s="27">
        <f>(G158-I158)*L158</f>
        <v>5437969.4755194476</v>
      </c>
      <c r="R158" s="27">
        <f>(G158-I158)*M158</f>
        <v>23120941.830101509</v>
      </c>
      <c r="S158" s="27">
        <f t="shared" si="78"/>
        <v>68510242.998002991</v>
      </c>
      <c r="T158" s="27"/>
      <c r="U158" s="28"/>
      <c r="V158" s="29"/>
    </row>
    <row r="159" spans="1:22" ht="33" customHeight="1">
      <c r="A159" s="38" t="s">
        <v>204</v>
      </c>
      <c r="B159" s="50"/>
      <c r="C159" s="25" t="s">
        <v>205</v>
      </c>
      <c r="D159" s="25"/>
      <c r="E159" s="48"/>
      <c r="F159" s="49" t="s">
        <v>18</v>
      </c>
      <c r="G159" s="49" t="s">
        <v>18</v>
      </c>
      <c r="H159" s="49" t="s">
        <v>18</v>
      </c>
      <c r="I159" s="49" t="s">
        <v>18</v>
      </c>
      <c r="J159" s="26">
        <f>'2024'!J159</f>
        <v>3670.7090000000003</v>
      </c>
      <c r="K159" s="26">
        <f>'2024'!K159</f>
        <v>1520.6599999999999</v>
      </c>
      <c r="L159" s="26">
        <f>'2024'!L159</f>
        <v>492.66</v>
      </c>
      <c r="M159" s="26">
        <f>'2024'!M159</f>
        <v>3021.66</v>
      </c>
      <c r="N159" s="26">
        <f t="shared" ref="N159:N222" si="88">J159+K159+L159+M159</f>
        <v>8705.6890000000003</v>
      </c>
      <c r="O159" s="27">
        <f t="shared" ref="O159:R159" si="89">O160</f>
        <v>18508017.439941056</v>
      </c>
      <c r="P159" s="27">
        <f t="shared" si="89"/>
        <v>7667293.1033815984</v>
      </c>
      <c r="Q159" s="27">
        <f t="shared" si="89"/>
        <v>2422136.5244452199</v>
      </c>
      <c r="R159" s="27">
        <f t="shared" si="89"/>
        <v>14855829.680621814</v>
      </c>
      <c r="S159" s="27">
        <f t="shared" si="78"/>
        <v>43453276.748389691</v>
      </c>
      <c r="T159" s="29"/>
      <c r="U159" s="28"/>
      <c r="V159" s="29"/>
    </row>
    <row r="160" spans="1:22" ht="30">
      <c r="A160" s="38"/>
      <c r="B160" s="25" t="s">
        <v>205</v>
      </c>
      <c r="C160" s="24" t="s">
        <v>50</v>
      </c>
      <c r="D160" s="24" t="s">
        <v>206</v>
      </c>
      <c r="E160" s="24" t="s">
        <v>21</v>
      </c>
      <c r="F160" s="17">
        <v>7412.5724532647655</v>
      </c>
      <c r="G160" s="17">
        <v>7412.5724532647664</v>
      </c>
      <c r="H160" s="17">
        <v>2370.4899999999998</v>
      </c>
      <c r="I160" s="17">
        <f t="shared" si="85"/>
        <v>2496.1259699999996</v>
      </c>
      <c r="J160" s="26">
        <f>'2024'!J160</f>
        <v>3670.7090000000003</v>
      </c>
      <c r="K160" s="26">
        <f>'2024'!K160</f>
        <v>1520.6599999999999</v>
      </c>
      <c r="L160" s="26">
        <f>'2024'!L160</f>
        <v>492.66</v>
      </c>
      <c r="M160" s="26">
        <f>'2024'!M160</f>
        <v>3021.66</v>
      </c>
      <c r="N160" s="26">
        <f t="shared" si="88"/>
        <v>8705.6890000000003</v>
      </c>
      <c r="O160" s="27">
        <f>(F160-H160)*J160</f>
        <v>18508017.439941056</v>
      </c>
      <c r="P160" s="27">
        <f>(F160-H160)*K160</f>
        <v>7667293.1033815984</v>
      </c>
      <c r="Q160" s="27">
        <f>(G160-I160)*L160</f>
        <v>2422136.5244452199</v>
      </c>
      <c r="R160" s="27">
        <f>(G160-I160)*M160</f>
        <v>14855829.680621814</v>
      </c>
      <c r="S160" s="27">
        <f t="shared" si="78"/>
        <v>43453276.748389691</v>
      </c>
      <c r="T160" s="27"/>
      <c r="U160" s="28"/>
      <c r="V160" s="29"/>
    </row>
    <row r="161" spans="1:22" ht="33" customHeight="1">
      <c r="A161" s="38" t="s">
        <v>207</v>
      </c>
      <c r="B161" s="50"/>
      <c r="C161" s="25" t="s">
        <v>208</v>
      </c>
      <c r="D161" s="25"/>
      <c r="E161" s="48"/>
      <c r="F161" s="49" t="s">
        <v>18</v>
      </c>
      <c r="G161" s="49" t="s">
        <v>18</v>
      </c>
      <c r="H161" s="49" t="s">
        <v>18</v>
      </c>
      <c r="I161" s="49" t="s">
        <v>18</v>
      </c>
      <c r="J161" s="26">
        <f>'2024'!J161</f>
        <v>21367.412</v>
      </c>
      <c r="K161" s="26">
        <f>'2024'!K161</f>
        <v>8436.76</v>
      </c>
      <c r="L161" s="26">
        <f>'2024'!L161</f>
        <v>4193.869999999999</v>
      </c>
      <c r="M161" s="26">
        <f>'2024'!M161</f>
        <v>18101.609999999997</v>
      </c>
      <c r="N161" s="26">
        <f t="shared" si="88"/>
        <v>52099.652000000002</v>
      </c>
      <c r="O161" s="27">
        <f t="shared" ref="O161:R161" si="90">SUM(O162:O174)</f>
        <v>118755540.74899097</v>
      </c>
      <c r="P161" s="27">
        <f t="shared" si="90"/>
        <v>54338989.791234568</v>
      </c>
      <c r="Q161" s="27">
        <f t="shared" si="90"/>
        <v>20053239.209730998</v>
      </c>
      <c r="R161" s="27">
        <f t="shared" si="90"/>
        <v>96426924.615784258</v>
      </c>
      <c r="S161" s="27">
        <f t="shared" si="78"/>
        <v>289574694.36574078</v>
      </c>
      <c r="T161" s="29"/>
      <c r="U161" s="28"/>
      <c r="V161" s="29"/>
    </row>
    <row r="162" spans="1:22" ht="43.5" customHeight="1">
      <c r="A162" s="38"/>
      <c r="B162" s="25" t="s">
        <v>208</v>
      </c>
      <c r="C162" s="24" t="s">
        <v>209</v>
      </c>
      <c r="D162" s="24" t="s">
        <v>210</v>
      </c>
      <c r="E162" s="24" t="s">
        <v>21</v>
      </c>
      <c r="F162" s="17">
        <v>13423.209747474693</v>
      </c>
      <c r="G162" s="17">
        <v>13423.209747474693</v>
      </c>
      <c r="H162" s="17">
        <v>1969.2075</v>
      </c>
      <c r="I162" s="17">
        <f t="shared" si="85"/>
        <v>2073.5754975</v>
      </c>
      <c r="J162" s="26">
        <f>'2024'!J162</f>
        <v>4996</v>
      </c>
      <c r="K162" s="26">
        <f>'2024'!K162</f>
        <v>2373.4749999999999</v>
      </c>
      <c r="L162" s="26">
        <f>'2024'!L162</f>
        <v>718.8</v>
      </c>
      <c r="M162" s="26">
        <f>'2024'!M162</f>
        <v>3912.36</v>
      </c>
      <c r="N162" s="26">
        <f t="shared" si="88"/>
        <v>12000.635</v>
      </c>
      <c r="O162" s="27">
        <f t="shared" ref="O162:O174" si="91">(F162-H162)*J162</f>
        <v>57224195.228383563</v>
      </c>
      <c r="P162" s="27">
        <f t="shared" ref="P162:P174" si="92">(F162-H162)*K162</f>
        <v>27185787.984324995</v>
      </c>
      <c r="Q162" s="27">
        <f t="shared" ref="Q162:Q174" si="93">(G162-I162)*L162</f>
        <v>8158117.098881809</v>
      </c>
      <c r="R162" s="27">
        <f t="shared" ref="R162:R174" si="94">(G162-I162)*M162</f>
        <v>44403855.054230995</v>
      </c>
      <c r="S162" s="27">
        <f t="shared" si="78"/>
        <v>136971955.36582136</v>
      </c>
      <c r="T162" s="27"/>
      <c r="U162" s="28"/>
      <c r="V162" s="29"/>
    </row>
    <row r="163" spans="1:22" ht="43.5" customHeight="1">
      <c r="A163" s="38"/>
      <c r="B163" s="25" t="s">
        <v>208</v>
      </c>
      <c r="C163" s="24" t="s">
        <v>209</v>
      </c>
      <c r="D163" s="24" t="s">
        <v>211</v>
      </c>
      <c r="E163" s="24" t="s">
        <v>21</v>
      </c>
      <c r="F163" s="17">
        <v>28630.273037956176</v>
      </c>
      <c r="G163" s="17">
        <v>28630.27303795618</v>
      </c>
      <c r="H163" s="17">
        <v>1969.2075</v>
      </c>
      <c r="I163" s="17">
        <f t="shared" si="85"/>
        <v>2073.5754975</v>
      </c>
      <c r="J163" s="26">
        <f>'2024'!J163</f>
        <v>220.99400000000003</v>
      </c>
      <c r="K163" s="26">
        <f>'2024'!K163</f>
        <v>146.20100000000002</v>
      </c>
      <c r="L163" s="26">
        <f>'2024'!L163</f>
        <v>46.27</v>
      </c>
      <c r="M163" s="26">
        <f>'2024'!M163</f>
        <v>212.54</v>
      </c>
      <c r="N163" s="26">
        <f t="shared" si="88"/>
        <v>626.005</v>
      </c>
      <c r="O163" s="27">
        <f t="shared" si="91"/>
        <v>5891935.5174950883</v>
      </c>
      <c r="P163" s="27">
        <f t="shared" si="92"/>
        <v>3897874.4427147317</v>
      </c>
      <c r="Q163" s="27">
        <f t="shared" si="93"/>
        <v>1228778.3951969077</v>
      </c>
      <c r="R163" s="27">
        <f t="shared" si="94"/>
        <v>5644360.4952485571</v>
      </c>
      <c r="S163" s="27">
        <f t="shared" si="78"/>
        <v>16662948.850655284</v>
      </c>
      <c r="T163" s="27"/>
      <c r="U163" s="28"/>
      <c r="V163" s="29"/>
    </row>
    <row r="164" spans="1:22" ht="43.5" customHeight="1">
      <c r="A164" s="38"/>
      <c r="B164" s="25" t="s">
        <v>208</v>
      </c>
      <c r="C164" s="24" t="s">
        <v>212</v>
      </c>
      <c r="D164" s="24" t="s">
        <v>213</v>
      </c>
      <c r="E164" s="24" t="s">
        <v>21</v>
      </c>
      <c r="F164" s="17">
        <v>9535.266978861735</v>
      </c>
      <c r="G164" s="17">
        <v>9535.266978861735</v>
      </c>
      <c r="H164" s="17">
        <v>1931.12021</v>
      </c>
      <c r="I164" s="17">
        <f t="shared" si="85"/>
        <v>2033.4695811299998</v>
      </c>
      <c r="J164" s="26">
        <f>'2024'!J164</f>
        <v>3795.819</v>
      </c>
      <c r="K164" s="26">
        <f>'2024'!K164</f>
        <v>1495.415</v>
      </c>
      <c r="L164" s="26">
        <f>'2024'!L164</f>
        <v>535.57000000000005</v>
      </c>
      <c r="M164" s="26">
        <f>'2024'!M164</f>
        <v>3027.36</v>
      </c>
      <c r="N164" s="26">
        <f t="shared" si="88"/>
        <v>8854.1640000000007</v>
      </c>
      <c r="O164" s="27">
        <f t="shared" si="91"/>
        <v>28863964.78403398</v>
      </c>
      <c r="P164" s="27">
        <f t="shared" si="92"/>
        <v>11371355.140357371</v>
      </c>
      <c r="Q164" s="27">
        <f t="shared" si="93"/>
        <v>4017737.6323031858</v>
      </c>
      <c r="R164" s="27">
        <f t="shared" si="94"/>
        <v>22710641.369997147</v>
      </c>
      <c r="S164" s="27">
        <f t="shared" si="78"/>
        <v>66963698.926691681</v>
      </c>
      <c r="T164" s="27"/>
      <c r="U164" s="28"/>
      <c r="V164" s="29"/>
    </row>
    <row r="165" spans="1:22" ht="43.5" customHeight="1">
      <c r="A165" s="38"/>
      <c r="B165" s="25" t="s">
        <v>208</v>
      </c>
      <c r="C165" s="24" t="s">
        <v>212</v>
      </c>
      <c r="D165" s="24" t="s">
        <v>214</v>
      </c>
      <c r="E165" s="24" t="s">
        <v>21</v>
      </c>
      <c r="F165" s="17">
        <v>9535.266978861735</v>
      </c>
      <c r="G165" s="17">
        <v>9535.266978861735</v>
      </c>
      <c r="H165" s="17">
        <v>2338.6</v>
      </c>
      <c r="I165" s="17">
        <f t="shared" si="85"/>
        <v>2462.5457999999999</v>
      </c>
      <c r="J165" s="26">
        <f>'2024'!J165</f>
        <v>847.36199999999997</v>
      </c>
      <c r="K165" s="26">
        <f>'2024'!K165</f>
        <v>424.30599999999998</v>
      </c>
      <c r="L165" s="26">
        <f>'2024'!L165</f>
        <v>67.95</v>
      </c>
      <c r="M165" s="26">
        <f>'2024'!M165</f>
        <v>525.86</v>
      </c>
      <c r="N165" s="26">
        <f t="shared" si="88"/>
        <v>1865.4780000000001</v>
      </c>
      <c r="O165" s="27">
        <f t="shared" si="91"/>
        <v>6098182.1245422373</v>
      </c>
      <c r="P165" s="27">
        <f t="shared" si="92"/>
        <v>3053588.979132907</v>
      </c>
      <c r="Q165" s="27">
        <f t="shared" si="93"/>
        <v>480591.4041036549</v>
      </c>
      <c r="R165" s="27">
        <f t="shared" si="94"/>
        <v>3719261.1591162323</v>
      </c>
      <c r="S165" s="27">
        <f t="shared" si="78"/>
        <v>13351623.666895032</v>
      </c>
      <c r="T165" s="27"/>
      <c r="U165" s="28"/>
      <c r="V165" s="29"/>
    </row>
    <row r="166" spans="1:22" ht="43.5" customHeight="1">
      <c r="A166" s="38"/>
      <c r="B166" s="25" t="s">
        <v>208</v>
      </c>
      <c r="C166" s="24" t="s">
        <v>212</v>
      </c>
      <c r="D166" s="24" t="s">
        <v>214</v>
      </c>
      <c r="E166" s="24" t="s">
        <v>31</v>
      </c>
      <c r="F166" s="17">
        <v>9535.266978861735</v>
      </c>
      <c r="G166" s="17">
        <v>9535.266978861735</v>
      </c>
      <c r="H166" s="17">
        <v>2338.6</v>
      </c>
      <c r="I166" s="17">
        <f t="shared" si="85"/>
        <v>2462.5457999999999</v>
      </c>
      <c r="J166" s="26">
        <f>'2024'!J166</f>
        <v>100.994</v>
      </c>
      <c r="K166" s="26">
        <f>'2024'!K166</f>
        <v>112.148</v>
      </c>
      <c r="L166" s="26">
        <f>'2024'!L166</f>
        <v>60.3</v>
      </c>
      <c r="M166" s="26">
        <f>'2024'!M166</f>
        <v>71.989999999999995</v>
      </c>
      <c r="N166" s="26">
        <f t="shared" si="88"/>
        <v>345.43200000000002</v>
      </c>
      <c r="O166" s="27">
        <f t="shared" si="91"/>
        <v>726820.18486316199</v>
      </c>
      <c r="P166" s="27">
        <f t="shared" si="92"/>
        <v>807091.80834538583</v>
      </c>
      <c r="Q166" s="27">
        <f t="shared" si="93"/>
        <v>426485.08708536258</v>
      </c>
      <c r="R166" s="27">
        <f t="shared" si="94"/>
        <v>509165.19766625628</v>
      </c>
      <c r="S166" s="27">
        <f t="shared" si="78"/>
        <v>2469562.2779601668</v>
      </c>
      <c r="T166" s="27"/>
      <c r="U166" s="28"/>
      <c r="V166" s="29"/>
    </row>
    <row r="167" spans="1:22" ht="43.5" customHeight="1">
      <c r="A167" s="38"/>
      <c r="B167" s="25" t="s">
        <v>208</v>
      </c>
      <c r="C167" s="24" t="s">
        <v>212</v>
      </c>
      <c r="D167" s="24" t="s">
        <v>215</v>
      </c>
      <c r="E167" s="24" t="s">
        <v>21</v>
      </c>
      <c r="F167" s="17">
        <v>9535.266978861735</v>
      </c>
      <c r="G167" s="17">
        <v>9535.266978861735</v>
      </c>
      <c r="H167" s="17">
        <v>1853.1597899999999</v>
      </c>
      <c r="I167" s="17">
        <f t="shared" si="85"/>
        <v>1951.3772588699999</v>
      </c>
      <c r="J167" s="26">
        <f>'2024'!J167</f>
        <v>387.15600000000001</v>
      </c>
      <c r="K167" s="26">
        <f>'2024'!K167</f>
        <v>151.90899999999999</v>
      </c>
      <c r="L167" s="26">
        <f>'2024'!L167</f>
        <v>116.33</v>
      </c>
      <c r="M167" s="26">
        <f>'2024'!M167</f>
        <v>498.03</v>
      </c>
      <c r="N167" s="26">
        <f t="shared" si="88"/>
        <v>1153.4250000000002</v>
      </c>
      <c r="O167" s="27">
        <f t="shared" si="91"/>
        <v>2974173.8908109539</v>
      </c>
      <c r="P167" s="27">
        <f t="shared" si="92"/>
        <v>1166981.2209527972</v>
      </c>
      <c r="Q167" s="27">
        <f t="shared" si="93"/>
        <v>882233.89112663863</v>
      </c>
      <c r="R167" s="27">
        <f t="shared" si="94"/>
        <v>3777004.5972474837</v>
      </c>
      <c r="S167" s="27">
        <f t="shared" si="78"/>
        <v>8800393.6001378726</v>
      </c>
      <c r="T167" s="27"/>
      <c r="U167" s="28"/>
      <c r="V167" s="29"/>
    </row>
    <row r="168" spans="1:22" ht="43.5" customHeight="1">
      <c r="A168" s="38"/>
      <c r="B168" s="25" t="s">
        <v>208</v>
      </c>
      <c r="C168" s="24" t="s">
        <v>212</v>
      </c>
      <c r="D168" s="24" t="s">
        <v>216</v>
      </c>
      <c r="E168" s="24" t="s">
        <v>31</v>
      </c>
      <c r="F168" s="17">
        <v>9535.266978861735</v>
      </c>
      <c r="G168" s="17">
        <v>9535.266978861735</v>
      </c>
      <c r="H168" s="17">
        <v>1853.1597899999999</v>
      </c>
      <c r="I168" s="17">
        <f t="shared" si="85"/>
        <v>1951.3772588699999</v>
      </c>
      <c r="J168" s="26">
        <f>'2024'!J168</f>
        <v>224.33799999999997</v>
      </c>
      <c r="K168" s="26">
        <f>'2024'!K168</f>
        <v>216.488</v>
      </c>
      <c r="L168" s="26">
        <f>'2024'!L168</f>
        <v>122.47</v>
      </c>
      <c r="M168" s="26">
        <f>'2024'!M168</f>
        <v>156.24</v>
      </c>
      <c r="N168" s="26">
        <f t="shared" si="88"/>
        <v>719.53599999999994</v>
      </c>
      <c r="O168" s="27">
        <f t="shared" si="91"/>
        <v>1723388.5625348636</v>
      </c>
      <c r="P168" s="27">
        <f t="shared" si="92"/>
        <v>1663084.0211022994</v>
      </c>
      <c r="Q168" s="27">
        <f t="shared" si="93"/>
        <v>928798.97400738788</v>
      </c>
      <c r="R168" s="27">
        <f t="shared" si="94"/>
        <v>1184906.9298515089</v>
      </c>
      <c r="S168" s="27">
        <f t="shared" si="78"/>
        <v>5500178.4874960594</v>
      </c>
      <c r="T168" s="27"/>
      <c r="U168" s="28"/>
      <c r="V168" s="29"/>
    </row>
    <row r="169" spans="1:22" ht="30">
      <c r="A169" s="38"/>
      <c r="B169" s="25" t="s">
        <v>208</v>
      </c>
      <c r="C169" s="24" t="s">
        <v>212</v>
      </c>
      <c r="D169" s="24" t="s">
        <v>217</v>
      </c>
      <c r="E169" s="24" t="s">
        <v>21</v>
      </c>
      <c r="F169" s="17">
        <v>3687.2837154451104</v>
      </c>
      <c r="G169" s="17">
        <v>3687.2837154451095</v>
      </c>
      <c r="H169" s="17">
        <v>1931.12021</v>
      </c>
      <c r="I169" s="17">
        <f t="shared" si="85"/>
        <v>2033.4695811299998</v>
      </c>
      <c r="J169" s="26">
        <f>'2024'!J169</f>
        <v>4669.0519999999997</v>
      </c>
      <c r="K169" s="26">
        <f>'2024'!K169</f>
        <v>1558.1109999999999</v>
      </c>
      <c r="L169" s="26">
        <f>'2024'!L169</f>
        <v>1378.37</v>
      </c>
      <c r="M169" s="26">
        <f>'2024'!M169</f>
        <v>4699.1499999999996</v>
      </c>
      <c r="N169" s="26">
        <f t="shared" si="88"/>
        <v>12304.682999999999</v>
      </c>
      <c r="O169" s="27">
        <f t="shared" si="91"/>
        <v>8199618.7274255026</v>
      </c>
      <c r="P169" s="27">
        <f t="shared" si="92"/>
        <v>2736297.6756325862</v>
      </c>
      <c r="Q169" s="27">
        <f t="shared" si="93"/>
        <v>2279567.7883159174</v>
      </c>
      <c r="R169" s="27">
        <f t="shared" si="94"/>
        <v>7771520.6892668465</v>
      </c>
      <c r="S169" s="27">
        <f t="shared" si="78"/>
        <v>20987004.880640853</v>
      </c>
      <c r="T169" s="27"/>
      <c r="U169" s="28"/>
      <c r="V169" s="29"/>
    </row>
    <row r="170" spans="1:22" ht="30">
      <c r="A170" s="38"/>
      <c r="B170" s="25" t="s">
        <v>208</v>
      </c>
      <c r="C170" s="24" t="s">
        <v>212</v>
      </c>
      <c r="D170" s="24" t="s">
        <v>217</v>
      </c>
      <c r="E170" s="24" t="s">
        <v>31</v>
      </c>
      <c r="F170" s="17">
        <v>3687.2837154451104</v>
      </c>
      <c r="G170" s="17">
        <v>3687.2837154451095</v>
      </c>
      <c r="H170" s="17">
        <v>1931.12021</v>
      </c>
      <c r="I170" s="17">
        <f t="shared" si="85"/>
        <v>2033.4695811299998</v>
      </c>
      <c r="J170" s="26">
        <f>'2024'!J170</f>
        <v>64.305000000000007</v>
      </c>
      <c r="K170" s="26">
        <f>'2024'!K170</f>
        <v>60.237000000000009</v>
      </c>
      <c r="L170" s="26">
        <f>'2024'!L170</f>
        <v>65.11</v>
      </c>
      <c r="M170" s="26">
        <f>'2024'!M170</f>
        <v>68.5</v>
      </c>
      <c r="N170" s="26">
        <f t="shared" si="88"/>
        <v>258.15200000000004</v>
      </c>
      <c r="O170" s="27">
        <f t="shared" si="91"/>
        <v>112930.09421764783</v>
      </c>
      <c r="P170" s="27">
        <f t="shared" si="92"/>
        <v>105786.02107749712</v>
      </c>
      <c r="Q170" s="27">
        <f t="shared" si="93"/>
        <v>107679.83828525679</v>
      </c>
      <c r="R170" s="27">
        <f t="shared" si="94"/>
        <v>113286.26820058501</v>
      </c>
      <c r="S170" s="27">
        <f t="shared" si="78"/>
        <v>439682.22178098676</v>
      </c>
      <c r="T170" s="27"/>
      <c r="U170" s="28"/>
      <c r="V170" s="29"/>
    </row>
    <row r="171" spans="1:22" ht="44.25" customHeight="1">
      <c r="A171" s="38"/>
      <c r="B171" s="25" t="s">
        <v>208</v>
      </c>
      <c r="C171" s="24" t="s">
        <v>212</v>
      </c>
      <c r="D171" s="24" t="s">
        <v>218</v>
      </c>
      <c r="E171" s="24" t="s">
        <v>21</v>
      </c>
      <c r="F171" s="17">
        <v>4257.2733494348731</v>
      </c>
      <c r="G171" s="17">
        <v>4257.273349434874</v>
      </c>
      <c r="H171" s="17">
        <v>1931.12021</v>
      </c>
      <c r="I171" s="17">
        <f t="shared" si="85"/>
        <v>2033.4695811299998</v>
      </c>
      <c r="J171" s="26">
        <f>'2024'!J171</f>
        <v>572.99399999999991</v>
      </c>
      <c r="K171" s="26">
        <f>'2024'!K171</f>
        <v>192.63399999999999</v>
      </c>
      <c r="L171" s="26">
        <f>'2024'!L171</f>
        <v>163.53</v>
      </c>
      <c r="M171" s="26">
        <f>'2024'!M171</f>
        <v>498.83</v>
      </c>
      <c r="N171" s="26">
        <f t="shared" si="88"/>
        <v>1427.9879999999998</v>
      </c>
      <c r="O171" s="27">
        <f t="shared" si="91"/>
        <v>1332871.7919773455</v>
      </c>
      <c r="P171" s="27">
        <f t="shared" si="92"/>
        <v>448096.18386189733</v>
      </c>
      <c r="Q171" s="27">
        <f t="shared" si="93"/>
        <v>363658.63023089606</v>
      </c>
      <c r="R171" s="27">
        <f t="shared" si="94"/>
        <v>1109300.0337435203</v>
      </c>
      <c r="S171" s="27">
        <f t="shared" si="78"/>
        <v>3253926.6398136592</v>
      </c>
      <c r="T171" s="27"/>
      <c r="U171" s="28"/>
      <c r="V171" s="29"/>
    </row>
    <row r="172" spans="1:22" ht="44.25" customHeight="1">
      <c r="A172" s="38"/>
      <c r="B172" s="25" t="s">
        <v>208</v>
      </c>
      <c r="C172" s="24" t="s">
        <v>212</v>
      </c>
      <c r="D172" s="24" t="s">
        <v>219</v>
      </c>
      <c r="E172" s="24" t="s">
        <v>21</v>
      </c>
      <c r="F172" s="17">
        <v>4257.2733494348731</v>
      </c>
      <c r="G172" s="17">
        <v>4257.273349434874</v>
      </c>
      <c r="H172" s="17">
        <v>1795.58771</v>
      </c>
      <c r="I172" s="17">
        <f t="shared" si="85"/>
        <v>1890.75385863</v>
      </c>
      <c r="J172" s="26">
        <f>'2024'!J172</f>
        <v>684.11699999999996</v>
      </c>
      <c r="K172" s="26">
        <f>'2024'!K172</f>
        <v>228.03899999999999</v>
      </c>
      <c r="L172" s="26">
        <f>'2024'!L172</f>
        <v>220.89</v>
      </c>
      <c r="M172" s="26">
        <f>'2024'!M172</f>
        <v>756.97</v>
      </c>
      <c r="N172" s="26">
        <f t="shared" si="88"/>
        <v>1890.0159999999998</v>
      </c>
      <c r="O172" s="27">
        <f t="shared" si="91"/>
        <v>1684080.9945932671</v>
      </c>
      <c r="P172" s="27">
        <f t="shared" si="92"/>
        <v>561360.33153108903</v>
      </c>
      <c r="Q172" s="27">
        <f t="shared" si="93"/>
        <v>522740.49032388866</v>
      </c>
      <c r="R172" s="27">
        <f t="shared" si="94"/>
        <v>1791384.2589545657</v>
      </c>
      <c r="S172" s="27">
        <f t="shared" si="78"/>
        <v>4559566.0754028102</v>
      </c>
      <c r="T172" s="27"/>
      <c r="U172" s="28"/>
      <c r="V172" s="29"/>
    </row>
    <row r="173" spans="1:22" ht="44.25" customHeight="1">
      <c r="A173" s="38"/>
      <c r="B173" s="25" t="s">
        <v>208</v>
      </c>
      <c r="C173" s="24" t="s">
        <v>212</v>
      </c>
      <c r="D173" s="24" t="s">
        <v>220</v>
      </c>
      <c r="E173" s="24" t="s">
        <v>21</v>
      </c>
      <c r="F173" s="17">
        <v>1641.7955922358326</v>
      </c>
      <c r="G173" s="17">
        <v>1641.7955922358324</v>
      </c>
      <c r="H173" s="17">
        <v>1264.08771</v>
      </c>
      <c r="I173" s="17">
        <f t="shared" si="85"/>
        <v>1331.08435863</v>
      </c>
      <c r="J173" s="26">
        <f>'2024'!J173</f>
        <v>4625.317</v>
      </c>
      <c r="K173" s="26">
        <f>'2024'!K173</f>
        <v>1411.3029999999999</v>
      </c>
      <c r="L173" s="26">
        <f>'2024'!L173</f>
        <v>660.88</v>
      </c>
      <c r="M173" s="26">
        <f>'2024'!M173</f>
        <v>3456.91</v>
      </c>
      <c r="N173" s="26">
        <f t="shared" si="88"/>
        <v>10154.41</v>
      </c>
      <c r="O173" s="27">
        <f t="shared" si="91"/>
        <v>1747018.6887393945</v>
      </c>
      <c r="P173" s="27">
        <f t="shared" si="92"/>
        <v>533060.26732307719</v>
      </c>
      <c r="Q173" s="27">
        <f t="shared" si="93"/>
        <v>205342.8400654225</v>
      </c>
      <c r="R173" s="27">
        <f t="shared" si="94"/>
        <v>1074100.770564338</v>
      </c>
      <c r="S173" s="27">
        <f t="shared" si="78"/>
        <v>3559522.5666922322</v>
      </c>
      <c r="T173" s="27"/>
      <c r="U173" s="28"/>
      <c r="V173" s="29"/>
    </row>
    <row r="174" spans="1:22" ht="44.25" customHeight="1">
      <c r="A174" s="38"/>
      <c r="B174" s="25" t="s">
        <v>208</v>
      </c>
      <c r="C174" s="24" t="s">
        <v>212</v>
      </c>
      <c r="D174" s="24" t="s">
        <v>221</v>
      </c>
      <c r="E174" s="24" t="s">
        <v>21</v>
      </c>
      <c r="F174" s="17">
        <v>13830.674698607179</v>
      </c>
      <c r="G174" s="17">
        <v>13830.674698607179</v>
      </c>
      <c r="H174" s="17">
        <v>1669.7922899999999</v>
      </c>
      <c r="I174" s="17">
        <f t="shared" si="85"/>
        <v>1758.2912813699998</v>
      </c>
      <c r="J174" s="26">
        <f>'2024'!J174</f>
        <v>178.964</v>
      </c>
      <c r="K174" s="26">
        <f>'2024'!K174</f>
        <v>66.494</v>
      </c>
      <c r="L174" s="26">
        <f>'2024'!L174</f>
        <v>37.4</v>
      </c>
      <c r="M174" s="26">
        <f>'2024'!M174</f>
        <v>216.87</v>
      </c>
      <c r="N174" s="26">
        <f t="shared" si="88"/>
        <v>499.72800000000001</v>
      </c>
      <c r="O174" s="27">
        <f t="shared" si="91"/>
        <v>2176360.1593739754</v>
      </c>
      <c r="P174" s="27">
        <f t="shared" si="92"/>
        <v>808625.71487792581</v>
      </c>
      <c r="Q174" s="27">
        <f t="shared" si="93"/>
        <v>451507.13980467047</v>
      </c>
      <c r="R174" s="27">
        <f t="shared" si="94"/>
        <v>2618137.7916962272</v>
      </c>
      <c r="S174" s="27">
        <f t="shared" si="78"/>
        <v>6054630.8057527989</v>
      </c>
      <c r="T174" s="27"/>
      <c r="U174" s="28"/>
      <c r="V174" s="29"/>
    </row>
    <row r="175" spans="1:22" ht="33" customHeight="1">
      <c r="A175" s="38" t="s">
        <v>222</v>
      </c>
      <c r="B175" s="50"/>
      <c r="C175" s="25" t="s">
        <v>223</v>
      </c>
      <c r="D175" s="25"/>
      <c r="E175" s="48"/>
      <c r="F175" s="49" t="s">
        <v>18</v>
      </c>
      <c r="G175" s="49" t="s">
        <v>18</v>
      </c>
      <c r="H175" s="49" t="s">
        <v>18</v>
      </c>
      <c r="I175" s="49" t="s">
        <v>18</v>
      </c>
      <c r="J175" s="26">
        <f>'2024'!J175</f>
        <v>515.77800000000002</v>
      </c>
      <c r="K175" s="26">
        <f>'2024'!K175</f>
        <v>171.92599999999999</v>
      </c>
      <c r="L175" s="26">
        <f>'2024'!L175</f>
        <v>133.91900000000001</v>
      </c>
      <c r="M175" s="26">
        <f>'2024'!M175</f>
        <v>401.75700000000001</v>
      </c>
      <c r="N175" s="26">
        <f t="shared" si="88"/>
        <v>1223.3799999999999</v>
      </c>
      <c r="O175" s="27">
        <f t="shared" ref="O175:R175" si="95">O176</f>
        <v>6875834.8869068753</v>
      </c>
      <c r="P175" s="27">
        <f t="shared" si="95"/>
        <v>2291944.9623022918</v>
      </c>
      <c r="Q175" s="27">
        <f t="shared" si="95"/>
        <v>1775054.2491836068</v>
      </c>
      <c r="R175" s="27">
        <f t="shared" si="95"/>
        <v>5325162.74755082</v>
      </c>
      <c r="S175" s="27">
        <f t="shared" si="78"/>
        <v>16267996.845943592</v>
      </c>
      <c r="T175" s="29"/>
      <c r="U175" s="28"/>
      <c r="V175" s="29"/>
    </row>
    <row r="176" spans="1:22" ht="54" customHeight="1">
      <c r="A176" s="38"/>
      <c r="B176" s="25" t="s">
        <v>223</v>
      </c>
      <c r="C176" s="24" t="s">
        <v>83</v>
      </c>
      <c r="D176" s="24" t="s">
        <v>224</v>
      </c>
      <c r="E176" s="24" t="s">
        <v>21</v>
      </c>
      <c r="F176" s="17">
        <v>14770.830337606249</v>
      </c>
      <c r="G176" s="17">
        <v>14770.830337606249</v>
      </c>
      <c r="H176" s="17">
        <v>1439.8335</v>
      </c>
      <c r="I176" s="17">
        <f t="shared" si="85"/>
        <v>1516.1446754999999</v>
      </c>
      <c r="J176" s="26">
        <f>'2024'!J176</f>
        <v>515.77800000000002</v>
      </c>
      <c r="K176" s="26">
        <f>'2024'!K176</f>
        <v>171.92599999999999</v>
      </c>
      <c r="L176" s="26">
        <f>'2024'!L176</f>
        <v>133.91900000000001</v>
      </c>
      <c r="M176" s="26">
        <f>'2024'!M176</f>
        <v>401.75700000000001</v>
      </c>
      <c r="N176" s="26">
        <f t="shared" si="88"/>
        <v>1223.3799999999999</v>
      </c>
      <c r="O176" s="27">
        <f>(F176-H176)*J176</f>
        <v>6875834.8869068753</v>
      </c>
      <c r="P176" s="27">
        <f>(F176-H176)*K176</f>
        <v>2291944.9623022918</v>
      </c>
      <c r="Q176" s="27">
        <f>(G176-I176)*L176</f>
        <v>1775054.2491836068</v>
      </c>
      <c r="R176" s="27">
        <f>(G176-I176)*M176</f>
        <v>5325162.74755082</v>
      </c>
      <c r="S176" s="27">
        <f t="shared" si="78"/>
        <v>16267996.845943592</v>
      </c>
      <c r="T176" s="27"/>
      <c r="U176" s="28"/>
      <c r="V176" s="29"/>
    </row>
    <row r="177" spans="1:22" ht="33" customHeight="1">
      <c r="A177" s="38" t="s">
        <v>225</v>
      </c>
      <c r="B177" s="50"/>
      <c r="C177" s="25" t="s">
        <v>226</v>
      </c>
      <c r="D177" s="25"/>
      <c r="E177" s="48"/>
      <c r="F177" s="49" t="s">
        <v>18</v>
      </c>
      <c r="G177" s="49" t="s">
        <v>18</v>
      </c>
      <c r="H177" s="49" t="s">
        <v>18</v>
      </c>
      <c r="I177" s="49" t="s">
        <v>18</v>
      </c>
      <c r="J177" s="26">
        <f>'2024'!J177</f>
        <v>5240.1799999999994</v>
      </c>
      <c r="K177" s="26">
        <f>'2024'!K177</f>
        <v>2696.223</v>
      </c>
      <c r="L177" s="26">
        <f>'2024'!L177</f>
        <v>974.53600000000006</v>
      </c>
      <c r="M177" s="26">
        <f>'2024'!M177</f>
        <v>4259.7860000000001</v>
      </c>
      <c r="N177" s="26">
        <f t="shared" si="88"/>
        <v>13170.724999999999</v>
      </c>
      <c r="O177" s="27">
        <f t="shared" ref="O177:R177" si="96">SUM(O178:O180)</f>
        <v>69458688.494154826</v>
      </c>
      <c r="P177" s="27">
        <f t="shared" si="96"/>
        <v>35845907.807491623</v>
      </c>
      <c r="Q177" s="27">
        <f t="shared" si="96"/>
        <v>12899482.303855777</v>
      </c>
      <c r="R177" s="27">
        <f t="shared" si="96"/>
        <v>56277913.029581413</v>
      </c>
      <c r="S177" s="27">
        <f t="shared" si="78"/>
        <v>174481991.63508362</v>
      </c>
      <c r="T177" s="29"/>
      <c r="U177" s="28"/>
      <c r="V177" s="29"/>
    </row>
    <row r="178" spans="1:22" ht="84" customHeight="1">
      <c r="A178" s="38"/>
      <c r="B178" s="25" t="s">
        <v>226</v>
      </c>
      <c r="C178" s="24" t="s">
        <v>227</v>
      </c>
      <c r="D178" s="24" t="s">
        <v>228</v>
      </c>
      <c r="E178" s="24" t="s">
        <v>21</v>
      </c>
      <c r="F178" s="17">
        <v>14555.324370271956</v>
      </c>
      <c r="G178" s="17">
        <v>14555.324370271956</v>
      </c>
      <c r="H178" s="17">
        <v>1691.0522899999999</v>
      </c>
      <c r="I178" s="17">
        <f t="shared" si="85"/>
        <v>1780.6780613699998</v>
      </c>
      <c r="J178" s="26">
        <f>'2024'!J178</f>
        <v>4593.8159999999998</v>
      </c>
      <c r="K178" s="26">
        <f>'2024'!K178</f>
        <v>2333.8429999999998</v>
      </c>
      <c r="L178" s="26">
        <f>'2024'!L178</f>
        <v>830.13800000000003</v>
      </c>
      <c r="M178" s="26">
        <f>'2024'!M178</f>
        <v>3679.623</v>
      </c>
      <c r="N178" s="26">
        <f t="shared" si="88"/>
        <v>11437.42</v>
      </c>
      <c r="O178" s="27">
        <f>(F178-H178)*J178</f>
        <v>59096098.910706595</v>
      </c>
      <c r="P178" s="27">
        <f t="shared" ref="P178:Q180" si="97">(F178-H178)*K178</f>
        <v>30023191.344638139</v>
      </c>
      <c r="Q178" s="27">
        <f t="shared" si="97"/>
        <v>10604719.337579252</v>
      </c>
      <c r="R178" s="27">
        <f>(G178-I178)*M178</f>
        <v>47005882.375100747</v>
      </c>
      <c r="S178" s="27">
        <f t="shared" si="78"/>
        <v>146729891.96802473</v>
      </c>
      <c r="T178" s="27"/>
      <c r="U178" s="28"/>
      <c r="V178" s="29"/>
    </row>
    <row r="179" spans="1:22" ht="55.5" customHeight="1">
      <c r="A179" s="38"/>
      <c r="B179" s="25" t="s">
        <v>226</v>
      </c>
      <c r="C179" s="24" t="s">
        <v>128</v>
      </c>
      <c r="D179" s="24" t="s">
        <v>229</v>
      </c>
      <c r="E179" s="24" t="s">
        <v>21</v>
      </c>
      <c r="F179" s="17">
        <v>17840.283243511058</v>
      </c>
      <c r="G179" s="17">
        <v>17840.283243511054</v>
      </c>
      <c r="H179" s="17">
        <v>1697.2602099999999</v>
      </c>
      <c r="I179" s="17">
        <f t="shared" si="85"/>
        <v>1787.2150011299998</v>
      </c>
      <c r="J179" s="26">
        <f>'2024'!J179</f>
        <v>617.43100000000004</v>
      </c>
      <c r="K179" s="26">
        <f>'2024'!K179</f>
        <v>351.404</v>
      </c>
      <c r="L179" s="26">
        <f>'2024'!L179</f>
        <v>135.006</v>
      </c>
      <c r="M179" s="26">
        <f>'2024'!M179</f>
        <v>563.46600000000001</v>
      </c>
      <c r="N179" s="26">
        <f t="shared" si="88"/>
        <v>1667.3070000000002</v>
      </c>
      <c r="O179" s="27">
        <f>(F179-H179)*J179</f>
        <v>9967202.8546037655</v>
      </c>
      <c r="P179" s="27">
        <f t="shared" si="97"/>
        <v>5672722.8660679199</v>
      </c>
      <c r="Q179" s="27">
        <f t="shared" si="97"/>
        <v>2167260.5311308964</v>
      </c>
      <c r="R179" s="27">
        <f>(G179-I179)*M179</f>
        <v>9045358.1502614822</v>
      </c>
      <c r="S179" s="27">
        <f t="shared" si="78"/>
        <v>26852544.402064063</v>
      </c>
      <c r="T179" s="27"/>
      <c r="U179" s="28"/>
      <c r="V179" s="29"/>
    </row>
    <row r="180" spans="1:22" ht="54.75" customHeight="1">
      <c r="A180" s="38"/>
      <c r="B180" s="25" t="s">
        <v>226</v>
      </c>
      <c r="C180" s="24" t="s">
        <v>128</v>
      </c>
      <c r="D180" s="24" t="s">
        <v>230</v>
      </c>
      <c r="E180" s="24" t="s">
        <v>21</v>
      </c>
      <c r="F180" s="17">
        <v>15362.857584778569</v>
      </c>
      <c r="G180" s="17">
        <v>15362.857584778569</v>
      </c>
      <c r="H180" s="17">
        <v>1697.2602099999999</v>
      </c>
      <c r="I180" s="17">
        <f t="shared" si="85"/>
        <v>1787.2150011299998</v>
      </c>
      <c r="J180" s="26">
        <f>'2024'!J180</f>
        <v>28.933</v>
      </c>
      <c r="K180" s="26">
        <f>'2024'!K180</f>
        <v>10.975999999999999</v>
      </c>
      <c r="L180" s="26">
        <f>'2024'!L180</f>
        <v>9.3919999999999995</v>
      </c>
      <c r="M180" s="26">
        <f>'2024'!M180</f>
        <v>16.696999999999999</v>
      </c>
      <c r="N180" s="26">
        <f t="shared" si="88"/>
        <v>65.998000000000005</v>
      </c>
      <c r="O180" s="27">
        <f>(F180-H180)*J180</f>
        <v>395386.72884446831</v>
      </c>
      <c r="P180" s="27">
        <f t="shared" si="97"/>
        <v>149993.59678556956</v>
      </c>
      <c r="Q180" s="27">
        <f t="shared" si="97"/>
        <v>127502.43514562734</v>
      </c>
      <c r="R180" s="27">
        <f>(G180-I180)*M180</f>
        <v>226672.50421918015</v>
      </c>
      <c r="S180" s="27">
        <f t="shared" si="78"/>
        <v>899555.26499484526</v>
      </c>
      <c r="T180" s="27"/>
      <c r="U180" s="28"/>
      <c r="V180" s="29"/>
    </row>
    <row r="181" spans="1:22" ht="33" customHeight="1">
      <c r="A181" s="38" t="s">
        <v>231</v>
      </c>
      <c r="B181" s="50"/>
      <c r="C181" s="25" t="s">
        <v>232</v>
      </c>
      <c r="D181" s="25"/>
      <c r="E181" s="48"/>
      <c r="F181" s="49" t="s">
        <v>18</v>
      </c>
      <c r="G181" s="49" t="s">
        <v>18</v>
      </c>
      <c r="H181" s="49" t="s">
        <v>18</v>
      </c>
      <c r="I181" s="49" t="s">
        <v>18</v>
      </c>
      <c r="J181" s="26">
        <f>'2024'!J181</f>
        <v>700.65000000000009</v>
      </c>
      <c r="K181" s="26">
        <f>'2024'!K181</f>
        <v>467.1</v>
      </c>
      <c r="L181" s="26">
        <f>'2024'!L181</f>
        <v>206.21</v>
      </c>
      <c r="M181" s="26">
        <f>'2024'!M181</f>
        <v>764.21</v>
      </c>
      <c r="N181" s="26">
        <f t="shared" si="88"/>
        <v>2138.17</v>
      </c>
      <c r="O181" s="27">
        <f t="shared" ref="O181:R181" si="98">O182</f>
        <v>5908677.5740081081</v>
      </c>
      <c r="P181" s="27">
        <f t="shared" si="98"/>
        <v>3939118.3826720719</v>
      </c>
      <c r="Q181" s="27">
        <f t="shared" si="98"/>
        <v>1719247.1896668479</v>
      </c>
      <c r="R181" s="27">
        <f t="shared" si="98"/>
        <v>6371494.5677479357</v>
      </c>
      <c r="S181" s="27">
        <f t="shared" si="78"/>
        <v>17938537.714094967</v>
      </c>
      <c r="T181" s="29"/>
      <c r="U181" s="28"/>
      <c r="V181" s="29"/>
    </row>
    <row r="182" spans="1:22" ht="30">
      <c r="A182" s="38"/>
      <c r="B182" s="25" t="s">
        <v>232</v>
      </c>
      <c r="C182" s="24" t="s">
        <v>179</v>
      </c>
      <c r="D182" s="24" t="s">
        <v>233</v>
      </c>
      <c r="E182" s="24" t="s">
        <v>21</v>
      </c>
      <c r="F182" s="17">
        <v>10240.237192618437</v>
      </c>
      <c r="G182" s="17">
        <v>10240.237192618437</v>
      </c>
      <c r="H182" s="17">
        <v>1807.1</v>
      </c>
      <c r="I182" s="17">
        <f t="shared" si="85"/>
        <v>1902.8762999999999</v>
      </c>
      <c r="J182" s="26">
        <f>'2024'!J182</f>
        <v>700.65000000000009</v>
      </c>
      <c r="K182" s="26">
        <f>'2024'!K182</f>
        <v>467.1</v>
      </c>
      <c r="L182" s="26">
        <f>'2024'!L182</f>
        <v>206.21</v>
      </c>
      <c r="M182" s="26">
        <f>'2024'!M182</f>
        <v>764.21</v>
      </c>
      <c r="N182" s="26">
        <f t="shared" si="88"/>
        <v>2138.17</v>
      </c>
      <c r="O182" s="27">
        <f>(F182-H182)*J182</f>
        <v>5908677.5740081081</v>
      </c>
      <c r="P182" s="27">
        <f>(F182-H182)*K182</f>
        <v>3939118.3826720719</v>
      </c>
      <c r="Q182" s="27">
        <f>(G182-I182)*L182</f>
        <v>1719247.1896668479</v>
      </c>
      <c r="R182" s="27">
        <f>(G182-I182)*M182</f>
        <v>6371494.5677479357</v>
      </c>
      <c r="S182" s="27">
        <f t="shared" si="78"/>
        <v>17938537.714094967</v>
      </c>
      <c r="T182" s="27"/>
      <c r="U182" s="28"/>
      <c r="V182" s="29"/>
    </row>
    <row r="183" spans="1:22" ht="33" customHeight="1">
      <c r="A183" s="38" t="s">
        <v>234</v>
      </c>
      <c r="B183" s="50"/>
      <c r="C183" s="25" t="s">
        <v>235</v>
      </c>
      <c r="D183" s="25"/>
      <c r="E183" s="48"/>
      <c r="F183" s="49" t="s">
        <v>18</v>
      </c>
      <c r="G183" s="49" t="s">
        <v>18</v>
      </c>
      <c r="H183" s="49" t="s">
        <v>18</v>
      </c>
      <c r="I183" s="49" t="s">
        <v>18</v>
      </c>
      <c r="J183" s="26">
        <f>'2024'!J183</f>
        <v>110407.34999999999</v>
      </c>
      <c r="K183" s="26">
        <f>'2024'!K183</f>
        <v>52903.869999999995</v>
      </c>
      <c r="L183" s="26">
        <f>'2024'!L183</f>
        <v>15796.39</v>
      </c>
      <c r="M183" s="26">
        <f>'2024'!M183</f>
        <v>88729.799999999988</v>
      </c>
      <c r="N183" s="26">
        <f t="shared" si="88"/>
        <v>267837.40999999997</v>
      </c>
      <c r="O183" s="27">
        <f>SUM(O184:O187)</f>
        <v>41137097.472101569</v>
      </c>
      <c r="P183" s="27">
        <f t="shared" ref="P183:R183" si="99">SUM(P184:P187)</f>
        <v>19421731.536560018</v>
      </c>
      <c r="Q183" s="27">
        <f t="shared" si="99"/>
        <v>4068464.2098298846</v>
      </c>
      <c r="R183" s="27">
        <f t="shared" si="99"/>
        <v>23365335.494662892</v>
      </c>
      <c r="S183" s="27">
        <f t="shared" si="78"/>
        <v>87992628.713154361</v>
      </c>
      <c r="T183" s="29"/>
      <c r="U183" s="28"/>
      <c r="V183" s="29"/>
    </row>
    <row r="184" spans="1:22" ht="30">
      <c r="A184" s="38"/>
      <c r="B184" s="25" t="s">
        <v>235</v>
      </c>
      <c r="C184" s="24" t="s">
        <v>115</v>
      </c>
      <c r="D184" s="24" t="s">
        <v>236</v>
      </c>
      <c r="E184" s="24" t="s">
        <v>21</v>
      </c>
      <c r="F184" s="17">
        <v>2436.8934896084311</v>
      </c>
      <c r="G184" s="17">
        <v>2436.8934896084311</v>
      </c>
      <c r="H184" s="17">
        <v>2126</v>
      </c>
      <c r="I184" s="17">
        <f t="shared" si="85"/>
        <v>2238.6779999999999</v>
      </c>
      <c r="J184" s="26">
        <f>'2024'!J184</f>
        <v>81864.959999999992</v>
      </c>
      <c r="K184" s="26">
        <f>'2024'!K184</f>
        <v>32596.940000000002</v>
      </c>
      <c r="L184" s="26">
        <f>'2024'!L184</f>
        <v>11781.4</v>
      </c>
      <c r="M184" s="26">
        <f>'2024'!M184</f>
        <v>64673.31</v>
      </c>
      <c r="N184" s="26">
        <f t="shared" si="88"/>
        <v>190916.61</v>
      </c>
      <c r="O184" s="27">
        <f>(F184-H184)*J184</f>
        <v>25451283.091054622</v>
      </c>
      <c r="P184" s="27">
        <f t="shared" ref="P184:Q187" si="100">(F184-H184)*K184</f>
        <v>10134176.427156651</v>
      </c>
      <c r="Q184" s="27">
        <f t="shared" si="100"/>
        <v>2335255.9692727714</v>
      </c>
      <c r="R184" s="27">
        <f>(G184-I184)*M184</f>
        <v>12819251.806247849</v>
      </c>
      <c r="S184" s="27">
        <f t="shared" si="78"/>
        <v>50739967.293731898</v>
      </c>
      <c r="T184" s="27"/>
      <c r="U184" s="28"/>
      <c r="V184" s="29"/>
    </row>
    <row r="185" spans="1:22" ht="30">
      <c r="A185" s="38"/>
      <c r="B185" s="25" t="s">
        <v>235</v>
      </c>
      <c r="C185" s="24" t="s">
        <v>115</v>
      </c>
      <c r="D185" s="24" t="s">
        <v>236</v>
      </c>
      <c r="E185" s="24" t="s">
        <v>31</v>
      </c>
      <c r="F185" s="17">
        <v>2436.8934896084311</v>
      </c>
      <c r="G185" s="17">
        <v>2436.8934896084311</v>
      </c>
      <c r="H185" s="17">
        <v>2126</v>
      </c>
      <c r="I185" s="17">
        <f t="shared" si="85"/>
        <v>2238.6779999999999</v>
      </c>
      <c r="J185" s="26">
        <f>'2024'!J185</f>
        <v>6809.43</v>
      </c>
      <c r="K185" s="26">
        <f>'2024'!K185</f>
        <v>10818.1</v>
      </c>
      <c r="L185" s="26">
        <f>'2024'!L185</f>
        <v>1024.47</v>
      </c>
      <c r="M185" s="26">
        <f>'2024'!M185</f>
        <v>5623.77</v>
      </c>
      <c r="N185" s="26">
        <f t="shared" si="88"/>
        <v>24275.77</v>
      </c>
      <c r="O185" s="27">
        <f>(F185-H185)*J185</f>
        <v>2117007.4549443391</v>
      </c>
      <c r="P185" s="27">
        <f t="shared" si="100"/>
        <v>3363276.8599329684</v>
      </c>
      <c r="Q185" s="27">
        <f t="shared" si="100"/>
        <v>203065.82263914953</v>
      </c>
      <c r="R185" s="27">
        <f>(G185-I185)*M185</f>
        <v>1114718.3239952072</v>
      </c>
      <c r="S185" s="27">
        <f t="shared" si="78"/>
        <v>6798068.4615116641</v>
      </c>
      <c r="T185" s="27"/>
      <c r="U185" s="28"/>
      <c r="V185" s="29"/>
    </row>
    <row r="186" spans="1:22" ht="30">
      <c r="A186" s="38"/>
      <c r="B186" s="25" t="s">
        <v>235</v>
      </c>
      <c r="C186" s="24" t="s">
        <v>115</v>
      </c>
      <c r="D186" s="24" t="s">
        <v>237</v>
      </c>
      <c r="E186" s="24" t="s">
        <v>21</v>
      </c>
      <c r="F186" s="17">
        <v>2750.3423319282142</v>
      </c>
      <c r="G186" s="17">
        <v>2750.3423319282142</v>
      </c>
      <c r="H186" s="17">
        <v>2126</v>
      </c>
      <c r="I186" s="17">
        <f t="shared" si="85"/>
        <v>2238.6779999999999</v>
      </c>
      <c r="J186" s="26">
        <f>'2024'!J186</f>
        <v>20056.980000000003</v>
      </c>
      <c r="K186" s="26">
        <f>'2024'!K186</f>
        <v>7959.38</v>
      </c>
      <c r="L186" s="26">
        <f>'2024'!L186</f>
        <v>1858.63</v>
      </c>
      <c r="M186" s="26">
        <f>'2024'!M186</f>
        <v>16220.79</v>
      </c>
      <c r="N186" s="26">
        <f t="shared" si="88"/>
        <v>46095.780000000006</v>
      </c>
      <c r="O186" s="27">
        <f>(F186-H186)*J186</f>
        <v>12522421.664637556</v>
      </c>
      <c r="P186" s="27">
        <f t="shared" si="100"/>
        <v>4969377.8699027896</v>
      </c>
      <c r="Q186" s="27">
        <f t="shared" si="100"/>
        <v>950994.6772517371</v>
      </c>
      <c r="R186" s="27">
        <f>(G186-I186)*M186</f>
        <v>8299599.6786978599</v>
      </c>
      <c r="S186" s="27">
        <f t="shared" si="78"/>
        <v>26742393.890489943</v>
      </c>
      <c r="T186" s="27"/>
      <c r="U186" s="28"/>
      <c r="V186" s="29"/>
    </row>
    <row r="187" spans="1:22" ht="30">
      <c r="A187" s="38"/>
      <c r="B187" s="25" t="s">
        <v>235</v>
      </c>
      <c r="C187" s="24" t="s">
        <v>115</v>
      </c>
      <c r="D187" s="24" t="s">
        <v>237</v>
      </c>
      <c r="E187" s="24" t="s">
        <v>31</v>
      </c>
      <c r="F187" s="17">
        <v>2750.3423319282142</v>
      </c>
      <c r="G187" s="17">
        <v>2750.3423319282142</v>
      </c>
      <c r="H187" s="17">
        <v>2126</v>
      </c>
      <c r="I187" s="17">
        <f t="shared" si="85"/>
        <v>2238.6779999999999</v>
      </c>
      <c r="J187" s="26">
        <f>'2024'!J187</f>
        <v>1675.98</v>
      </c>
      <c r="K187" s="26">
        <f>'2024'!K187</f>
        <v>1529.4499999999998</v>
      </c>
      <c r="L187" s="26">
        <f>'2024'!L187</f>
        <v>1131.8900000000001</v>
      </c>
      <c r="M187" s="26">
        <f>'2024'!M187</f>
        <v>2211.9299999999998</v>
      </c>
      <c r="N187" s="26">
        <f t="shared" si="88"/>
        <v>6549.25</v>
      </c>
      <c r="O187" s="27">
        <f>(F187-H187)*J187</f>
        <v>1046385.2614650484</v>
      </c>
      <c r="P187" s="27">
        <f t="shared" si="100"/>
        <v>954900.37956760707</v>
      </c>
      <c r="Q187" s="27">
        <f t="shared" si="100"/>
        <v>579147.7406662266</v>
      </c>
      <c r="R187" s="27">
        <f>(G187-I187)*M187</f>
        <v>1131765.6857219751</v>
      </c>
      <c r="S187" s="27">
        <f t="shared" si="78"/>
        <v>3712199.067420857</v>
      </c>
      <c r="T187" s="27"/>
      <c r="U187" s="28"/>
      <c r="V187" s="29"/>
    </row>
    <row r="188" spans="1:22" ht="33" customHeight="1">
      <c r="A188" s="38" t="s">
        <v>238</v>
      </c>
      <c r="B188" s="50"/>
      <c r="C188" s="25" t="s">
        <v>239</v>
      </c>
      <c r="D188" s="25"/>
      <c r="E188" s="48"/>
      <c r="F188" s="49" t="s">
        <v>18</v>
      </c>
      <c r="G188" s="49" t="s">
        <v>18</v>
      </c>
      <c r="H188" s="49" t="s">
        <v>18</v>
      </c>
      <c r="I188" s="49" t="s">
        <v>18</v>
      </c>
      <c r="J188" s="26">
        <f>'2024'!J188</f>
        <v>411.36</v>
      </c>
      <c r="K188" s="26">
        <f>'2024'!K188</f>
        <v>236.46199999999999</v>
      </c>
      <c r="L188" s="26">
        <f>'2024'!L188</f>
        <v>62.68</v>
      </c>
      <c r="M188" s="26">
        <f>'2024'!M188</f>
        <v>376.1</v>
      </c>
      <c r="N188" s="26">
        <f t="shared" si="88"/>
        <v>1086.6019999999999</v>
      </c>
      <c r="O188" s="27">
        <f t="shared" ref="O188:R188" si="101">O189</f>
        <v>908224.82314082608</v>
      </c>
      <c r="P188" s="27">
        <f t="shared" si="101"/>
        <v>522074.723185351</v>
      </c>
      <c r="Q188" s="27">
        <f t="shared" si="101"/>
        <v>130760.92412119469</v>
      </c>
      <c r="R188" s="27">
        <f t="shared" si="101"/>
        <v>784607.26805968932</v>
      </c>
      <c r="S188" s="27">
        <f t="shared" si="78"/>
        <v>2345667.7385070613</v>
      </c>
      <c r="T188" s="29"/>
      <c r="U188" s="28"/>
      <c r="V188" s="29"/>
    </row>
    <row r="189" spans="1:22" ht="30">
      <c r="A189" s="38"/>
      <c r="B189" s="25" t="s">
        <v>239</v>
      </c>
      <c r="C189" s="24" t="s">
        <v>122</v>
      </c>
      <c r="D189" s="24" t="s">
        <v>240</v>
      </c>
      <c r="E189" s="24" t="s">
        <v>21</v>
      </c>
      <c r="F189" s="17">
        <v>4503.9388660560726</v>
      </c>
      <c r="G189" s="17">
        <v>4503.9388660560735</v>
      </c>
      <c r="H189" s="17">
        <v>2296.08</v>
      </c>
      <c r="I189" s="17">
        <f t="shared" si="85"/>
        <v>2417.7722399999998</v>
      </c>
      <c r="J189" s="26">
        <f>'2024'!J189</f>
        <v>411.36</v>
      </c>
      <c r="K189" s="26">
        <f>'2024'!K189</f>
        <v>236.46199999999999</v>
      </c>
      <c r="L189" s="26">
        <f>'2024'!L189</f>
        <v>62.68</v>
      </c>
      <c r="M189" s="26">
        <f>'2024'!M189</f>
        <v>376.1</v>
      </c>
      <c r="N189" s="26">
        <f t="shared" si="88"/>
        <v>1086.6019999999999</v>
      </c>
      <c r="O189" s="27">
        <f>(F189-H189)*J189</f>
        <v>908224.82314082608</v>
      </c>
      <c r="P189" s="27">
        <f>(F189-H189)*K189</f>
        <v>522074.723185351</v>
      </c>
      <c r="Q189" s="27">
        <f>(G189-I189)*L189</f>
        <v>130760.92412119469</v>
      </c>
      <c r="R189" s="27">
        <f>(G189-I189)*M189</f>
        <v>784607.26805968932</v>
      </c>
      <c r="S189" s="27">
        <f t="shared" si="78"/>
        <v>2345667.7385070613</v>
      </c>
      <c r="T189" s="27"/>
      <c r="U189" s="28"/>
      <c r="V189" s="29"/>
    </row>
    <row r="190" spans="1:22" ht="33" customHeight="1">
      <c r="A190" s="38" t="s">
        <v>241</v>
      </c>
      <c r="B190" s="50"/>
      <c r="C190" s="25" t="s">
        <v>242</v>
      </c>
      <c r="D190" s="25"/>
      <c r="E190" s="48"/>
      <c r="F190" s="49" t="s">
        <v>18</v>
      </c>
      <c r="G190" s="49" t="s">
        <v>18</v>
      </c>
      <c r="H190" s="49" t="s">
        <v>18</v>
      </c>
      <c r="I190" s="49" t="s">
        <v>18</v>
      </c>
      <c r="J190" s="26">
        <f>'2024'!J190</f>
        <v>2157.5249999999996</v>
      </c>
      <c r="K190" s="26">
        <f>'2024'!K190</f>
        <v>1438.35</v>
      </c>
      <c r="L190" s="26">
        <f>'2024'!L190</f>
        <v>719.17499999999995</v>
      </c>
      <c r="M190" s="26">
        <f>'2024'!M190</f>
        <v>2157.5250000000001</v>
      </c>
      <c r="N190" s="26">
        <f t="shared" si="88"/>
        <v>6472.5749999999989</v>
      </c>
      <c r="O190" s="27">
        <f t="shared" ref="O190:R190" si="102">O191</f>
        <v>12730372.410499871</v>
      </c>
      <c r="P190" s="27">
        <f t="shared" si="102"/>
        <v>8486914.9403332472</v>
      </c>
      <c r="Q190" s="27">
        <f t="shared" si="102"/>
        <v>4174577.5496141235</v>
      </c>
      <c r="R190" s="27">
        <f t="shared" si="102"/>
        <v>12523732.648842372</v>
      </c>
      <c r="S190" s="27">
        <f t="shared" si="78"/>
        <v>37915597.549289614</v>
      </c>
      <c r="T190" s="29"/>
      <c r="U190" s="28"/>
      <c r="V190" s="29"/>
    </row>
    <row r="191" spans="1:22" ht="30">
      <c r="A191" s="38"/>
      <c r="B191" s="25" t="s">
        <v>242</v>
      </c>
      <c r="C191" s="24" t="s">
        <v>179</v>
      </c>
      <c r="D191" s="24" t="s">
        <v>243</v>
      </c>
      <c r="E191" s="24" t="s">
        <v>21</v>
      </c>
      <c r="F191" s="17">
        <v>7707.5518652158707</v>
      </c>
      <c r="G191" s="17">
        <v>7707.5518652158707</v>
      </c>
      <c r="H191" s="17">
        <v>1807.1</v>
      </c>
      <c r="I191" s="17">
        <f t="shared" si="85"/>
        <v>1902.8762999999999</v>
      </c>
      <c r="J191" s="26">
        <f>'2024'!J191</f>
        <v>2157.5249999999996</v>
      </c>
      <c r="K191" s="26">
        <f>'2024'!K191</f>
        <v>1438.35</v>
      </c>
      <c r="L191" s="26">
        <f>'2024'!L191</f>
        <v>719.17499999999995</v>
      </c>
      <c r="M191" s="26">
        <f>'2024'!M191</f>
        <v>2157.5250000000001</v>
      </c>
      <c r="N191" s="26">
        <f t="shared" si="88"/>
        <v>6472.5749999999989</v>
      </c>
      <c r="O191" s="27">
        <f>(F191-H191)*J191</f>
        <v>12730372.410499871</v>
      </c>
      <c r="P191" s="27">
        <f>(F191-H191)*K191</f>
        <v>8486914.9403332472</v>
      </c>
      <c r="Q191" s="27">
        <f>(G191-I191)*L191</f>
        <v>4174577.5496141235</v>
      </c>
      <c r="R191" s="27">
        <f>(G191-I191)*M191</f>
        <v>12523732.648842372</v>
      </c>
      <c r="S191" s="27">
        <f t="shared" si="78"/>
        <v>37915597.549289614</v>
      </c>
      <c r="T191" s="27"/>
      <c r="U191" s="28"/>
      <c r="V191" s="29"/>
    </row>
    <row r="192" spans="1:22" ht="33" customHeight="1">
      <c r="A192" s="38" t="s">
        <v>244</v>
      </c>
      <c r="B192" s="50"/>
      <c r="C192" s="25" t="s">
        <v>245</v>
      </c>
      <c r="D192" s="25"/>
      <c r="E192" s="48"/>
      <c r="F192" s="49" t="s">
        <v>18</v>
      </c>
      <c r="G192" s="49" t="s">
        <v>18</v>
      </c>
      <c r="H192" s="49" t="s">
        <v>18</v>
      </c>
      <c r="I192" s="49" t="s">
        <v>18</v>
      </c>
      <c r="J192" s="26">
        <f>'2024'!J192</f>
        <v>9141.3909999999996</v>
      </c>
      <c r="K192" s="26">
        <f>'2024'!K192</f>
        <v>5470.3859999999995</v>
      </c>
      <c r="L192" s="26">
        <f>'2024'!L192</f>
        <v>2357.6999999999998</v>
      </c>
      <c r="M192" s="26">
        <f>'2024'!M192</f>
        <v>8679.1999999999989</v>
      </c>
      <c r="N192" s="26">
        <f t="shared" si="88"/>
        <v>25648.676999999996</v>
      </c>
      <c r="O192" s="27">
        <f t="shared" ref="O192:R192" si="103">SUM(O193:O195)</f>
        <v>41351656.748464555</v>
      </c>
      <c r="P192" s="27">
        <f t="shared" si="103"/>
        <v>24745634.898847017</v>
      </c>
      <c r="Q192" s="27">
        <f t="shared" si="103"/>
        <v>10462527.43627682</v>
      </c>
      <c r="R192" s="27">
        <f t="shared" si="103"/>
        <v>38514810.249367505</v>
      </c>
      <c r="S192" s="27">
        <f t="shared" si="78"/>
        <v>115074629.3329559</v>
      </c>
      <c r="T192" s="29"/>
      <c r="U192" s="28"/>
      <c r="V192" s="29"/>
    </row>
    <row r="193" spans="1:22" s="12" customFormat="1" ht="30">
      <c r="A193" s="38"/>
      <c r="B193" s="25" t="s">
        <v>245</v>
      </c>
      <c r="C193" s="24" t="s">
        <v>34</v>
      </c>
      <c r="D193" s="24" t="s">
        <v>39</v>
      </c>
      <c r="E193" s="24" t="s">
        <v>21</v>
      </c>
      <c r="F193" s="17">
        <v>6145.5201425751229</v>
      </c>
      <c r="G193" s="17">
        <v>6145.5201425751229</v>
      </c>
      <c r="H193" s="17">
        <v>1621.9572899999998</v>
      </c>
      <c r="I193" s="17">
        <f t="shared" si="85"/>
        <v>1707.9210263699997</v>
      </c>
      <c r="J193" s="26">
        <f>'2024'!J193</f>
        <v>8770.6139999999996</v>
      </c>
      <c r="K193" s="26">
        <f>'2024'!K193</f>
        <v>5130.7569999999996</v>
      </c>
      <c r="L193" s="26">
        <f>'2024'!L193</f>
        <v>2237</v>
      </c>
      <c r="M193" s="26">
        <f>'2024'!M193</f>
        <v>8235</v>
      </c>
      <c r="N193" s="26">
        <f t="shared" si="88"/>
        <v>24373.370999999999</v>
      </c>
      <c r="O193" s="27">
        <f>(F193-H193)*J193</f>
        <v>39674423.684675314</v>
      </c>
      <c r="P193" s="27">
        <f t="shared" ref="P193:Q195" si="104">(F193-H193)*K193</f>
        <v>23209301.77078978</v>
      </c>
      <c r="Q193" s="27">
        <f t="shared" si="104"/>
        <v>9926909.2229508609</v>
      </c>
      <c r="R193" s="27">
        <f>(G193-I193)*M193</f>
        <v>36543628.72194919</v>
      </c>
      <c r="S193" s="27">
        <f t="shared" si="78"/>
        <v>109354263.40036514</v>
      </c>
      <c r="T193" s="27"/>
      <c r="U193" s="28"/>
      <c r="V193" s="29"/>
    </row>
    <row r="194" spans="1:22" s="12" customFormat="1" ht="30">
      <c r="A194" s="38"/>
      <c r="B194" s="25" t="s">
        <v>245</v>
      </c>
      <c r="C194" s="24" t="s">
        <v>34</v>
      </c>
      <c r="D194" s="24" t="s">
        <v>111</v>
      </c>
      <c r="E194" s="24" t="s">
        <v>31</v>
      </c>
      <c r="F194" s="17">
        <v>6145.5201425751229</v>
      </c>
      <c r="G194" s="17">
        <v>6145.5201425751229</v>
      </c>
      <c r="H194" s="17">
        <v>1621.9572899999998</v>
      </c>
      <c r="I194" s="17">
        <f t="shared" si="85"/>
        <v>1707.9210263699997</v>
      </c>
      <c r="J194" s="26">
        <f>'2024'!J194</f>
        <v>207.45200000000003</v>
      </c>
      <c r="K194" s="26">
        <f>'2024'!K194</f>
        <v>124.57599999999999</v>
      </c>
      <c r="L194" s="26">
        <f>'2024'!L194</f>
        <v>51.7</v>
      </c>
      <c r="M194" s="26">
        <f>'2024'!M194</f>
        <v>190.4</v>
      </c>
      <c r="N194" s="26">
        <f t="shared" si="88"/>
        <v>574.12800000000004</v>
      </c>
      <c r="O194" s="27">
        <f>(F194-H194)*J194</f>
        <v>938422.16089241463</v>
      </c>
      <c r="P194" s="27">
        <f t="shared" si="104"/>
        <v>563527.36592239852</v>
      </c>
      <c r="Q194" s="27">
        <f t="shared" si="104"/>
        <v>229423.87430780489</v>
      </c>
      <c r="R194" s="27">
        <f>(G194-I194)*M194</f>
        <v>844918.87172545551</v>
      </c>
      <c r="S194" s="27">
        <f t="shared" si="78"/>
        <v>2576292.2728480739</v>
      </c>
      <c r="T194" s="27"/>
      <c r="U194" s="28"/>
      <c r="V194" s="29"/>
    </row>
    <row r="195" spans="1:22" s="12" customFormat="1" ht="30">
      <c r="A195" s="38"/>
      <c r="B195" s="25" t="s">
        <v>245</v>
      </c>
      <c r="C195" s="24" t="s">
        <v>34</v>
      </c>
      <c r="D195" s="24" t="s">
        <v>35</v>
      </c>
      <c r="E195" s="24" t="s">
        <v>31</v>
      </c>
      <c r="F195" s="17">
        <v>6145.5201425751229</v>
      </c>
      <c r="G195" s="17">
        <v>6145.5201425751229</v>
      </c>
      <c r="H195" s="17">
        <v>1621.9572899999998</v>
      </c>
      <c r="I195" s="17">
        <f t="shared" si="85"/>
        <v>1707.9210263699997</v>
      </c>
      <c r="J195" s="26">
        <f>'2024'!J195</f>
        <v>163.32499999999999</v>
      </c>
      <c r="K195" s="26">
        <f>'2024'!K195</f>
        <v>215.053</v>
      </c>
      <c r="L195" s="26">
        <f>'2024'!L195</f>
        <v>69</v>
      </c>
      <c r="M195" s="26">
        <f>'2024'!M195</f>
        <v>253.8</v>
      </c>
      <c r="N195" s="26">
        <f t="shared" si="88"/>
        <v>701.178</v>
      </c>
      <c r="O195" s="27">
        <f>(F195-H195)*J195</f>
        <v>738810.90289683198</v>
      </c>
      <c r="P195" s="27">
        <f t="shared" si="104"/>
        <v>972805.76213483803</v>
      </c>
      <c r="Q195" s="27">
        <f t="shared" si="104"/>
        <v>306194.33901815349</v>
      </c>
      <c r="R195" s="27">
        <f>(G195-I195)*M195</f>
        <v>1126262.6556928603</v>
      </c>
      <c r="S195" s="27">
        <f t="shared" si="78"/>
        <v>3144073.6597426841</v>
      </c>
      <c r="T195" s="27"/>
      <c r="U195" s="28"/>
      <c r="V195" s="29"/>
    </row>
    <row r="196" spans="1:22" ht="33" customHeight="1">
      <c r="A196" s="38" t="s">
        <v>246</v>
      </c>
      <c r="B196" s="50"/>
      <c r="C196" s="25" t="s">
        <v>247</v>
      </c>
      <c r="D196" s="25"/>
      <c r="E196" s="48"/>
      <c r="F196" s="49" t="s">
        <v>18</v>
      </c>
      <c r="G196" s="49" t="s">
        <v>18</v>
      </c>
      <c r="H196" s="49" t="s">
        <v>18</v>
      </c>
      <c r="I196" s="49" t="s">
        <v>18</v>
      </c>
      <c r="J196" s="26">
        <f>'2024'!J196</f>
        <v>2406.5540000000001</v>
      </c>
      <c r="K196" s="26">
        <f>'2024'!K196</f>
        <v>1596.0360000000001</v>
      </c>
      <c r="L196" s="26">
        <f>'2024'!L196</f>
        <v>783</v>
      </c>
      <c r="M196" s="26">
        <f>'2024'!M196</f>
        <v>2349</v>
      </c>
      <c r="N196" s="26">
        <f t="shared" si="88"/>
        <v>7134.59</v>
      </c>
      <c r="O196" s="27">
        <f t="shared" ref="O196:R196" si="105">SUM(O197:O200)</f>
        <v>35132748.187323466</v>
      </c>
      <c r="P196" s="27">
        <f t="shared" si="105"/>
        <v>23293292.17660965</v>
      </c>
      <c r="Q196" s="27">
        <f t="shared" si="105"/>
        <v>11372630.06265858</v>
      </c>
      <c r="R196" s="27">
        <f t="shared" si="105"/>
        <v>34117886.037467308</v>
      </c>
      <c r="S196" s="27">
        <f t="shared" si="78"/>
        <v>103916556.464059</v>
      </c>
      <c r="T196" s="29"/>
      <c r="U196" s="28"/>
      <c r="V196" s="29"/>
    </row>
    <row r="197" spans="1:22" ht="42.75" customHeight="1">
      <c r="A197" s="38"/>
      <c r="B197" s="25" t="s">
        <v>247</v>
      </c>
      <c r="C197" s="24" t="s">
        <v>19</v>
      </c>
      <c r="D197" s="24" t="s">
        <v>248</v>
      </c>
      <c r="E197" s="24" t="s">
        <v>21</v>
      </c>
      <c r="F197" s="17">
        <v>14183.2296602925</v>
      </c>
      <c r="G197" s="17">
        <v>14183.2296602925</v>
      </c>
      <c r="H197" s="17">
        <v>1714.0874999999999</v>
      </c>
      <c r="I197" s="17">
        <f t="shared" si="85"/>
        <v>1804.9341374999997</v>
      </c>
      <c r="J197" s="26">
        <f>'2024'!J197</f>
        <v>1198.2180000000001</v>
      </c>
      <c r="K197" s="26">
        <f>'2024'!K197</f>
        <v>798.81200000000001</v>
      </c>
      <c r="L197" s="26">
        <f>'2024'!L197</f>
        <v>386.9</v>
      </c>
      <c r="M197" s="26">
        <f>'2024'!M197</f>
        <v>1160.7</v>
      </c>
      <c r="N197" s="26">
        <f t="shared" si="88"/>
        <v>3544.63</v>
      </c>
      <c r="O197" s="27">
        <f>(F197-H197)*J197</f>
        <v>14940750.581021359</v>
      </c>
      <c r="P197" s="27">
        <f t="shared" ref="P197:Q200" si="106">(F197-H197)*K197</f>
        <v>9960500.3873475734</v>
      </c>
      <c r="Q197" s="27">
        <f t="shared" si="106"/>
        <v>4789162.537768418</v>
      </c>
      <c r="R197" s="27">
        <f>(G197-I197)*M197</f>
        <v>14367487.613305254</v>
      </c>
      <c r="S197" s="27">
        <f t="shared" si="78"/>
        <v>44057901.119442604</v>
      </c>
      <c r="T197" s="27"/>
      <c r="U197" s="28"/>
      <c r="V197" s="29"/>
    </row>
    <row r="198" spans="1:22" ht="42.75" customHeight="1">
      <c r="A198" s="38"/>
      <c r="B198" s="25" t="s">
        <v>247</v>
      </c>
      <c r="C198" s="24" t="s">
        <v>19</v>
      </c>
      <c r="D198" s="24" t="s">
        <v>249</v>
      </c>
      <c r="E198" s="24" t="s">
        <v>21</v>
      </c>
      <c r="F198" s="17">
        <v>21680.042230391948</v>
      </c>
      <c r="G198" s="17">
        <v>21680.042230391944</v>
      </c>
      <c r="H198" s="17">
        <v>2104.7399999999998</v>
      </c>
      <c r="I198" s="17">
        <f t="shared" si="85"/>
        <v>2216.2912199999996</v>
      </c>
      <c r="J198" s="26">
        <f>'2024'!J198</f>
        <v>374.33100000000002</v>
      </c>
      <c r="K198" s="26">
        <f>'2024'!K198</f>
        <v>249.554</v>
      </c>
      <c r="L198" s="26">
        <f>'2024'!L198</f>
        <v>124.77800000000001</v>
      </c>
      <c r="M198" s="26">
        <f>'2024'!M198</f>
        <v>374.33300000000003</v>
      </c>
      <c r="N198" s="26">
        <f t="shared" si="88"/>
        <v>1122.9960000000001</v>
      </c>
      <c r="O198" s="27">
        <f>(F198-H198)*J198</f>
        <v>7327642.4592048489</v>
      </c>
      <c r="P198" s="27">
        <f t="shared" si="106"/>
        <v>4885094.9728032323</v>
      </c>
      <c r="Q198" s="27">
        <f t="shared" si="106"/>
        <v>2428647.9235746861</v>
      </c>
      <c r="R198" s="27">
        <f>(G198-I198)*M198</f>
        <v>7285924.3069730485</v>
      </c>
      <c r="S198" s="27">
        <f t="shared" si="78"/>
        <v>21927309.662555814</v>
      </c>
      <c r="T198" s="27"/>
      <c r="U198" s="28"/>
      <c r="V198" s="29"/>
    </row>
    <row r="199" spans="1:22" ht="42.75" customHeight="1">
      <c r="A199" s="38"/>
      <c r="B199" s="25" t="s">
        <v>247</v>
      </c>
      <c r="C199" s="24" t="s">
        <v>19</v>
      </c>
      <c r="D199" s="24" t="s">
        <v>250</v>
      </c>
      <c r="E199" s="24" t="s">
        <v>21</v>
      </c>
      <c r="F199" s="17">
        <v>17529.53379271978</v>
      </c>
      <c r="G199" s="17">
        <v>17529.53379271978</v>
      </c>
      <c r="H199" s="17">
        <v>2104.7399999999998</v>
      </c>
      <c r="I199" s="17">
        <f t="shared" si="85"/>
        <v>2216.2912199999996</v>
      </c>
      <c r="J199" s="26">
        <f>'2024'!J199</f>
        <v>758.505</v>
      </c>
      <c r="K199" s="26">
        <f>'2024'!K199</f>
        <v>505.67</v>
      </c>
      <c r="L199" s="26">
        <f>'2024'!L199</f>
        <v>252.87799999999999</v>
      </c>
      <c r="M199" s="26">
        <f>'2024'!M199</f>
        <v>758.63300000000004</v>
      </c>
      <c r="N199" s="26">
        <f t="shared" si="88"/>
        <v>2275.6859999999997</v>
      </c>
      <c r="O199" s="27">
        <f>(F199-H199)*J199</f>
        <v>11699783.215746917</v>
      </c>
      <c r="P199" s="27">
        <f t="shared" si="106"/>
        <v>7799855.4771646112</v>
      </c>
      <c r="Q199" s="27">
        <f t="shared" si="106"/>
        <v>3872382.1553042326</v>
      </c>
      <c r="R199" s="27">
        <f>(G199-I199)*M199</f>
        <v>11617131.152670126</v>
      </c>
      <c r="S199" s="27">
        <f t="shared" si="78"/>
        <v>34989152.000885889</v>
      </c>
      <c r="T199" s="27"/>
      <c r="U199" s="28"/>
      <c r="V199" s="29"/>
    </row>
    <row r="200" spans="1:22" ht="42.75" customHeight="1">
      <c r="A200" s="38"/>
      <c r="B200" s="25" t="s">
        <v>247</v>
      </c>
      <c r="C200" s="24" t="s">
        <v>19</v>
      </c>
      <c r="D200" s="24" t="s">
        <v>251</v>
      </c>
      <c r="E200" s="24" t="s">
        <v>31</v>
      </c>
      <c r="F200" s="17">
        <v>17529.53379271978</v>
      </c>
      <c r="G200" s="17">
        <v>17529.53379271978</v>
      </c>
      <c r="H200" s="17">
        <v>2104.7399999999998</v>
      </c>
      <c r="I200" s="17">
        <f t="shared" si="85"/>
        <v>2216.2912199999996</v>
      </c>
      <c r="J200" s="26">
        <f>'2024'!J200</f>
        <v>75.5</v>
      </c>
      <c r="K200" s="26">
        <f>'2024'!K200</f>
        <v>42</v>
      </c>
      <c r="L200" s="26">
        <f>'2024'!L200</f>
        <v>18.443999999999999</v>
      </c>
      <c r="M200" s="26">
        <f>'2024'!M200</f>
        <v>55.334000000000003</v>
      </c>
      <c r="N200" s="26">
        <f t="shared" si="88"/>
        <v>191.27799999999999</v>
      </c>
      <c r="O200" s="27">
        <f>(F200-H200)*J200</f>
        <v>1164571.9313503434</v>
      </c>
      <c r="P200" s="27">
        <f t="shared" si="106"/>
        <v>647841.3392942308</v>
      </c>
      <c r="Q200" s="27">
        <f t="shared" si="106"/>
        <v>282437.44601124362</v>
      </c>
      <c r="R200" s="27">
        <f>(G200-I200)*M200</f>
        <v>847342.9645188764</v>
      </c>
      <c r="S200" s="27">
        <f t="shared" si="78"/>
        <v>2942193.6811746941</v>
      </c>
      <c r="T200" s="27"/>
      <c r="U200" s="28"/>
      <c r="V200" s="29"/>
    </row>
    <row r="201" spans="1:22" ht="33" customHeight="1">
      <c r="A201" s="38" t="s">
        <v>252</v>
      </c>
      <c r="B201" s="50"/>
      <c r="C201" s="25" t="s">
        <v>253</v>
      </c>
      <c r="D201" s="25"/>
      <c r="E201" s="48"/>
      <c r="F201" s="49" t="s">
        <v>18</v>
      </c>
      <c r="G201" s="49" t="s">
        <v>18</v>
      </c>
      <c r="H201" s="49" t="s">
        <v>18</v>
      </c>
      <c r="I201" s="49" t="s">
        <v>18</v>
      </c>
      <c r="J201" s="26">
        <f>'2024'!J201</f>
        <v>6177.75</v>
      </c>
      <c r="K201" s="26">
        <f>'2024'!K201</f>
        <v>4440.1699999999992</v>
      </c>
      <c r="L201" s="26">
        <f>'2024'!L201</f>
        <v>2259.4899999999998</v>
      </c>
      <c r="M201" s="26">
        <f>'2024'!M201</f>
        <v>6778.56</v>
      </c>
      <c r="N201" s="26">
        <f t="shared" si="88"/>
        <v>19655.969999999998</v>
      </c>
      <c r="O201" s="27">
        <f t="shared" ref="O201:R201" si="107">SUM(O202:O204)</f>
        <v>38870759.704096399</v>
      </c>
      <c r="P201" s="27">
        <f t="shared" si="107"/>
        <v>25516017.167115591</v>
      </c>
      <c r="Q201" s="27">
        <f t="shared" si="107"/>
        <v>12987690.310442593</v>
      </c>
      <c r="R201" s="27">
        <f t="shared" si="107"/>
        <v>38963919.112610616</v>
      </c>
      <c r="S201" s="27">
        <f t="shared" si="78"/>
        <v>116338386.29426521</v>
      </c>
      <c r="T201" s="29"/>
      <c r="U201" s="28"/>
      <c r="V201" s="29"/>
    </row>
    <row r="202" spans="1:22" ht="30">
      <c r="A202" s="38"/>
      <c r="B202" s="25" t="s">
        <v>253</v>
      </c>
      <c r="C202" s="24" t="s">
        <v>128</v>
      </c>
      <c r="D202" s="24" t="s">
        <v>254</v>
      </c>
      <c r="E202" s="24" t="s">
        <v>21</v>
      </c>
      <c r="F202" s="17">
        <v>11568.89</v>
      </c>
      <c r="G202" s="17">
        <v>11568.89</v>
      </c>
      <c r="H202" s="17">
        <v>2036.7079999999999</v>
      </c>
      <c r="I202" s="17">
        <f t="shared" si="85"/>
        <v>2144.6535239999998</v>
      </c>
      <c r="J202" s="26">
        <f>'2024'!J202</f>
        <v>3911.3</v>
      </c>
      <c r="K202" s="26">
        <f>'2024'!K202</f>
        <v>2544.8999999999996</v>
      </c>
      <c r="L202" s="26">
        <f>'2024'!L202</f>
        <v>1307.95</v>
      </c>
      <c r="M202" s="26">
        <f>'2024'!M202</f>
        <v>3923.76</v>
      </c>
      <c r="N202" s="26">
        <f t="shared" si="88"/>
        <v>11687.91</v>
      </c>
      <c r="O202" s="27">
        <f>(F202-H202)*J202</f>
        <v>37283223.456599995</v>
      </c>
      <c r="P202" s="27">
        <f t="shared" ref="P202:Q204" si="108">(F202-H202)*K202</f>
        <v>24258449.971799992</v>
      </c>
      <c r="Q202" s="27">
        <f t="shared" si="108"/>
        <v>12326430.098784201</v>
      </c>
      <c r="R202" s="27">
        <f>(G202-I202)*M202</f>
        <v>36978442.115069762</v>
      </c>
      <c r="S202" s="27">
        <f t="shared" si="78"/>
        <v>110846545.64225395</v>
      </c>
      <c r="T202" s="27"/>
      <c r="U202" s="28"/>
      <c r="V202" s="29"/>
    </row>
    <row r="203" spans="1:22" ht="30">
      <c r="A203" s="38"/>
      <c r="B203" s="25" t="s">
        <v>253</v>
      </c>
      <c r="C203" s="24" t="s">
        <v>128</v>
      </c>
      <c r="D203" s="24" t="s">
        <v>254</v>
      </c>
      <c r="E203" s="24" t="s">
        <v>31</v>
      </c>
      <c r="F203" s="17">
        <v>11568.89</v>
      </c>
      <c r="G203" s="17">
        <v>11568.89</v>
      </c>
      <c r="H203" s="17">
        <v>2036.7079999999999</v>
      </c>
      <c r="I203" s="17">
        <f t="shared" si="85"/>
        <v>2144.6535239999998</v>
      </c>
      <c r="J203" s="26">
        <f>'2024'!J203</f>
        <v>142.11000000000001</v>
      </c>
      <c r="K203" s="26">
        <f>'2024'!K203</f>
        <v>111.41</v>
      </c>
      <c r="L203" s="26">
        <f>'2024'!L203</f>
        <v>59.61</v>
      </c>
      <c r="M203" s="26">
        <f>'2024'!M203</f>
        <v>179.01</v>
      </c>
      <c r="N203" s="26">
        <f t="shared" si="88"/>
        <v>492.14</v>
      </c>
      <c r="O203" s="27">
        <f>(F203-H203)*J203</f>
        <v>1354618.38402</v>
      </c>
      <c r="P203" s="27">
        <f t="shared" si="108"/>
        <v>1061980.3966199998</v>
      </c>
      <c r="Q203" s="27">
        <f t="shared" si="108"/>
        <v>561778.73633435997</v>
      </c>
      <c r="R203" s="27">
        <f>(G203-I203)*M203</f>
        <v>1687032.5715687599</v>
      </c>
      <c r="S203" s="27">
        <f t="shared" si="78"/>
        <v>4665410.0885431198</v>
      </c>
      <c r="T203" s="27"/>
      <c r="U203" s="28"/>
      <c r="V203" s="29"/>
    </row>
    <row r="204" spans="1:22" ht="30">
      <c r="A204" s="38"/>
      <c r="B204" s="25" t="s">
        <v>253</v>
      </c>
      <c r="C204" s="24" t="s">
        <v>128</v>
      </c>
      <c r="D204" s="24" t="s">
        <v>254</v>
      </c>
      <c r="E204" s="24" t="s">
        <v>40</v>
      </c>
      <c r="F204" s="17">
        <f>'2024'!G204</f>
        <v>181.48</v>
      </c>
      <c r="G204" s="17">
        <v>187.18</v>
      </c>
      <c r="H204" s="17">
        <v>71.83753999999999</v>
      </c>
      <c r="I204" s="17">
        <f t="shared" si="85"/>
        <v>75.644929619999985</v>
      </c>
      <c r="J204" s="26">
        <f>'2024'!J204</f>
        <v>2124.34</v>
      </c>
      <c r="K204" s="26">
        <f>'2024'!K204</f>
        <v>1783.86</v>
      </c>
      <c r="L204" s="26">
        <f>'2024'!L204</f>
        <v>891.93</v>
      </c>
      <c r="M204" s="26">
        <f>'2024'!M204</f>
        <v>2675.79</v>
      </c>
      <c r="N204" s="26">
        <f t="shared" si="88"/>
        <v>7475.92</v>
      </c>
      <c r="O204" s="27">
        <f>(F204-H204)*J204</f>
        <v>232917.8634764</v>
      </c>
      <c r="P204" s="27">
        <f t="shared" si="108"/>
        <v>195586.79869559998</v>
      </c>
      <c r="Q204" s="27">
        <f t="shared" si="108"/>
        <v>99481.47532403341</v>
      </c>
      <c r="R204" s="27">
        <f>(G204-I204)*M204</f>
        <v>298444.42597210023</v>
      </c>
      <c r="S204" s="27">
        <f t="shared" si="78"/>
        <v>826430.56346813368</v>
      </c>
      <c r="T204" s="27"/>
      <c r="U204" s="28"/>
      <c r="V204" s="29"/>
    </row>
    <row r="205" spans="1:22" ht="33" customHeight="1">
      <c r="A205" s="38" t="s">
        <v>255</v>
      </c>
      <c r="B205" s="50"/>
      <c r="C205" s="25" t="s">
        <v>256</v>
      </c>
      <c r="D205" s="25"/>
      <c r="E205" s="48"/>
      <c r="F205" s="49" t="s">
        <v>18</v>
      </c>
      <c r="G205" s="49" t="s">
        <v>18</v>
      </c>
      <c r="H205" s="49" t="s">
        <v>18</v>
      </c>
      <c r="I205" s="49" t="s">
        <v>18</v>
      </c>
      <c r="J205" s="26">
        <f>'2024'!J205</f>
        <v>1037.3969999999999</v>
      </c>
      <c r="K205" s="26">
        <f>'2024'!K205</f>
        <v>702.38400000000001</v>
      </c>
      <c r="L205" s="26">
        <f>'2024'!L205</f>
        <v>348.05700000000002</v>
      </c>
      <c r="M205" s="26">
        <f>'2024'!M205</f>
        <v>1052.4769999999999</v>
      </c>
      <c r="N205" s="26">
        <f t="shared" si="88"/>
        <v>3140.3149999999996</v>
      </c>
      <c r="O205" s="27">
        <f t="shared" ref="O205:R205" si="109">SUM(O206:O207)</f>
        <v>6259032.5309175998</v>
      </c>
      <c r="P205" s="27">
        <f t="shared" si="109"/>
        <v>4241303.8441481767</v>
      </c>
      <c r="Q205" s="27">
        <f t="shared" si="109"/>
        <v>2064684.935696316</v>
      </c>
      <c r="R205" s="27">
        <f t="shared" si="109"/>
        <v>6244763.5093074637</v>
      </c>
      <c r="S205" s="27">
        <f t="shared" ref="S205:S268" si="110">O205+P205+Q205+R205</f>
        <v>18809784.820069555</v>
      </c>
      <c r="T205" s="29"/>
      <c r="U205" s="28"/>
      <c r="V205" s="29"/>
    </row>
    <row r="206" spans="1:22" ht="30">
      <c r="A206" s="38"/>
      <c r="B206" s="25" t="s">
        <v>256</v>
      </c>
      <c r="C206" s="24" t="s">
        <v>43</v>
      </c>
      <c r="D206" s="24" t="s">
        <v>257</v>
      </c>
      <c r="E206" s="24" t="s">
        <v>21</v>
      </c>
      <c r="F206" s="17">
        <v>7725.1809645290077</v>
      </c>
      <c r="G206" s="17">
        <v>7725.1809645290068</v>
      </c>
      <c r="H206" s="17">
        <v>1992.0619999999999</v>
      </c>
      <c r="I206" s="17">
        <f t="shared" si="85"/>
        <v>2097.6412859999996</v>
      </c>
      <c r="J206" s="26">
        <f>'2024'!J206</f>
        <v>542.88</v>
      </c>
      <c r="K206" s="26">
        <f>'2024'!K206</f>
        <v>361.94600000000003</v>
      </c>
      <c r="L206" s="26">
        <f>'2024'!L206</f>
        <v>176.97</v>
      </c>
      <c r="M206" s="26">
        <f>'2024'!M206</f>
        <v>532.81299999999999</v>
      </c>
      <c r="N206" s="26">
        <f t="shared" si="88"/>
        <v>1614.6089999999999</v>
      </c>
      <c r="O206" s="27">
        <f>(F206-H206)*J206</f>
        <v>3112395.6234635077</v>
      </c>
      <c r="P206" s="27">
        <f>(F206-H206)*K206</f>
        <v>2075079.4767354163</v>
      </c>
      <c r="Q206" s="27">
        <f>(G206-I206)*L206</f>
        <v>995905.69690927828</v>
      </c>
      <c r="R206" s="27">
        <f>(G206-I206)*M206</f>
        <v>2998426.2987360754</v>
      </c>
      <c r="S206" s="27">
        <f t="shared" si="110"/>
        <v>9181807.0958442781</v>
      </c>
      <c r="T206" s="27"/>
      <c r="U206" s="28"/>
      <c r="V206" s="29"/>
    </row>
    <row r="207" spans="1:22" ht="30">
      <c r="A207" s="38"/>
      <c r="B207" s="25" t="s">
        <v>256</v>
      </c>
      <c r="C207" s="24" t="s">
        <v>43</v>
      </c>
      <c r="D207" s="24" t="s">
        <v>258</v>
      </c>
      <c r="E207" s="24" t="s">
        <v>21</v>
      </c>
      <c r="F207" s="17">
        <v>8552.8310325309176</v>
      </c>
      <c r="G207" s="17">
        <v>8552.8310325309212</v>
      </c>
      <c r="H207" s="17">
        <v>2189.7799999999997</v>
      </c>
      <c r="I207" s="17">
        <f t="shared" si="85"/>
        <v>2305.8383399999998</v>
      </c>
      <c r="J207" s="26">
        <f>'2024'!J207</f>
        <v>494.517</v>
      </c>
      <c r="K207" s="26">
        <f>'2024'!K207</f>
        <v>340.43799999999999</v>
      </c>
      <c r="L207" s="26">
        <f>'2024'!L207</f>
        <v>171.08699999999999</v>
      </c>
      <c r="M207" s="26">
        <f>'2024'!M207</f>
        <v>519.66399999999999</v>
      </c>
      <c r="N207" s="26">
        <f t="shared" si="88"/>
        <v>1525.7059999999999</v>
      </c>
      <c r="O207" s="27">
        <f>(F207-H207)*J207</f>
        <v>3146636.9074540921</v>
      </c>
      <c r="P207" s="27">
        <f>(F207-H207)*K207</f>
        <v>2166224.3674127604</v>
      </c>
      <c r="Q207" s="27">
        <f>(G207-I207)*L207</f>
        <v>1068779.2387870376</v>
      </c>
      <c r="R207" s="27">
        <f>(G207-I207)*M207</f>
        <v>3246337.2105713882</v>
      </c>
      <c r="S207" s="27">
        <f t="shared" si="110"/>
        <v>9627977.7242252789</v>
      </c>
      <c r="T207" s="27"/>
      <c r="U207" s="28"/>
      <c r="V207" s="29"/>
    </row>
    <row r="208" spans="1:22" ht="33" customHeight="1">
      <c r="A208" s="38" t="s">
        <v>259</v>
      </c>
      <c r="B208" s="50"/>
      <c r="C208" s="25" t="s">
        <v>260</v>
      </c>
      <c r="D208" s="25"/>
      <c r="E208" s="48"/>
      <c r="F208" s="49" t="s">
        <v>18</v>
      </c>
      <c r="G208" s="49" t="s">
        <v>18</v>
      </c>
      <c r="H208" s="49" t="s">
        <v>18</v>
      </c>
      <c r="I208" s="49" t="s">
        <v>18</v>
      </c>
      <c r="J208" s="26">
        <f>'2024'!J208</f>
        <v>689.50699999999995</v>
      </c>
      <c r="K208" s="26">
        <f>'2024'!K208</f>
        <v>315.23</v>
      </c>
      <c r="L208" s="26">
        <f>'2024'!L208</f>
        <v>113.52</v>
      </c>
      <c r="M208" s="26">
        <f>'2024'!M208</f>
        <v>635.15</v>
      </c>
      <c r="N208" s="26">
        <f t="shared" si="88"/>
        <v>1753.4070000000002</v>
      </c>
      <c r="O208" s="27">
        <f t="shared" ref="O208:R208" si="111">O209</f>
        <v>2737191.4690283579</v>
      </c>
      <c r="P208" s="27">
        <f t="shared" si="111"/>
        <v>1251393.9188170815</v>
      </c>
      <c r="Q208" s="27">
        <f t="shared" si="111"/>
        <v>438312.36788302212</v>
      </c>
      <c r="R208" s="27">
        <f t="shared" si="111"/>
        <v>2452379.3204801045</v>
      </c>
      <c r="S208" s="27">
        <f t="shared" si="110"/>
        <v>6879277.0762085663</v>
      </c>
      <c r="T208" s="29"/>
      <c r="U208" s="28"/>
      <c r="V208" s="29"/>
    </row>
    <row r="209" spans="1:22" ht="30">
      <c r="A209" s="38"/>
      <c r="B209" s="25" t="s">
        <v>260</v>
      </c>
      <c r="C209" s="24" t="s">
        <v>141</v>
      </c>
      <c r="D209" s="24" t="s">
        <v>261</v>
      </c>
      <c r="E209" s="24" t="s">
        <v>21</v>
      </c>
      <c r="F209" s="17">
        <v>6020.3075374395885</v>
      </c>
      <c r="G209" s="17">
        <v>6020.3075374395885</v>
      </c>
      <c r="H209" s="17">
        <v>2050.527</v>
      </c>
      <c r="I209" s="17">
        <f t="shared" si="85"/>
        <v>2159.2049309999998</v>
      </c>
      <c r="J209" s="26">
        <f>'2024'!J209</f>
        <v>689.50699999999995</v>
      </c>
      <c r="K209" s="26">
        <f>'2024'!K209</f>
        <v>315.23</v>
      </c>
      <c r="L209" s="26">
        <f>'2024'!L209</f>
        <v>113.52</v>
      </c>
      <c r="M209" s="26">
        <f>'2024'!M209</f>
        <v>635.15</v>
      </c>
      <c r="N209" s="26">
        <f t="shared" si="88"/>
        <v>1753.4070000000002</v>
      </c>
      <c r="O209" s="27">
        <f>(F209-H209)*J209</f>
        <v>2737191.4690283579</v>
      </c>
      <c r="P209" s="27">
        <f>(F209-H209)*K209</f>
        <v>1251393.9188170815</v>
      </c>
      <c r="Q209" s="27">
        <f>(G209-I209)*L209</f>
        <v>438312.36788302212</v>
      </c>
      <c r="R209" s="27">
        <f>(G209-I209)*M209</f>
        <v>2452379.3204801045</v>
      </c>
      <c r="S209" s="27">
        <f t="shared" si="110"/>
        <v>6879277.0762085663</v>
      </c>
      <c r="T209" s="27"/>
      <c r="U209" s="28"/>
      <c r="V209" s="29"/>
    </row>
    <row r="210" spans="1:22" ht="33" customHeight="1">
      <c r="A210" s="38" t="s">
        <v>262</v>
      </c>
      <c r="B210" s="50"/>
      <c r="C210" s="25" t="s">
        <v>263</v>
      </c>
      <c r="D210" s="25"/>
      <c r="E210" s="48"/>
      <c r="F210" s="49" t="s">
        <v>18</v>
      </c>
      <c r="G210" s="49" t="s">
        <v>18</v>
      </c>
      <c r="H210" s="49" t="s">
        <v>18</v>
      </c>
      <c r="I210" s="49" t="s">
        <v>18</v>
      </c>
      <c r="J210" s="26">
        <f>'2024'!J210</f>
        <v>769.81000000000006</v>
      </c>
      <c r="K210" s="26">
        <f>'2024'!K210</f>
        <v>425.76599999999996</v>
      </c>
      <c r="L210" s="26">
        <f>'2024'!L210</f>
        <v>185</v>
      </c>
      <c r="M210" s="26">
        <f>'2024'!M210</f>
        <v>660.1</v>
      </c>
      <c r="N210" s="26">
        <f t="shared" si="88"/>
        <v>2040.6759999999999</v>
      </c>
      <c r="O210" s="27">
        <f t="shared" ref="O210:R210" si="112">O211</f>
        <v>3346836.441229526</v>
      </c>
      <c r="P210" s="27">
        <f t="shared" si="112"/>
        <v>1851066.0607637342</v>
      </c>
      <c r="Q210" s="27">
        <f t="shared" si="112"/>
        <v>786131.30484029138</v>
      </c>
      <c r="R210" s="27">
        <f t="shared" si="112"/>
        <v>2805001.4828382507</v>
      </c>
      <c r="S210" s="27">
        <f t="shared" si="110"/>
        <v>8789035.2896718029</v>
      </c>
      <c r="T210" s="29"/>
      <c r="U210" s="28"/>
      <c r="V210" s="29"/>
    </row>
    <row r="211" spans="1:22" ht="30">
      <c r="A211" s="38"/>
      <c r="B211" s="25" t="s">
        <v>263</v>
      </c>
      <c r="C211" s="24" t="s">
        <v>179</v>
      </c>
      <c r="D211" s="24" t="s">
        <v>264</v>
      </c>
      <c r="E211" s="24" t="s">
        <v>21</v>
      </c>
      <c r="F211" s="17">
        <v>6201.4856205421156</v>
      </c>
      <c r="G211" s="17">
        <v>6201.4856205421156</v>
      </c>
      <c r="H211" s="17">
        <v>1853.8719999999998</v>
      </c>
      <c r="I211" s="17">
        <f t="shared" si="85"/>
        <v>1952.1272159999996</v>
      </c>
      <c r="J211" s="26">
        <f>'2024'!J211</f>
        <v>769.81000000000006</v>
      </c>
      <c r="K211" s="26">
        <f>'2024'!K211</f>
        <v>425.76599999999996</v>
      </c>
      <c r="L211" s="26">
        <f>'2024'!L211</f>
        <v>185</v>
      </c>
      <c r="M211" s="26">
        <f>'2024'!M211</f>
        <v>660.1</v>
      </c>
      <c r="N211" s="26">
        <f t="shared" si="88"/>
        <v>2040.6759999999999</v>
      </c>
      <c r="O211" s="27">
        <f>(F211-H211)*J211</f>
        <v>3346836.441229526</v>
      </c>
      <c r="P211" s="27">
        <f>(F211-H211)*K211</f>
        <v>1851066.0607637342</v>
      </c>
      <c r="Q211" s="27">
        <f>(G211-I211)*L211</f>
        <v>786131.30484029138</v>
      </c>
      <c r="R211" s="27">
        <f>(G211-I211)*M211</f>
        <v>2805001.4828382507</v>
      </c>
      <c r="S211" s="27">
        <f t="shared" si="110"/>
        <v>8789035.2896718029</v>
      </c>
      <c r="T211" s="27"/>
      <c r="U211" s="28"/>
      <c r="V211" s="29"/>
    </row>
    <row r="212" spans="1:22" ht="33" customHeight="1">
      <c r="A212" s="38" t="s">
        <v>265</v>
      </c>
      <c r="B212" s="50"/>
      <c r="C212" s="25" t="s">
        <v>266</v>
      </c>
      <c r="D212" s="25"/>
      <c r="E212" s="48"/>
      <c r="F212" s="49" t="s">
        <v>18</v>
      </c>
      <c r="G212" s="49" t="s">
        <v>18</v>
      </c>
      <c r="H212" s="49" t="s">
        <v>18</v>
      </c>
      <c r="I212" s="49" t="s">
        <v>18</v>
      </c>
      <c r="J212" s="26">
        <f>'2024'!J212</f>
        <v>844.20100000000002</v>
      </c>
      <c r="K212" s="26">
        <f>'2024'!K212</f>
        <v>844.20100000000002</v>
      </c>
      <c r="L212" s="26">
        <f>'2024'!L212</f>
        <v>844.20100000000002</v>
      </c>
      <c r="M212" s="26">
        <f>'2024'!M212</f>
        <v>844.20100000000002</v>
      </c>
      <c r="N212" s="26">
        <f t="shared" si="88"/>
        <v>3376.8040000000001</v>
      </c>
      <c r="O212" s="27">
        <f t="shared" ref="O212:R212" si="113">SUM(O213)</f>
        <v>3465098.8630010723</v>
      </c>
      <c r="P212" s="27">
        <f t="shared" si="113"/>
        <v>3465098.8630010723</v>
      </c>
      <c r="Q212" s="27">
        <f t="shared" si="113"/>
        <v>3352092.8812308093</v>
      </c>
      <c r="R212" s="27">
        <f t="shared" si="113"/>
        <v>3352092.8812308093</v>
      </c>
      <c r="S212" s="27">
        <f t="shared" si="110"/>
        <v>13634383.488463763</v>
      </c>
      <c r="T212" s="29"/>
      <c r="U212" s="28"/>
      <c r="V212" s="29"/>
    </row>
    <row r="213" spans="1:22" ht="45">
      <c r="A213" s="38"/>
      <c r="B213" s="25" t="s">
        <v>266</v>
      </c>
      <c r="C213" s="24" t="s">
        <v>19</v>
      </c>
      <c r="D213" s="24" t="s">
        <v>133</v>
      </c>
      <c r="E213" s="24" t="s">
        <v>21</v>
      </c>
      <c r="F213" s="17">
        <v>6630.2778583406944</v>
      </c>
      <c r="G213" s="17">
        <v>6630.2778583406944</v>
      </c>
      <c r="H213" s="17">
        <v>2525.6879999999996</v>
      </c>
      <c r="I213" s="17">
        <f t="shared" si="85"/>
        <v>2659.5494639999993</v>
      </c>
      <c r="J213" s="26">
        <f>'2024'!J213</f>
        <v>844.20100000000002</v>
      </c>
      <c r="K213" s="26">
        <f>'2024'!K213</f>
        <v>844.20100000000002</v>
      </c>
      <c r="L213" s="26">
        <f>'2024'!L213</f>
        <v>844.20100000000002</v>
      </c>
      <c r="M213" s="26">
        <f>'2024'!M213</f>
        <v>844.20100000000002</v>
      </c>
      <c r="N213" s="26">
        <f t="shared" si="88"/>
        <v>3376.8040000000001</v>
      </c>
      <c r="O213" s="27">
        <f>(F213-H213)*J213</f>
        <v>3465098.8630010723</v>
      </c>
      <c r="P213" s="27">
        <f>(F213-H213)*K213</f>
        <v>3465098.8630010723</v>
      </c>
      <c r="Q213" s="27">
        <f>(G213-I213)*L213</f>
        <v>3352092.8812308093</v>
      </c>
      <c r="R213" s="27">
        <f>(G213-I213)*M213</f>
        <v>3352092.8812308093</v>
      </c>
      <c r="S213" s="27">
        <f t="shared" si="110"/>
        <v>13634383.488463763</v>
      </c>
      <c r="T213" s="27"/>
      <c r="U213" s="28"/>
      <c r="V213" s="29"/>
    </row>
    <row r="214" spans="1:22" ht="33" customHeight="1">
      <c r="A214" s="38" t="s">
        <v>267</v>
      </c>
      <c r="B214" s="50"/>
      <c r="C214" s="25" t="s">
        <v>268</v>
      </c>
      <c r="D214" s="25"/>
      <c r="E214" s="48"/>
      <c r="F214" s="49" t="s">
        <v>18</v>
      </c>
      <c r="G214" s="49" t="s">
        <v>18</v>
      </c>
      <c r="H214" s="49" t="s">
        <v>18</v>
      </c>
      <c r="I214" s="49" t="s">
        <v>18</v>
      </c>
      <c r="J214" s="26">
        <f>'2024'!J214</f>
        <v>13060.444</v>
      </c>
      <c r="K214" s="26">
        <f>'2024'!K214</f>
        <v>10694.391</v>
      </c>
      <c r="L214" s="26">
        <f>'2024'!L214</f>
        <v>3162.2999999999997</v>
      </c>
      <c r="M214" s="26">
        <f>'2024'!M214</f>
        <v>20334.099999999999</v>
      </c>
      <c r="N214" s="26">
        <f t="shared" si="88"/>
        <v>47251.235000000001</v>
      </c>
      <c r="O214" s="27">
        <f t="shared" ref="O214:R214" si="114">SUM(O215:O217)</f>
        <v>33919492.614662543</v>
      </c>
      <c r="P214" s="27">
        <f t="shared" si="114"/>
        <v>18838713.743730765</v>
      </c>
      <c r="Q214" s="27">
        <f t="shared" si="114"/>
        <v>4209262.9111582944</v>
      </c>
      <c r="R214" s="27">
        <f t="shared" si="114"/>
        <v>31888298.38525195</v>
      </c>
      <c r="S214" s="27">
        <f t="shared" si="110"/>
        <v>88855767.654803559</v>
      </c>
      <c r="T214" s="29"/>
      <c r="U214" s="28"/>
      <c r="V214" s="29"/>
    </row>
    <row r="215" spans="1:22" ht="30">
      <c r="A215" s="38"/>
      <c r="B215" s="25" t="s">
        <v>268</v>
      </c>
      <c r="C215" s="24" t="s">
        <v>179</v>
      </c>
      <c r="D215" s="24" t="s">
        <v>269</v>
      </c>
      <c r="E215" s="24" t="s">
        <v>21</v>
      </c>
      <c r="F215" s="17">
        <v>6501.9795370429947</v>
      </c>
      <c r="G215" s="17">
        <v>6501.9795370429938</v>
      </c>
      <c r="H215" s="17">
        <v>1544.8897899999999</v>
      </c>
      <c r="I215" s="17">
        <f t="shared" si="85"/>
        <v>1626.7689488699998</v>
      </c>
      <c r="J215" s="26">
        <f>'2024'!J215</f>
        <v>6406.2359999999999</v>
      </c>
      <c r="K215" s="26">
        <f>'2024'!K215</f>
        <v>3316.491</v>
      </c>
      <c r="L215" s="26">
        <f>'2024'!L215</f>
        <v>703.4</v>
      </c>
      <c r="M215" s="26">
        <f>'2024'!M215</f>
        <v>5581.1</v>
      </c>
      <c r="N215" s="26">
        <f t="shared" si="88"/>
        <v>16007.226999999999</v>
      </c>
      <c r="O215" s="27">
        <f>(F215-H215)*J215</f>
        <v>31756286.792737726</v>
      </c>
      <c r="P215" s="27">
        <f t="shared" ref="P215:Q217" si="115">(F215-H215)*K215</f>
        <v>16440143.532260368</v>
      </c>
      <c r="Q215" s="27">
        <f t="shared" si="115"/>
        <v>3429223.127720884</v>
      </c>
      <c r="R215" s="27">
        <f>(G215-I215)*M215</f>
        <v>27209037.813652299</v>
      </c>
      <c r="S215" s="27">
        <f t="shared" si="110"/>
        <v>78834691.26637128</v>
      </c>
      <c r="T215" s="27"/>
      <c r="U215" s="28"/>
      <c r="V215" s="29"/>
    </row>
    <row r="216" spans="1:22" ht="30">
      <c r="A216" s="38"/>
      <c r="B216" s="25" t="s">
        <v>268</v>
      </c>
      <c r="C216" s="24" t="s">
        <v>179</v>
      </c>
      <c r="D216" s="24" t="s">
        <v>269</v>
      </c>
      <c r="E216" s="24" t="s">
        <v>31</v>
      </c>
      <c r="F216" s="17">
        <v>6501.9795370429947</v>
      </c>
      <c r="G216" s="17">
        <v>6501.9795370429938</v>
      </c>
      <c r="H216" s="17">
        <v>1544.8897899999999</v>
      </c>
      <c r="I216" s="17">
        <f t="shared" si="85"/>
        <v>1626.7689488699998</v>
      </c>
      <c r="J216" s="26">
        <f>'2024'!J216</f>
        <v>413.14699999999993</v>
      </c>
      <c r="K216" s="26">
        <f>'2024'!K216</f>
        <v>458.09999999999997</v>
      </c>
      <c r="L216" s="26">
        <f>'2024'!L216</f>
        <v>152.69999999999999</v>
      </c>
      <c r="M216" s="26">
        <f>'2024'!M216</f>
        <v>916</v>
      </c>
      <c r="N216" s="26">
        <f t="shared" si="88"/>
        <v>1939.9469999999999</v>
      </c>
      <c r="O216" s="27">
        <f>(F216-H216)*J216</f>
        <v>2048006.7577215717</v>
      </c>
      <c r="P216" s="27">
        <f t="shared" si="115"/>
        <v>2270842.8131203954</v>
      </c>
      <c r="Q216" s="27">
        <f t="shared" si="115"/>
        <v>744444.65681401617</v>
      </c>
      <c r="R216" s="27">
        <f>(G216-I216)*M216</f>
        <v>4465692.8987664627</v>
      </c>
      <c r="S216" s="27">
        <f t="shared" si="110"/>
        <v>9528987.1264224462</v>
      </c>
      <c r="T216" s="27"/>
      <c r="U216" s="28"/>
      <c r="V216" s="29"/>
    </row>
    <row r="217" spans="1:22" ht="30">
      <c r="A217" s="38"/>
      <c r="B217" s="25" t="s">
        <v>268</v>
      </c>
      <c r="C217" s="24" t="s">
        <v>179</v>
      </c>
      <c r="D217" s="24" t="s">
        <v>269</v>
      </c>
      <c r="E217" s="24" t="s">
        <v>40</v>
      </c>
      <c r="F217" s="17">
        <v>75.509459999999976</v>
      </c>
      <c r="G217" s="17">
        <v>75.509459999999976</v>
      </c>
      <c r="H217" s="17">
        <v>57.051209999999998</v>
      </c>
      <c r="I217" s="17">
        <f t="shared" ref="I217:I219" si="116">H217*$I$3</f>
        <v>60.074924129999992</v>
      </c>
      <c r="J217" s="26">
        <f>'2024'!J217</f>
        <v>6241.0609999999997</v>
      </c>
      <c r="K217" s="26">
        <f>'2024'!K217</f>
        <v>6919.8</v>
      </c>
      <c r="L217" s="26">
        <f>'2024'!L217</f>
        <v>2306.1999999999998</v>
      </c>
      <c r="M217" s="26">
        <f>'2024'!M217</f>
        <v>13837</v>
      </c>
      <c r="N217" s="26">
        <f t="shared" si="88"/>
        <v>29304.061000000002</v>
      </c>
      <c r="O217" s="27">
        <f>(F217-H217)*J217</f>
        <v>115199.06420324986</v>
      </c>
      <c r="P217" s="27">
        <f t="shared" si="115"/>
        <v>127727.39834999986</v>
      </c>
      <c r="Q217" s="27">
        <f t="shared" si="115"/>
        <v>35595.12662339396</v>
      </c>
      <c r="R217" s="27">
        <f>(G217-I217)*M217</f>
        <v>213567.67283318978</v>
      </c>
      <c r="S217" s="27">
        <f t="shared" si="110"/>
        <v>492089.26200983347</v>
      </c>
      <c r="T217" s="27"/>
      <c r="U217" s="28"/>
      <c r="V217" s="29"/>
    </row>
    <row r="218" spans="1:22" ht="33" customHeight="1">
      <c r="A218" s="38" t="s">
        <v>270</v>
      </c>
      <c r="B218" s="50"/>
      <c r="C218" s="25" t="s">
        <v>271</v>
      </c>
      <c r="D218" s="25"/>
      <c r="E218" s="48"/>
      <c r="F218" s="49" t="s">
        <v>18</v>
      </c>
      <c r="G218" s="49" t="s">
        <v>18</v>
      </c>
      <c r="H218" s="49" t="s">
        <v>18</v>
      </c>
      <c r="I218" s="49" t="s">
        <v>18</v>
      </c>
      <c r="J218" s="26">
        <f>'2024'!J218</f>
        <v>498.73599999999999</v>
      </c>
      <c r="K218" s="26">
        <f>'2024'!K218</f>
        <v>214.99299999999999</v>
      </c>
      <c r="L218" s="26">
        <f>'2024'!L218</f>
        <v>100</v>
      </c>
      <c r="M218" s="26">
        <f>'2024'!M218</f>
        <v>330.3</v>
      </c>
      <c r="N218" s="26">
        <f t="shared" si="88"/>
        <v>1144.029</v>
      </c>
      <c r="O218" s="27">
        <f t="shared" ref="O218:R218" si="117">O219</f>
        <v>2774460.9988682522</v>
      </c>
      <c r="P218" s="27">
        <f t="shared" si="117"/>
        <v>1196002.8823459349</v>
      </c>
      <c r="Q218" s="27">
        <f t="shared" si="117"/>
        <v>546473.00083837472</v>
      </c>
      <c r="R218" s="27">
        <f t="shared" si="117"/>
        <v>1805000.3217691518</v>
      </c>
      <c r="S218" s="27">
        <f t="shared" si="110"/>
        <v>6321937.2038217131</v>
      </c>
      <c r="T218" s="29"/>
      <c r="U218" s="28"/>
      <c r="V218" s="29"/>
    </row>
    <row r="219" spans="1:22" ht="30">
      <c r="A219" s="38"/>
      <c r="B219" s="25" t="s">
        <v>271</v>
      </c>
      <c r="C219" s="24" t="s">
        <v>179</v>
      </c>
      <c r="D219" s="24" t="s">
        <v>272</v>
      </c>
      <c r="E219" s="24" t="s">
        <v>21</v>
      </c>
      <c r="F219" s="17">
        <v>7416.8572243837471</v>
      </c>
      <c r="G219" s="17">
        <v>7416.8572243837471</v>
      </c>
      <c r="H219" s="17">
        <v>1853.8719999999998</v>
      </c>
      <c r="I219" s="17">
        <f t="shared" si="116"/>
        <v>1952.1272159999996</v>
      </c>
      <c r="J219" s="26">
        <f>'2024'!J219</f>
        <v>498.73599999999999</v>
      </c>
      <c r="K219" s="26">
        <f>'2024'!K219</f>
        <v>214.99299999999999</v>
      </c>
      <c r="L219" s="26">
        <f>'2024'!L219</f>
        <v>100</v>
      </c>
      <c r="M219" s="26">
        <f>'2024'!M219</f>
        <v>330.3</v>
      </c>
      <c r="N219" s="26">
        <f t="shared" si="88"/>
        <v>1144.029</v>
      </c>
      <c r="O219" s="27">
        <f>(F219-H219)*J219</f>
        <v>2774460.9988682522</v>
      </c>
      <c r="P219" s="27">
        <f>(F219-H219)*K219</f>
        <v>1196002.8823459349</v>
      </c>
      <c r="Q219" s="27">
        <f>(G219-I219)*L219</f>
        <v>546473.00083837472</v>
      </c>
      <c r="R219" s="27">
        <f>(G219-I219)*M219</f>
        <v>1805000.3217691518</v>
      </c>
      <c r="S219" s="27">
        <f t="shared" si="110"/>
        <v>6321937.2038217131</v>
      </c>
      <c r="T219" s="27"/>
      <c r="U219" s="28"/>
      <c r="V219" s="29"/>
    </row>
    <row r="220" spans="1:22" ht="33" customHeight="1">
      <c r="A220" s="38" t="s">
        <v>273</v>
      </c>
      <c r="B220" s="50"/>
      <c r="C220" s="25" t="s">
        <v>274</v>
      </c>
      <c r="D220" s="25"/>
      <c r="E220" s="48"/>
      <c r="F220" s="49" t="s">
        <v>18</v>
      </c>
      <c r="G220" s="49" t="s">
        <v>18</v>
      </c>
      <c r="H220" s="49" t="s">
        <v>18</v>
      </c>
      <c r="I220" s="49" t="s">
        <v>18</v>
      </c>
      <c r="J220" s="26">
        <f>'2024'!J220</f>
        <v>662.54</v>
      </c>
      <c r="K220" s="26">
        <f>'2024'!K220</f>
        <v>303.93</v>
      </c>
      <c r="L220" s="26">
        <f>'2024'!L220</f>
        <v>496.72</v>
      </c>
      <c r="M220" s="26">
        <f>'2024'!M220</f>
        <v>683.41000000000008</v>
      </c>
      <c r="N220" s="26">
        <f t="shared" si="88"/>
        <v>2146.6000000000004</v>
      </c>
      <c r="O220" s="27">
        <f t="shared" ref="O220:R220" si="118">SUM(O221:O223)</f>
        <v>7997067.4995697793</v>
      </c>
      <c r="P220" s="27">
        <f t="shared" si="118"/>
        <v>3931660.3114780001</v>
      </c>
      <c r="Q220" s="27">
        <f t="shared" si="118"/>
        <v>5425947.5429487769</v>
      </c>
      <c r="R220" s="27">
        <f t="shared" si="118"/>
        <v>8152670.9716133028</v>
      </c>
      <c r="S220" s="27">
        <f t="shared" si="110"/>
        <v>25507346.325609859</v>
      </c>
      <c r="T220" s="29"/>
      <c r="U220" s="28"/>
      <c r="V220" s="29"/>
    </row>
    <row r="221" spans="1:22" s="12" customFormat="1" ht="30">
      <c r="A221" s="38"/>
      <c r="B221" s="25" t="s">
        <v>274</v>
      </c>
      <c r="C221" s="24" t="s">
        <v>34</v>
      </c>
      <c r="D221" s="24" t="s">
        <v>47</v>
      </c>
      <c r="E221" s="24" t="s">
        <v>21</v>
      </c>
      <c r="F221" s="17">
        <v>6423.209047310902</v>
      </c>
      <c r="G221" s="17">
        <v>6423.209047310902</v>
      </c>
      <c r="H221" s="17">
        <v>1621.9572899999998</v>
      </c>
      <c r="I221" s="17">
        <f t="shared" ref="I221:I270" si="119">H221*$I$3</f>
        <v>1707.9210263699997</v>
      </c>
      <c r="J221" s="26">
        <f>'2024'!J221</f>
        <v>115.22999999999999</v>
      </c>
      <c r="K221" s="26">
        <f>'2024'!K221</f>
        <v>76.819999999999993</v>
      </c>
      <c r="L221" s="26">
        <f>'2024'!L221</f>
        <v>38.409999999999997</v>
      </c>
      <c r="M221" s="26">
        <f>'2024'!M221</f>
        <v>115.23</v>
      </c>
      <c r="N221" s="26">
        <f t="shared" si="88"/>
        <v>345.69</v>
      </c>
      <c r="O221" s="27">
        <f>(F221-H221)*J221</f>
        <v>553248.23999493511</v>
      </c>
      <c r="P221" s="27">
        <f t="shared" ref="P221:Q223" si="120">(F221-H221)*K221</f>
        <v>368832.15999662341</v>
      </c>
      <c r="Q221" s="27">
        <f t="shared" si="120"/>
        <v>181114.21288434003</v>
      </c>
      <c r="R221" s="27">
        <f>(G221-I221)*M221</f>
        <v>543342.63865302014</v>
      </c>
      <c r="S221" s="27">
        <f t="shared" si="110"/>
        <v>1646537.2515289187</v>
      </c>
      <c r="T221" s="27"/>
      <c r="U221" s="28"/>
      <c r="V221" s="29"/>
    </row>
    <row r="222" spans="1:22" s="12" customFormat="1" ht="45">
      <c r="A222" s="38"/>
      <c r="B222" s="25" t="s">
        <v>274</v>
      </c>
      <c r="C222" s="24" t="s">
        <v>34</v>
      </c>
      <c r="D222" s="24" t="s">
        <v>275</v>
      </c>
      <c r="E222" s="24" t="s">
        <v>21</v>
      </c>
      <c r="F222" s="17">
        <v>23313.778199618053</v>
      </c>
      <c r="G222" s="17">
        <v>23313.778199618053</v>
      </c>
      <c r="H222" s="17">
        <v>1621.9572899999998</v>
      </c>
      <c r="I222" s="17">
        <f t="shared" si="119"/>
        <v>1707.9210263699997</v>
      </c>
      <c r="J222" s="26">
        <f>'2024'!J222</f>
        <v>163.29</v>
      </c>
      <c r="K222" s="26">
        <f>'2024'!K222</f>
        <v>108.86</v>
      </c>
      <c r="L222" s="26">
        <f>'2024'!L222</f>
        <v>54.43</v>
      </c>
      <c r="M222" s="26">
        <f>'2024'!M222</f>
        <v>163.49</v>
      </c>
      <c r="N222" s="26">
        <f t="shared" si="88"/>
        <v>490.07</v>
      </c>
      <c r="O222" s="27">
        <f>(F222-H222)*J222</f>
        <v>3542057.436331532</v>
      </c>
      <c r="P222" s="27">
        <f t="shared" si="120"/>
        <v>2361371.6242210213</v>
      </c>
      <c r="Q222" s="27">
        <f t="shared" si="120"/>
        <v>1176006.8059398914</v>
      </c>
      <c r="R222" s="27">
        <f>(G222-I222)*M222</f>
        <v>3532341.5892543243</v>
      </c>
      <c r="S222" s="27">
        <f t="shared" si="110"/>
        <v>10611777.45574677</v>
      </c>
      <c r="T222" s="27"/>
      <c r="U222" s="28"/>
      <c r="V222" s="29"/>
    </row>
    <row r="223" spans="1:22" s="12" customFormat="1" ht="45">
      <c r="A223" s="38"/>
      <c r="B223" s="25" t="s">
        <v>274</v>
      </c>
      <c r="C223" s="24" t="s">
        <v>34</v>
      </c>
      <c r="D223" s="24" t="s">
        <v>276</v>
      </c>
      <c r="E223" s="24" t="s">
        <v>21</v>
      </c>
      <c r="F223" s="17">
        <v>11782.266188607657</v>
      </c>
      <c r="G223" s="17">
        <v>11782.26618860766</v>
      </c>
      <c r="H223" s="17">
        <v>1621.9572899999998</v>
      </c>
      <c r="I223" s="17">
        <f t="shared" si="119"/>
        <v>1707.9210263699997</v>
      </c>
      <c r="J223" s="26">
        <f>'2024'!J223</f>
        <v>384.02</v>
      </c>
      <c r="K223" s="26">
        <f>'2024'!K223</f>
        <v>118.25</v>
      </c>
      <c r="L223" s="26">
        <f>'2024'!L223</f>
        <v>403.88</v>
      </c>
      <c r="M223" s="26">
        <f>'2024'!M223</f>
        <v>404.69</v>
      </c>
      <c r="N223" s="26">
        <f t="shared" ref="N223:N286" si="121">J223+K223+L223+M223</f>
        <v>1310.84</v>
      </c>
      <c r="O223" s="27">
        <f>(F223-H223)*J223</f>
        <v>3901761.8232433121</v>
      </c>
      <c r="P223" s="27">
        <f t="shared" si="120"/>
        <v>1201456.5272603554</v>
      </c>
      <c r="Q223" s="27">
        <f t="shared" si="120"/>
        <v>4068826.524124546</v>
      </c>
      <c r="R223" s="27">
        <f>(G223-I223)*M223</f>
        <v>4076986.7437059586</v>
      </c>
      <c r="S223" s="27">
        <f t="shared" si="110"/>
        <v>13249031.61833417</v>
      </c>
      <c r="T223" s="27"/>
      <c r="U223" s="28"/>
      <c r="V223" s="29"/>
    </row>
    <row r="224" spans="1:22" ht="33" customHeight="1">
      <c r="A224" s="38" t="s">
        <v>277</v>
      </c>
      <c r="B224" s="50"/>
      <c r="C224" s="25" t="s">
        <v>278</v>
      </c>
      <c r="D224" s="25"/>
      <c r="E224" s="48"/>
      <c r="F224" s="49" t="s">
        <v>18</v>
      </c>
      <c r="G224" s="49" t="s">
        <v>18</v>
      </c>
      <c r="H224" s="49" t="s">
        <v>18</v>
      </c>
      <c r="I224" s="49" t="s">
        <v>18</v>
      </c>
      <c r="J224" s="26">
        <f>'2024'!J224</f>
        <v>6191</v>
      </c>
      <c r="K224" s="26">
        <f>'2024'!K224</f>
        <v>2880.297</v>
      </c>
      <c r="L224" s="26">
        <f>'2024'!L224</f>
        <v>1551.4200000000003</v>
      </c>
      <c r="M224" s="26">
        <f>'2024'!M224</f>
        <v>5396.8789999999999</v>
      </c>
      <c r="N224" s="26">
        <f t="shared" si="121"/>
        <v>16019.596000000001</v>
      </c>
      <c r="O224" s="27">
        <f t="shared" ref="O224:R224" si="122">SUM(O225:O232)</f>
        <v>75574958.047550008</v>
      </c>
      <c r="P224" s="27">
        <f t="shared" si="122"/>
        <v>34787600.746234</v>
      </c>
      <c r="Q224" s="27">
        <f t="shared" si="122"/>
        <v>17840222.515161119</v>
      </c>
      <c r="R224" s="27">
        <f t="shared" si="122"/>
        <v>62899145.762637153</v>
      </c>
      <c r="S224" s="27">
        <f t="shared" si="110"/>
        <v>191101927.07158226</v>
      </c>
      <c r="T224" s="29"/>
      <c r="U224" s="28"/>
      <c r="V224" s="29"/>
    </row>
    <row r="225" spans="1:22" ht="30">
      <c r="A225" s="38"/>
      <c r="B225" s="25" t="s">
        <v>278</v>
      </c>
      <c r="C225" s="24" t="s">
        <v>19</v>
      </c>
      <c r="D225" s="24" t="s">
        <v>279</v>
      </c>
      <c r="E225" s="24" t="s">
        <v>21</v>
      </c>
      <c r="F225" s="17">
        <v>10612.01</v>
      </c>
      <c r="G225" s="17">
        <v>10612.01</v>
      </c>
      <c r="H225" s="17">
        <v>2525.6879999999996</v>
      </c>
      <c r="I225" s="17">
        <f t="shared" si="119"/>
        <v>2659.5494639999993</v>
      </c>
      <c r="J225" s="26">
        <f>'2024'!J225</f>
        <v>1532.6089999999999</v>
      </c>
      <c r="K225" s="26">
        <f>'2024'!K225</f>
        <v>614.07400000000007</v>
      </c>
      <c r="L225" s="26">
        <f>'2024'!L225</f>
        <v>333.95</v>
      </c>
      <c r="M225" s="26">
        <f>'2024'!M225</f>
        <v>1559.25</v>
      </c>
      <c r="N225" s="26">
        <f t="shared" si="121"/>
        <v>4039.8829999999998</v>
      </c>
      <c r="O225" s="27">
        <f t="shared" ref="O225:O232" si="123">(F225-H225)*J225</f>
        <v>12393169.874097999</v>
      </c>
      <c r="P225" s="27">
        <f t="shared" ref="P225:Q232" si="124">(F225-H225)*K225</f>
        <v>4965600.0958280005</v>
      </c>
      <c r="Q225" s="27">
        <f t="shared" si="124"/>
        <v>2655724.1959972</v>
      </c>
      <c r="R225" s="27">
        <f t="shared" ref="R225:R232" si="125">(G225-I225)*M225</f>
        <v>12399874.090758001</v>
      </c>
      <c r="S225" s="27">
        <f t="shared" si="110"/>
        <v>32414368.256681204</v>
      </c>
      <c r="T225" s="27"/>
      <c r="U225" s="28"/>
      <c r="V225" s="29"/>
    </row>
    <row r="226" spans="1:22" ht="30">
      <c r="A226" s="38"/>
      <c r="B226" s="25" t="s">
        <v>278</v>
      </c>
      <c r="C226" s="24" t="s">
        <v>19</v>
      </c>
      <c r="D226" s="24" t="s">
        <v>279</v>
      </c>
      <c r="E226" s="24" t="s">
        <v>31</v>
      </c>
      <c r="F226" s="17">
        <v>10612.01</v>
      </c>
      <c r="G226" s="17">
        <v>10612.01</v>
      </c>
      <c r="H226" s="17">
        <v>2525.6879999999996</v>
      </c>
      <c r="I226" s="17">
        <f t="shared" si="119"/>
        <v>2659.5494639999993</v>
      </c>
      <c r="J226" s="26">
        <f>'2024'!J226</f>
        <v>175.49199999999999</v>
      </c>
      <c r="K226" s="26">
        <f>'2024'!K226</f>
        <v>175.26900000000001</v>
      </c>
      <c r="L226" s="26">
        <f>'2024'!L226</f>
        <v>130.38999999999999</v>
      </c>
      <c r="M226" s="26">
        <f>'2024'!M226</f>
        <v>173.98</v>
      </c>
      <c r="N226" s="26">
        <f t="shared" si="121"/>
        <v>655.13099999999997</v>
      </c>
      <c r="O226" s="27">
        <f t="shared" si="123"/>
        <v>1419084.820424</v>
      </c>
      <c r="P226" s="27">
        <f t="shared" si="124"/>
        <v>1417281.5706180001</v>
      </c>
      <c r="Q226" s="27">
        <f t="shared" si="124"/>
        <v>1036921.3292890399</v>
      </c>
      <c r="R226" s="27">
        <f t="shared" si="125"/>
        <v>1383569.0840532801</v>
      </c>
      <c r="S226" s="27">
        <f t="shared" si="110"/>
        <v>5256856.80438432</v>
      </c>
      <c r="T226" s="27"/>
      <c r="U226" s="28"/>
      <c r="V226" s="29"/>
    </row>
    <row r="227" spans="1:22" ht="60">
      <c r="A227" s="38"/>
      <c r="B227" s="25" t="s">
        <v>278</v>
      </c>
      <c r="C227" s="24" t="s">
        <v>19</v>
      </c>
      <c r="D227" s="24" t="s">
        <v>280</v>
      </c>
      <c r="E227" s="24" t="s">
        <v>21</v>
      </c>
      <c r="F227" s="17">
        <v>17420.560000000001</v>
      </c>
      <c r="G227" s="17">
        <v>17420.560000000001</v>
      </c>
      <c r="H227" s="17">
        <v>2525.6879999999996</v>
      </c>
      <c r="I227" s="17">
        <f t="shared" si="119"/>
        <v>2659.5494639999993</v>
      </c>
      <c r="J227" s="26">
        <f>'2024'!J227</f>
        <v>2595.8029999999999</v>
      </c>
      <c r="K227" s="26">
        <f>'2024'!K227</f>
        <v>1000.6289999999999</v>
      </c>
      <c r="L227" s="26">
        <f>'2024'!L227</f>
        <v>315.12</v>
      </c>
      <c r="M227" s="26">
        <f>'2024'!M227</f>
        <v>1775.03</v>
      </c>
      <c r="N227" s="26">
        <f t="shared" si="121"/>
        <v>5686.5819999999994</v>
      </c>
      <c r="O227" s="27">
        <f t="shared" si="123"/>
        <v>38664153.422215998</v>
      </c>
      <c r="P227" s="27">
        <f t="shared" si="124"/>
        <v>14904240.874488</v>
      </c>
      <c r="Q227" s="27">
        <f t="shared" si="124"/>
        <v>4651489.6401043208</v>
      </c>
      <c r="R227" s="27">
        <f t="shared" si="125"/>
        <v>26201236.531716082</v>
      </c>
      <c r="S227" s="27">
        <f t="shared" si="110"/>
        <v>84421120.468524396</v>
      </c>
      <c r="T227" s="27"/>
      <c r="U227" s="28"/>
      <c r="V227" s="29"/>
    </row>
    <row r="228" spans="1:22" ht="60">
      <c r="A228" s="38"/>
      <c r="B228" s="25" t="s">
        <v>278</v>
      </c>
      <c r="C228" s="24" t="s">
        <v>19</v>
      </c>
      <c r="D228" s="24" t="s">
        <v>280</v>
      </c>
      <c r="E228" s="24" t="s">
        <v>31</v>
      </c>
      <c r="F228" s="17">
        <v>17420.560000000001</v>
      </c>
      <c r="G228" s="17">
        <v>17420.560000000001</v>
      </c>
      <c r="H228" s="17">
        <v>2525.6879999999996</v>
      </c>
      <c r="I228" s="17">
        <f t="shared" si="119"/>
        <v>2659.5494639999993</v>
      </c>
      <c r="J228" s="26">
        <f>'2024'!J228</f>
        <v>135.90099999999998</v>
      </c>
      <c r="K228" s="26">
        <f>'2024'!K228</f>
        <v>132.57</v>
      </c>
      <c r="L228" s="26">
        <f>'2024'!L228</f>
        <v>108.18</v>
      </c>
      <c r="M228" s="26">
        <f>'2024'!M228</f>
        <v>153.52000000000001</v>
      </c>
      <c r="N228" s="26">
        <f t="shared" si="121"/>
        <v>530.17100000000005</v>
      </c>
      <c r="O228" s="27">
        <f t="shared" si="123"/>
        <v>2024227.9996719998</v>
      </c>
      <c r="P228" s="27">
        <f t="shared" si="124"/>
        <v>1974613.1810400002</v>
      </c>
      <c r="Q228" s="27">
        <f t="shared" si="124"/>
        <v>1596846.1197844802</v>
      </c>
      <c r="R228" s="27">
        <f t="shared" si="125"/>
        <v>2266110.3374867202</v>
      </c>
      <c r="S228" s="27">
        <f t="shared" si="110"/>
        <v>7861797.6379832011</v>
      </c>
      <c r="T228" s="27"/>
      <c r="U228" s="28"/>
      <c r="V228" s="29"/>
    </row>
    <row r="229" spans="1:22" ht="30">
      <c r="A229" s="38"/>
      <c r="B229" s="25" t="s">
        <v>278</v>
      </c>
      <c r="C229" s="24" t="s">
        <v>19</v>
      </c>
      <c r="D229" s="24" t="s">
        <v>281</v>
      </c>
      <c r="E229" s="24" t="s">
        <v>21</v>
      </c>
      <c r="F229" s="17">
        <v>14559.94</v>
      </c>
      <c r="G229" s="17">
        <f>F229</f>
        <v>14559.94</v>
      </c>
      <c r="H229" s="17">
        <v>2525.6879999999996</v>
      </c>
      <c r="I229" s="17">
        <f t="shared" si="119"/>
        <v>2659.5494639999993</v>
      </c>
      <c r="J229" s="26">
        <f>'2024'!J229</f>
        <v>51.094000000000001</v>
      </c>
      <c r="K229" s="26">
        <f>'2024'!K229</f>
        <v>20.841000000000001</v>
      </c>
      <c r="L229" s="26">
        <f>'2024'!L229</f>
        <v>9.82</v>
      </c>
      <c r="M229" s="26">
        <f>'2024'!M229</f>
        <v>48.808999999999997</v>
      </c>
      <c r="N229" s="26">
        <f t="shared" si="121"/>
        <v>130.56399999999999</v>
      </c>
      <c r="O229" s="27">
        <f t="shared" si="123"/>
        <v>614878.071688</v>
      </c>
      <c r="P229" s="27">
        <f t="shared" si="124"/>
        <v>250805.84593200003</v>
      </c>
      <c r="Q229" s="27">
        <f t="shared" si="124"/>
        <v>116861.83506352</v>
      </c>
      <c r="R229" s="27">
        <f t="shared" si="125"/>
        <v>580846.16167162405</v>
      </c>
      <c r="S229" s="27">
        <f t="shared" si="110"/>
        <v>1563391.9143551439</v>
      </c>
      <c r="T229" s="27"/>
      <c r="U229" s="28"/>
      <c r="V229" s="29"/>
    </row>
    <row r="230" spans="1:22" ht="30">
      <c r="A230" s="38"/>
      <c r="B230" s="25" t="s">
        <v>278</v>
      </c>
      <c r="C230" s="24" t="s">
        <v>19</v>
      </c>
      <c r="D230" s="24" t="s">
        <v>281</v>
      </c>
      <c r="E230" s="24" t="s">
        <v>31</v>
      </c>
      <c r="F230" s="17">
        <v>14559.94</v>
      </c>
      <c r="G230" s="17">
        <f>F230</f>
        <v>14559.94</v>
      </c>
      <c r="H230" s="17">
        <v>2525.6879999999996</v>
      </c>
      <c r="I230" s="17">
        <f t="shared" si="119"/>
        <v>2659.5494639999993</v>
      </c>
      <c r="J230" s="26">
        <f>'2024'!J230</f>
        <v>3.7859999999999996</v>
      </c>
      <c r="K230" s="26">
        <f>'2024'!K230</f>
        <v>3.9</v>
      </c>
      <c r="L230" s="26">
        <f>'2024'!L230</f>
        <v>1.2</v>
      </c>
      <c r="M230" s="26">
        <f>'2024'!M230</f>
        <v>4.12</v>
      </c>
      <c r="N230" s="26">
        <f t="shared" si="121"/>
        <v>13.006</v>
      </c>
      <c r="O230" s="27">
        <f t="shared" si="123"/>
        <v>45561.678071999995</v>
      </c>
      <c r="P230" s="27">
        <f t="shared" si="124"/>
        <v>46933.582800000004</v>
      </c>
      <c r="Q230" s="27">
        <f t="shared" si="124"/>
        <v>14280.4686432</v>
      </c>
      <c r="R230" s="27">
        <f t="shared" si="125"/>
        <v>49029.609008320003</v>
      </c>
      <c r="S230" s="27">
        <f t="shared" si="110"/>
        <v>155805.33852352001</v>
      </c>
      <c r="T230" s="27"/>
      <c r="U230" s="28"/>
      <c r="V230" s="29"/>
    </row>
    <row r="231" spans="1:22" ht="45">
      <c r="A231" s="38"/>
      <c r="B231" s="25" t="s">
        <v>278</v>
      </c>
      <c r="C231" s="24" t="s">
        <v>19</v>
      </c>
      <c r="D231" s="24" t="s">
        <v>282</v>
      </c>
      <c r="E231" s="24" t="s">
        <v>21</v>
      </c>
      <c r="F231" s="17">
        <v>14559.94</v>
      </c>
      <c r="G231" s="17">
        <f>F231</f>
        <v>14559.94</v>
      </c>
      <c r="H231" s="17">
        <v>2525.6879999999996</v>
      </c>
      <c r="I231" s="17">
        <f t="shared" si="119"/>
        <v>2659.5494639999993</v>
      </c>
      <c r="J231" s="26">
        <f>'2024'!J231</f>
        <v>1675.796</v>
      </c>
      <c r="K231" s="26">
        <f>'2024'!K231</f>
        <v>914.81500000000005</v>
      </c>
      <c r="L231" s="26">
        <f>'2024'!L231</f>
        <v>647.98</v>
      </c>
      <c r="M231" s="26">
        <f>'2024'!M231</f>
        <v>1666.14</v>
      </c>
      <c r="N231" s="26">
        <f t="shared" si="121"/>
        <v>4904.7309999999998</v>
      </c>
      <c r="O231" s="27">
        <f t="shared" si="123"/>
        <v>20166951.364592001</v>
      </c>
      <c r="P231" s="27">
        <f t="shared" si="124"/>
        <v>11009114.243380001</v>
      </c>
      <c r="Q231" s="27">
        <f t="shared" si="124"/>
        <v>7711215.0595172811</v>
      </c>
      <c r="R231" s="27">
        <f t="shared" si="125"/>
        <v>19827716.687651042</v>
      </c>
      <c r="S231" s="27">
        <f t="shared" si="110"/>
        <v>58714997.355140328</v>
      </c>
      <c r="T231" s="27"/>
      <c r="U231" s="28"/>
      <c r="V231" s="29"/>
    </row>
    <row r="232" spans="1:22" ht="45">
      <c r="A232" s="38"/>
      <c r="B232" s="25" t="s">
        <v>278</v>
      </c>
      <c r="C232" s="24" t="s">
        <v>19</v>
      </c>
      <c r="D232" s="24" t="s">
        <v>282</v>
      </c>
      <c r="E232" s="24" t="s">
        <v>31</v>
      </c>
      <c r="F232" s="17">
        <v>14559.94</v>
      </c>
      <c r="G232" s="17">
        <f>F232</f>
        <v>14559.94</v>
      </c>
      <c r="H232" s="17">
        <v>2525.6879999999996</v>
      </c>
      <c r="I232" s="17">
        <f t="shared" si="119"/>
        <v>2659.5494639999993</v>
      </c>
      <c r="J232" s="26">
        <f>'2024'!J232</f>
        <v>20.518999999999998</v>
      </c>
      <c r="K232" s="26">
        <f>'2024'!K232</f>
        <v>18.198999999999998</v>
      </c>
      <c r="L232" s="26">
        <f>'2024'!L232</f>
        <v>4.78</v>
      </c>
      <c r="M232" s="26">
        <f>'2024'!M232</f>
        <v>16.03</v>
      </c>
      <c r="N232" s="26">
        <f t="shared" si="121"/>
        <v>59.527999999999999</v>
      </c>
      <c r="O232" s="27">
        <f t="shared" si="123"/>
        <v>246930.816788</v>
      </c>
      <c r="P232" s="27">
        <f t="shared" si="124"/>
        <v>219011.35214799998</v>
      </c>
      <c r="Q232" s="27">
        <f t="shared" si="124"/>
        <v>56883.866762080004</v>
      </c>
      <c r="R232" s="27">
        <f t="shared" si="125"/>
        <v>190763.26029208003</v>
      </c>
      <c r="S232" s="27">
        <f t="shared" si="110"/>
        <v>713589.29599015997</v>
      </c>
      <c r="T232" s="27"/>
      <c r="U232" s="28"/>
      <c r="V232" s="29"/>
    </row>
    <row r="233" spans="1:22" ht="33" customHeight="1">
      <c r="A233" s="38" t="s">
        <v>283</v>
      </c>
      <c r="B233" s="50"/>
      <c r="C233" s="25" t="s">
        <v>284</v>
      </c>
      <c r="D233" s="25"/>
      <c r="E233" s="48"/>
      <c r="F233" s="49" t="s">
        <v>18</v>
      </c>
      <c r="G233" s="49" t="s">
        <v>18</v>
      </c>
      <c r="H233" s="49" t="s">
        <v>18</v>
      </c>
      <c r="I233" s="49" t="s">
        <v>18</v>
      </c>
      <c r="J233" s="26">
        <f>'2024'!J233</f>
        <v>21.75</v>
      </c>
      <c r="K233" s="26">
        <f>'2024'!K233</f>
        <v>10.879999999999999</v>
      </c>
      <c r="L233" s="26">
        <f>'2024'!L233</f>
        <v>4.9329999999999998</v>
      </c>
      <c r="M233" s="26">
        <f>'2024'!M233</f>
        <v>18.632000000000001</v>
      </c>
      <c r="N233" s="26">
        <f t="shared" si="121"/>
        <v>56.194999999999993</v>
      </c>
      <c r="O233" s="27">
        <f t="shared" ref="O233:R233" si="126">O234</f>
        <v>153962.74230078259</v>
      </c>
      <c r="P233" s="27">
        <f t="shared" si="126"/>
        <v>77016.764884253527</v>
      </c>
      <c r="Q233" s="27">
        <f t="shared" si="126"/>
        <v>34469.310339640833</v>
      </c>
      <c r="R233" s="27">
        <f t="shared" si="126"/>
        <v>130190.99741499861</v>
      </c>
      <c r="S233" s="27">
        <f t="shared" si="110"/>
        <v>395639.81493967556</v>
      </c>
      <c r="T233" s="29"/>
      <c r="U233" s="28"/>
      <c r="V233" s="29"/>
    </row>
    <row r="234" spans="1:22" ht="30">
      <c r="A234" s="38"/>
      <c r="B234" s="25" t="s">
        <v>284</v>
      </c>
      <c r="C234" s="24" t="s">
        <v>109</v>
      </c>
      <c r="D234" s="24" t="s">
        <v>110</v>
      </c>
      <c r="E234" s="24" t="s">
        <v>21</v>
      </c>
      <c r="F234" s="17">
        <v>8800.4878724497739</v>
      </c>
      <c r="G234" s="17">
        <v>8800.4878724497739</v>
      </c>
      <c r="H234" s="17">
        <v>1721.7411</v>
      </c>
      <c r="I234" s="17">
        <f t="shared" si="119"/>
        <v>1812.9933782999999</v>
      </c>
      <c r="J234" s="26">
        <f>'2024'!J234</f>
        <v>21.75</v>
      </c>
      <c r="K234" s="26">
        <f>'2024'!K234</f>
        <v>10.879999999999999</v>
      </c>
      <c r="L234" s="26">
        <f>'2024'!L234</f>
        <v>4.9329999999999998</v>
      </c>
      <c r="M234" s="26">
        <f>'2024'!M234</f>
        <v>18.632000000000001</v>
      </c>
      <c r="N234" s="26">
        <f t="shared" si="121"/>
        <v>56.194999999999993</v>
      </c>
      <c r="O234" s="27">
        <f>(F234-H234)*J234</f>
        <v>153962.74230078259</v>
      </c>
      <c r="P234" s="27">
        <f>(F234-H234)*K234</f>
        <v>77016.764884253527</v>
      </c>
      <c r="Q234" s="27">
        <f>(G234-I234)*L234</f>
        <v>34469.310339640833</v>
      </c>
      <c r="R234" s="27">
        <f>(G234-I234)*M234</f>
        <v>130190.99741499861</v>
      </c>
      <c r="S234" s="27">
        <f t="shared" si="110"/>
        <v>395639.81493967556</v>
      </c>
      <c r="T234" s="27"/>
      <c r="U234" s="28"/>
      <c r="V234" s="29"/>
    </row>
    <row r="235" spans="1:22" ht="33" customHeight="1">
      <c r="A235" s="38" t="s">
        <v>285</v>
      </c>
      <c r="B235" s="50"/>
      <c r="C235" s="25" t="s">
        <v>286</v>
      </c>
      <c r="D235" s="25"/>
      <c r="E235" s="48"/>
      <c r="F235" s="49" t="s">
        <v>18</v>
      </c>
      <c r="G235" s="49" t="s">
        <v>18</v>
      </c>
      <c r="H235" s="49" t="s">
        <v>18</v>
      </c>
      <c r="I235" s="49" t="s">
        <v>18</v>
      </c>
      <c r="J235" s="26">
        <f>'2024'!J235</f>
        <v>6016.8640000000005</v>
      </c>
      <c r="K235" s="26">
        <f>'2024'!K235</f>
        <v>2786.9959999999996</v>
      </c>
      <c r="L235" s="26">
        <f>'2024'!L235</f>
        <v>1101.7189999999998</v>
      </c>
      <c r="M235" s="26">
        <f>'2024'!M235</f>
        <v>5922.5660000000007</v>
      </c>
      <c r="N235" s="26">
        <f t="shared" si="121"/>
        <v>15828.145</v>
      </c>
      <c r="O235" s="27">
        <f>SUM(O236:O251)</f>
        <v>14690809.893279422</v>
      </c>
      <c r="P235" s="27">
        <f t="shared" ref="P235:R235" si="127">SUM(P236:P251)</f>
        <v>6807966.0383989941</v>
      </c>
      <c r="Q235" s="27">
        <f t="shared" si="127"/>
        <v>2546635.952486624</v>
      </c>
      <c r="R235" s="27">
        <f t="shared" si="127"/>
        <v>13980735.541038426</v>
      </c>
      <c r="S235" s="27">
        <f t="shared" si="110"/>
        <v>38026147.425203465</v>
      </c>
      <c r="T235" s="29"/>
      <c r="U235" s="28"/>
      <c r="V235" s="29"/>
    </row>
    <row r="236" spans="1:22" ht="45">
      <c r="A236" s="38"/>
      <c r="B236" s="25" t="s">
        <v>286</v>
      </c>
      <c r="C236" s="24" t="s">
        <v>27</v>
      </c>
      <c r="D236" s="24" t="s">
        <v>287</v>
      </c>
      <c r="E236" s="24" t="s">
        <v>21</v>
      </c>
      <c r="F236" s="17">
        <v>12617.372815771976</v>
      </c>
      <c r="G236" s="17">
        <v>12617.372815771978</v>
      </c>
      <c r="H236" s="17">
        <v>1679.54</v>
      </c>
      <c r="I236" s="17">
        <f t="shared" si="119"/>
        <v>1768.5556199999999</v>
      </c>
      <c r="J236" s="26">
        <f>'2024'!J236</f>
        <v>78.498000000000005</v>
      </c>
      <c r="K236" s="26">
        <f>'2024'!K236</f>
        <v>35.664999999999999</v>
      </c>
      <c r="L236" s="26">
        <f>'2024'!L236</f>
        <v>9.24</v>
      </c>
      <c r="M236" s="26">
        <f>'2024'!M236</f>
        <v>83.17</v>
      </c>
      <c r="N236" s="26">
        <f t="shared" si="121"/>
        <v>206.57300000000001</v>
      </c>
      <c r="O236" s="27">
        <f t="shared" ref="O236:O251" si="128">(F236-H236)*J236</f>
        <v>858598.00037246873</v>
      </c>
      <c r="P236" s="27">
        <f t="shared" ref="P236:P251" si="129">(F236-H236)*K236</f>
        <v>390097.80737450754</v>
      </c>
      <c r="Q236" s="27">
        <f t="shared" ref="Q236:Q251" si="130">(G236-I236)*L236</f>
        <v>100243.07088893309</v>
      </c>
      <c r="R236" s="27">
        <f t="shared" ref="R236:R251" si="131">(G236-I236)*M236</f>
        <v>902296.12617235549</v>
      </c>
      <c r="S236" s="27">
        <f t="shared" si="110"/>
        <v>2251235.0048082648</v>
      </c>
      <c r="T236" s="27"/>
      <c r="U236" s="28"/>
      <c r="V236" s="29"/>
    </row>
    <row r="237" spans="1:22" s="12" customFormat="1" ht="30">
      <c r="A237" s="38"/>
      <c r="B237" s="25" t="s">
        <v>286</v>
      </c>
      <c r="C237" s="24" t="s">
        <v>27</v>
      </c>
      <c r="D237" s="24" t="s">
        <v>288</v>
      </c>
      <c r="E237" s="24" t="s">
        <v>21</v>
      </c>
      <c r="F237" s="17">
        <v>3682.5824128456466</v>
      </c>
      <c r="G237" s="17">
        <v>3682.5824128456475</v>
      </c>
      <c r="H237" s="17">
        <v>1351.78521</v>
      </c>
      <c r="I237" s="17">
        <f t="shared" si="119"/>
        <v>1423.4298261299998</v>
      </c>
      <c r="J237" s="26">
        <f>'2024'!J237</f>
        <v>467.90300000000002</v>
      </c>
      <c r="K237" s="26">
        <f>'2024'!K237</f>
        <v>243.923</v>
      </c>
      <c r="L237" s="26">
        <f>'2024'!L237</f>
        <v>53.13</v>
      </c>
      <c r="M237" s="26">
        <f>'2024'!M237</f>
        <v>455.32600000000002</v>
      </c>
      <c r="N237" s="26">
        <f t="shared" si="121"/>
        <v>1220.2820000000002</v>
      </c>
      <c r="O237" s="27">
        <f t="shared" si="128"/>
        <v>1090587.0036030866</v>
      </c>
      <c r="P237" s="27">
        <f t="shared" si="129"/>
        <v>568535.04610971862</v>
      </c>
      <c r="Q237" s="27">
        <f t="shared" si="130"/>
        <v>120028.77693220238</v>
      </c>
      <c r="R237" s="27">
        <f t="shared" si="131"/>
        <v>1028650.9106988892</v>
      </c>
      <c r="S237" s="27">
        <f t="shared" si="110"/>
        <v>2807801.7373438966</v>
      </c>
      <c r="T237" s="27"/>
      <c r="U237" s="28"/>
      <c r="V237" s="29"/>
    </row>
    <row r="238" spans="1:22" s="12" customFormat="1" ht="30">
      <c r="A238" s="38"/>
      <c r="B238" s="25" t="s">
        <v>286</v>
      </c>
      <c r="C238" s="24" t="s">
        <v>27</v>
      </c>
      <c r="D238" s="24" t="s">
        <v>289</v>
      </c>
      <c r="E238" s="24" t="s">
        <v>21</v>
      </c>
      <c r="F238" s="17">
        <v>5202.2906998181088</v>
      </c>
      <c r="G238" s="17">
        <v>5202.2906998181097</v>
      </c>
      <c r="H238" s="17">
        <v>1795.58771</v>
      </c>
      <c r="I238" s="17">
        <f t="shared" si="119"/>
        <v>1890.75385863</v>
      </c>
      <c r="J238" s="26">
        <f>'2024'!J238</f>
        <v>98.121000000000009</v>
      </c>
      <c r="K238" s="26">
        <f>'2024'!K238</f>
        <v>46.423000000000002</v>
      </c>
      <c r="L238" s="26">
        <f>'2024'!L238</f>
        <v>18.535</v>
      </c>
      <c r="M238" s="26">
        <f>'2024'!M238</f>
        <v>98.125</v>
      </c>
      <c r="N238" s="26">
        <f t="shared" si="121"/>
        <v>261.20400000000001</v>
      </c>
      <c r="O238" s="27">
        <f t="shared" si="128"/>
        <v>334269.10406394268</v>
      </c>
      <c r="P238" s="27">
        <f t="shared" si="129"/>
        <v>158149.37289632609</v>
      </c>
      <c r="Q238" s="27">
        <f t="shared" si="130"/>
        <v>61379.335351421621</v>
      </c>
      <c r="R238" s="27">
        <f t="shared" si="131"/>
        <v>324944.55254158331</v>
      </c>
      <c r="S238" s="27">
        <f t="shared" si="110"/>
        <v>878742.36485327373</v>
      </c>
      <c r="T238" s="27"/>
      <c r="U238" s="28"/>
      <c r="V238" s="29"/>
    </row>
    <row r="239" spans="1:22" ht="30">
      <c r="A239" s="38"/>
      <c r="B239" s="25" t="s">
        <v>286</v>
      </c>
      <c r="C239" s="24" t="s">
        <v>27</v>
      </c>
      <c r="D239" s="24" t="s">
        <v>396</v>
      </c>
      <c r="E239" s="24" t="s">
        <v>21</v>
      </c>
      <c r="F239" s="17">
        <v>4034.5555621554836</v>
      </c>
      <c r="G239" s="17">
        <v>4034.5555621554836</v>
      </c>
      <c r="H239" s="17">
        <v>1795.58771</v>
      </c>
      <c r="I239" s="17">
        <f t="shared" si="119"/>
        <v>1890.75385863</v>
      </c>
      <c r="J239" s="26">
        <f>'2024'!J239</f>
        <v>811.87300000000005</v>
      </c>
      <c r="K239" s="26">
        <f>'2024'!K239</f>
        <v>341.63300000000004</v>
      </c>
      <c r="L239" s="26">
        <f>'2024'!L239</f>
        <v>158.857</v>
      </c>
      <c r="M239" s="26">
        <f>'2024'!M239</f>
        <v>814.43299999999999</v>
      </c>
      <c r="N239" s="26">
        <f t="shared" si="121"/>
        <v>2126.7960000000003</v>
      </c>
      <c r="O239" s="27">
        <f t="shared" si="128"/>
        <v>1817757.5470330289</v>
      </c>
      <c r="P239" s="27">
        <f t="shared" si="129"/>
        <v>764905.30423543428</v>
      </c>
      <c r="Q239" s="27">
        <f t="shared" si="130"/>
        <v>340557.9072169477</v>
      </c>
      <c r="R239" s="27">
        <f t="shared" si="131"/>
        <v>1745982.85280737</v>
      </c>
      <c r="S239" s="27">
        <f t="shared" si="110"/>
        <v>4669203.6112927813</v>
      </c>
      <c r="T239" s="27"/>
      <c r="U239" s="28"/>
      <c r="V239" s="29"/>
    </row>
    <row r="240" spans="1:22" ht="30">
      <c r="A240" s="38"/>
      <c r="B240" s="25" t="s">
        <v>286</v>
      </c>
      <c r="C240" s="24" t="s">
        <v>27</v>
      </c>
      <c r="D240" s="24" t="s">
        <v>397</v>
      </c>
      <c r="E240" s="24" t="s">
        <v>21</v>
      </c>
      <c r="F240" s="17">
        <v>4034.5555621554836</v>
      </c>
      <c r="G240" s="17">
        <v>4034.5555621554836</v>
      </c>
      <c r="H240" s="17">
        <v>1586.5274999999999</v>
      </c>
      <c r="I240" s="17">
        <f t="shared" si="119"/>
        <v>1670.6134574999999</v>
      </c>
      <c r="J240" s="26">
        <f>'2024'!J240</f>
        <v>75.045000000000002</v>
      </c>
      <c r="K240" s="26">
        <f>'2024'!K240</f>
        <v>35.504999999999995</v>
      </c>
      <c r="L240" s="26">
        <f>'2024'!L240</f>
        <v>14.175000000000001</v>
      </c>
      <c r="M240" s="26">
        <f>'2024'!M240</f>
        <v>75.043000000000006</v>
      </c>
      <c r="N240" s="26">
        <f t="shared" si="121"/>
        <v>199.768</v>
      </c>
      <c r="O240" s="27">
        <f t="shared" si="128"/>
        <v>183712.2659244583</v>
      </c>
      <c r="P240" s="27">
        <f t="shared" si="129"/>
        <v>86917.236346830439</v>
      </c>
      <c r="Q240" s="27">
        <f t="shared" si="130"/>
        <v>33508.879333491481</v>
      </c>
      <c r="R240" s="27">
        <f t="shared" si="131"/>
        <v>177397.30735966147</v>
      </c>
      <c r="S240" s="27">
        <f t="shared" si="110"/>
        <v>481535.68896444177</v>
      </c>
      <c r="T240" s="27"/>
      <c r="U240" s="28"/>
      <c r="V240" s="29"/>
    </row>
    <row r="241" spans="1:22" ht="30">
      <c r="A241" s="38"/>
      <c r="B241" s="25" t="s">
        <v>286</v>
      </c>
      <c r="C241" s="24" t="s">
        <v>27</v>
      </c>
      <c r="D241" s="24" t="s">
        <v>290</v>
      </c>
      <c r="E241" s="24" t="s">
        <v>21</v>
      </c>
      <c r="F241" s="17">
        <v>4034.5555621554836</v>
      </c>
      <c r="G241" s="17">
        <v>4034.5555621554836</v>
      </c>
      <c r="H241" s="17">
        <v>1459.8497899999998</v>
      </c>
      <c r="I241" s="17">
        <f t="shared" si="119"/>
        <v>1537.2218288699996</v>
      </c>
      <c r="J241" s="26">
        <f>'2024'!J241</f>
        <v>187.81399999999999</v>
      </c>
      <c r="K241" s="26">
        <f>'2024'!K241</f>
        <v>92.711000000000013</v>
      </c>
      <c r="L241" s="26">
        <f>'2024'!L241</f>
        <v>37.529000000000003</v>
      </c>
      <c r="M241" s="26">
        <f>'2024'!M241</f>
        <v>198.684</v>
      </c>
      <c r="N241" s="26">
        <f t="shared" si="121"/>
        <v>516.73799999999994</v>
      </c>
      <c r="O241" s="27">
        <f t="shared" si="128"/>
        <v>483565.78989161004</v>
      </c>
      <c r="P241" s="27">
        <f t="shared" si="129"/>
        <v>238703.54684230709</v>
      </c>
      <c r="Q241" s="27">
        <f t="shared" si="130"/>
        <v>93722.43767647093</v>
      </c>
      <c r="R241" s="27">
        <f t="shared" si="131"/>
        <v>496180.25546409306</v>
      </c>
      <c r="S241" s="27">
        <f t="shared" si="110"/>
        <v>1312172.0298744813</v>
      </c>
      <c r="T241" s="27"/>
      <c r="U241" s="28"/>
      <c r="V241" s="29"/>
    </row>
    <row r="242" spans="1:22" ht="30">
      <c r="A242" s="38"/>
      <c r="B242" s="25" t="s">
        <v>286</v>
      </c>
      <c r="C242" s="24" t="s">
        <v>27</v>
      </c>
      <c r="D242" s="24" t="s">
        <v>291</v>
      </c>
      <c r="E242" s="24" t="s">
        <v>21</v>
      </c>
      <c r="F242" s="17">
        <v>4034.5555621554836</v>
      </c>
      <c r="G242" s="17">
        <v>4034.5555621554836</v>
      </c>
      <c r="H242" s="17">
        <v>1900.1125</v>
      </c>
      <c r="I242" s="17">
        <f t="shared" si="119"/>
        <v>2000.8184624999999</v>
      </c>
      <c r="J242" s="26">
        <f>'2024'!J242</f>
        <v>106.035</v>
      </c>
      <c r="K242" s="26">
        <f>'2024'!K242</f>
        <v>50.167000000000002</v>
      </c>
      <c r="L242" s="26">
        <f>'2024'!L242</f>
        <v>20.03</v>
      </c>
      <c r="M242" s="26">
        <f>'2024'!M242</f>
        <v>106.039</v>
      </c>
      <c r="N242" s="26">
        <f t="shared" si="121"/>
        <v>282.27100000000002</v>
      </c>
      <c r="O242" s="27">
        <f t="shared" si="128"/>
        <v>226325.67009565674</v>
      </c>
      <c r="P242" s="27">
        <f t="shared" si="129"/>
        <v>107078.60509915416</v>
      </c>
      <c r="Q242" s="27">
        <f t="shared" si="130"/>
        <v>40735.754106099339</v>
      </c>
      <c r="R242" s="27">
        <f t="shared" si="131"/>
        <v>215655.44831036785</v>
      </c>
      <c r="S242" s="27">
        <f t="shared" si="110"/>
        <v>589795.47761127807</v>
      </c>
      <c r="T242" s="27"/>
      <c r="U242" s="28"/>
      <c r="V242" s="29"/>
    </row>
    <row r="243" spans="1:22" ht="30">
      <c r="A243" s="38"/>
      <c r="B243" s="25" t="s">
        <v>286</v>
      </c>
      <c r="C243" s="24" t="s">
        <v>27</v>
      </c>
      <c r="D243" s="24" t="s">
        <v>398</v>
      </c>
      <c r="E243" s="24" t="s">
        <v>21</v>
      </c>
      <c r="F243" s="17">
        <v>4034.5555621554836</v>
      </c>
      <c r="G243" s="17">
        <v>4034.5555621554836</v>
      </c>
      <c r="H243" s="17">
        <v>1459.8497899999998</v>
      </c>
      <c r="I243" s="17">
        <f t="shared" si="119"/>
        <v>1537.2218288699996</v>
      </c>
      <c r="J243" s="26">
        <f>'2024'!J243</f>
        <v>189.154</v>
      </c>
      <c r="K243" s="26">
        <f>'2024'!K243</f>
        <v>89.501999999999995</v>
      </c>
      <c r="L243" s="26">
        <f>'2024'!L243</f>
        <v>35.756</v>
      </c>
      <c r="M243" s="26">
        <f>'2024'!M243</f>
        <v>189.28899999999999</v>
      </c>
      <c r="N243" s="26">
        <f t="shared" si="121"/>
        <v>503.70100000000002</v>
      </c>
      <c r="O243" s="27">
        <f t="shared" si="128"/>
        <v>487015.89562629838</v>
      </c>
      <c r="P243" s="27">
        <f t="shared" si="129"/>
        <v>230441.31601946009</v>
      </c>
      <c r="Q243" s="27">
        <f t="shared" si="130"/>
        <v>89294.664967355769</v>
      </c>
      <c r="R243" s="27">
        <f t="shared" si="131"/>
        <v>472717.80503987597</v>
      </c>
      <c r="S243" s="27">
        <f t="shared" si="110"/>
        <v>1279469.6816529902</v>
      </c>
      <c r="T243" s="27"/>
      <c r="U243" s="28"/>
      <c r="V243" s="29"/>
    </row>
    <row r="244" spans="1:22" ht="30">
      <c r="A244" s="38"/>
      <c r="B244" s="25" t="s">
        <v>286</v>
      </c>
      <c r="C244" s="24" t="s">
        <v>27</v>
      </c>
      <c r="D244" s="24" t="s">
        <v>292</v>
      </c>
      <c r="E244" s="24" t="s">
        <v>21</v>
      </c>
      <c r="F244" s="17">
        <v>4034.5555621554836</v>
      </c>
      <c r="G244" s="17">
        <v>4034.5555621554836</v>
      </c>
      <c r="H244" s="17">
        <v>1795.58771</v>
      </c>
      <c r="I244" s="17">
        <f t="shared" si="119"/>
        <v>1890.75385863</v>
      </c>
      <c r="J244" s="26">
        <f>'2024'!J244</f>
        <v>403.34100000000001</v>
      </c>
      <c r="K244" s="26">
        <f>'2024'!K244</f>
        <v>191.53800000000001</v>
      </c>
      <c r="L244" s="26">
        <f>'2024'!L244</f>
        <v>77.697000000000003</v>
      </c>
      <c r="M244" s="26">
        <f>'2024'!M244</f>
        <v>412.69799999999998</v>
      </c>
      <c r="N244" s="26">
        <f t="shared" si="121"/>
        <v>1085.2739999999999</v>
      </c>
      <c r="O244" s="27">
        <f t="shared" si="128"/>
        <v>903067.53245624481</v>
      </c>
      <c r="P244" s="27">
        <f t="shared" si="129"/>
        <v>428847.42446615698</v>
      </c>
      <c r="Q244" s="27">
        <f t="shared" si="130"/>
        <v>166566.96095881949</v>
      </c>
      <c r="R244" s="27">
        <f t="shared" si="131"/>
        <v>884742.67544155987</v>
      </c>
      <c r="S244" s="27">
        <f t="shared" si="110"/>
        <v>2383224.5933227809</v>
      </c>
      <c r="T244" s="27"/>
      <c r="U244" s="28"/>
      <c r="V244" s="29"/>
    </row>
    <row r="245" spans="1:22" ht="30">
      <c r="A245" s="38"/>
      <c r="B245" s="25" t="s">
        <v>286</v>
      </c>
      <c r="C245" s="24" t="s">
        <v>27</v>
      </c>
      <c r="D245" s="24" t="s">
        <v>395</v>
      </c>
      <c r="E245" s="24" t="s">
        <v>21</v>
      </c>
      <c r="F245" s="17">
        <v>4034.5555621554836</v>
      </c>
      <c r="G245" s="17">
        <v>4034.5555621554836</v>
      </c>
      <c r="H245" s="17">
        <v>1795.58771</v>
      </c>
      <c r="I245" s="17">
        <f t="shared" si="119"/>
        <v>1890.75385863</v>
      </c>
      <c r="J245" s="26">
        <f>'2024'!J245</f>
        <v>323.46199999999999</v>
      </c>
      <c r="K245" s="26">
        <f>'2024'!K245</f>
        <v>102.889</v>
      </c>
      <c r="L245" s="26">
        <f>'2024'!L245</f>
        <v>55.616</v>
      </c>
      <c r="M245" s="26">
        <f>'2024'!M245</f>
        <v>299.83499999999998</v>
      </c>
      <c r="N245" s="26">
        <f t="shared" si="121"/>
        <v>781.80199999999991</v>
      </c>
      <c r="O245" s="27">
        <f t="shared" si="128"/>
        <v>724221.01939391694</v>
      </c>
      <c r="P245" s="27">
        <f t="shared" si="129"/>
        <v>230365.16334042553</v>
      </c>
      <c r="Q245" s="27">
        <f t="shared" si="130"/>
        <v>119229.67554327329</v>
      </c>
      <c r="R245" s="27">
        <f t="shared" si="131"/>
        <v>642786.78377656324</v>
      </c>
      <c r="S245" s="27">
        <f t="shared" si="110"/>
        <v>1716602.6420541792</v>
      </c>
      <c r="T245" s="27"/>
      <c r="U245" s="28"/>
      <c r="V245" s="29"/>
    </row>
    <row r="246" spans="1:22" ht="30">
      <c r="A246" s="38"/>
      <c r="B246" s="25" t="s">
        <v>286</v>
      </c>
      <c r="C246" s="24" t="s">
        <v>27</v>
      </c>
      <c r="D246" s="24" t="s">
        <v>399</v>
      </c>
      <c r="E246" s="24" t="s">
        <v>21</v>
      </c>
      <c r="F246" s="17">
        <v>4034.5555621554836</v>
      </c>
      <c r="G246" s="17">
        <v>4034.5555621554836</v>
      </c>
      <c r="H246" s="17">
        <v>1957.6952100000001</v>
      </c>
      <c r="I246" s="17">
        <f t="shared" si="119"/>
        <v>2061.4530561299998</v>
      </c>
      <c r="J246" s="26">
        <f>'2024'!J246</f>
        <v>129.85499999999999</v>
      </c>
      <c r="K246" s="26">
        <f>'2024'!K246</f>
        <v>61.437000000000005</v>
      </c>
      <c r="L246" s="26">
        <f>'2024'!L246</f>
        <v>25.044</v>
      </c>
      <c r="M246" s="26">
        <f>'2024'!M246</f>
        <v>129.86699999999999</v>
      </c>
      <c r="N246" s="26">
        <f t="shared" si="121"/>
        <v>346.20299999999997</v>
      </c>
      <c r="O246" s="27">
        <f t="shared" si="128"/>
        <v>269690.70102915028</v>
      </c>
      <c r="P246" s="27">
        <f t="shared" si="129"/>
        <v>127596.06945537643</v>
      </c>
      <c r="Q246" s="27">
        <f t="shared" si="130"/>
        <v>49414.379160902216</v>
      </c>
      <c r="R246" s="27">
        <f t="shared" si="131"/>
        <v>256240.90315001149</v>
      </c>
      <c r="S246" s="27">
        <f t="shared" si="110"/>
        <v>702942.05279544042</v>
      </c>
      <c r="T246" s="27"/>
      <c r="U246" s="28"/>
      <c r="V246" s="29"/>
    </row>
    <row r="247" spans="1:22" ht="30">
      <c r="A247" s="38"/>
      <c r="B247" s="25" t="s">
        <v>286</v>
      </c>
      <c r="C247" s="24" t="s">
        <v>27</v>
      </c>
      <c r="D247" s="24" t="s">
        <v>295</v>
      </c>
      <c r="E247" s="24" t="s">
        <v>21</v>
      </c>
      <c r="F247" s="17">
        <v>4034.5555621554836</v>
      </c>
      <c r="G247" s="17">
        <v>4034.5555621554836</v>
      </c>
      <c r="H247" s="17">
        <v>1795.58771</v>
      </c>
      <c r="I247" s="17">
        <f t="shared" si="119"/>
        <v>1890.75385863</v>
      </c>
      <c r="J247" s="26">
        <f>'2024'!J247</f>
        <v>830.01599999999996</v>
      </c>
      <c r="K247" s="26">
        <f>'2024'!K247</f>
        <v>393.15300000000002</v>
      </c>
      <c r="L247" s="26">
        <f>'2024'!L247</f>
        <v>153.648</v>
      </c>
      <c r="M247" s="26">
        <f>'2024'!M247</f>
        <v>812.93</v>
      </c>
      <c r="N247" s="26">
        <f t="shared" si="121"/>
        <v>2189.7469999999998</v>
      </c>
      <c r="O247" s="27">
        <f t="shared" si="128"/>
        <v>1858379.1407746857</v>
      </c>
      <c r="P247" s="27">
        <f t="shared" si="129"/>
        <v>880256.92797848477</v>
      </c>
      <c r="Q247" s="27">
        <f t="shared" si="130"/>
        <v>329390.84414328344</v>
      </c>
      <c r="R247" s="27">
        <f t="shared" si="131"/>
        <v>1742760.7188469712</v>
      </c>
      <c r="S247" s="27">
        <f t="shared" si="110"/>
        <v>4810787.6317434255</v>
      </c>
      <c r="T247" s="27"/>
      <c r="U247" s="28"/>
      <c r="V247" s="29"/>
    </row>
    <row r="248" spans="1:22" ht="45">
      <c r="A248" s="38"/>
      <c r="B248" s="25" t="s">
        <v>286</v>
      </c>
      <c r="C248" s="24" t="s">
        <v>27</v>
      </c>
      <c r="D248" s="24" t="s">
        <v>294</v>
      </c>
      <c r="E248" s="24" t="s">
        <v>21</v>
      </c>
      <c r="F248" s="17">
        <v>4034.5555621554836</v>
      </c>
      <c r="G248" s="17">
        <v>4034.5555621554836</v>
      </c>
      <c r="H248" s="17">
        <v>1679.54</v>
      </c>
      <c r="I248" s="17">
        <f t="shared" si="119"/>
        <v>1768.5556199999999</v>
      </c>
      <c r="J248" s="26">
        <f>'2024'!J248</f>
        <v>698.30100000000004</v>
      </c>
      <c r="K248" s="26">
        <f>'2024'!K248</f>
        <v>330.37900000000002</v>
      </c>
      <c r="L248" s="26">
        <f>'2024'!L248</f>
        <v>130.208</v>
      </c>
      <c r="M248" s="26">
        <f>'2024'!M248</f>
        <v>689.31799999999998</v>
      </c>
      <c r="N248" s="26">
        <f t="shared" si="121"/>
        <v>1848.2060000000001</v>
      </c>
      <c r="O248" s="27">
        <f t="shared" si="128"/>
        <v>1644509.7220687366</v>
      </c>
      <c r="P248" s="27">
        <f t="shared" si="129"/>
        <v>778047.68640936655</v>
      </c>
      <c r="Q248" s="27">
        <f t="shared" si="130"/>
        <v>295051.32046818128</v>
      </c>
      <c r="R248" s="27">
        <f t="shared" si="131"/>
        <v>1561994.5481267339</v>
      </c>
      <c r="S248" s="27">
        <f t="shared" si="110"/>
        <v>4279603.2770730183</v>
      </c>
      <c r="T248" s="27"/>
      <c r="U248" s="28"/>
      <c r="V248" s="29"/>
    </row>
    <row r="249" spans="1:22" ht="30">
      <c r="A249" s="38"/>
      <c r="B249" s="25" t="s">
        <v>286</v>
      </c>
      <c r="C249" s="24" t="s">
        <v>27</v>
      </c>
      <c r="D249" s="24" t="s">
        <v>296</v>
      </c>
      <c r="E249" s="24" t="s">
        <v>21</v>
      </c>
      <c r="F249" s="17">
        <v>4034.5555621554836</v>
      </c>
      <c r="G249" s="17">
        <v>4034.5555621554836</v>
      </c>
      <c r="H249" s="17">
        <v>1679.54</v>
      </c>
      <c r="I249" s="17">
        <f t="shared" si="119"/>
        <v>1768.5556199999999</v>
      </c>
      <c r="J249" s="26">
        <f>'2024'!J249</f>
        <v>1617.4459999999999</v>
      </c>
      <c r="K249" s="26">
        <f>'2024'!K249</f>
        <v>768.721</v>
      </c>
      <c r="L249" s="26">
        <f>'2024'!L249</f>
        <v>311.584</v>
      </c>
      <c r="M249" s="26">
        <f>'2024'!M249</f>
        <v>1466.826</v>
      </c>
      <c r="N249" s="26">
        <f t="shared" si="121"/>
        <v>4164.5769999999993</v>
      </c>
      <c r="O249" s="27">
        <f t="shared" si="128"/>
        <v>3809110.5009461381</v>
      </c>
      <c r="P249" s="27">
        <f t="shared" si="129"/>
        <v>1810349.9179557255</v>
      </c>
      <c r="Q249" s="27">
        <f t="shared" si="130"/>
        <v>706049.32597657433</v>
      </c>
      <c r="R249" s="27">
        <f t="shared" si="131"/>
        <v>3323827.63115216</v>
      </c>
      <c r="S249" s="27">
        <f t="shared" si="110"/>
        <v>9649337.3760305978</v>
      </c>
      <c r="T249" s="27"/>
      <c r="U249" s="28"/>
      <c r="V249" s="29"/>
    </row>
    <row r="250" spans="1:22" ht="30">
      <c r="A250" s="38"/>
      <c r="B250" s="25" t="s">
        <v>286</v>
      </c>
      <c r="C250" s="24" t="s">
        <v>27</v>
      </c>
      <c r="D250" s="24" t="s">
        <v>293</v>
      </c>
      <c r="E250" s="24" t="s">
        <v>31</v>
      </c>
      <c r="F250" s="17">
        <v>4034.5555621554836</v>
      </c>
      <c r="G250" s="17">
        <v>4034.5555621554836</v>
      </c>
      <c r="H250" s="17">
        <v>1795.58771</v>
      </c>
      <c r="I250" s="17">
        <f t="shared" si="119"/>
        <v>1890.75385863</v>
      </c>
      <c r="J250" s="26">
        <f>'2024'!J250</f>
        <v>0</v>
      </c>
      <c r="K250" s="26">
        <f>'2024'!K250</f>
        <v>1.85</v>
      </c>
      <c r="L250" s="26">
        <f>'2024'!L250</f>
        <v>0.45500000000000002</v>
      </c>
      <c r="M250" s="26">
        <f>'2024'!M250</f>
        <v>13.179</v>
      </c>
      <c r="N250" s="26">
        <f t="shared" si="121"/>
        <v>15.484</v>
      </c>
      <c r="O250" s="27">
        <f t="shared" si="128"/>
        <v>0</v>
      </c>
      <c r="P250" s="27">
        <f t="shared" si="129"/>
        <v>4142.0905264876446</v>
      </c>
      <c r="Q250" s="27">
        <f t="shared" si="130"/>
        <v>975.42977510409503</v>
      </c>
      <c r="R250" s="27">
        <f t="shared" si="131"/>
        <v>28253.162650762348</v>
      </c>
      <c r="S250" s="27">
        <f t="shared" si="110"/>
        <v>33370.682952354087</v>
      </c>
      <c r="T250" s="27"/>
      <c r="U250" s="28"/>
      <c r="V250" s="29"/>
    </row>
    <row r="251" spans="1:22" ht="30">
      <c r="A251" s="38"/>
      <c r="B251" s="25" t="s">
        <v>286</v>
      </c>
      <c r="C251" s="24" t="s">
        <v>27</v>
      </c>
      <c r="D251" s="24" t="s">
        <v>296</v>
      </c>
      <c r="E251" s="24" t="s">
        <v>31</v>
      </c>
      <c r="F251" s="17">
        <v>4034.5555621554836</v>
      </c>
      <c r="G251" s="17">
        <v>4034.5555621554836</v>
      </c>
      <c r="H251" s="17">
        <v>1679.54</v>
      </c>
      <c r="I251" s="17">
        <f t="shared" si="119"/>
        <v>1768.5556199999999</v>
      </c>
      <c r="J251" s="26">
        <f>'2024'!J251</f>
        <v>0</v>
      </c>
      <c r="K251" s="26">
        <f>'2024'!K251</f>
        <v>1.5</v>
      </c>
      <c r="L251" s="26">
        <f>'2024'!L251</f>
        <v>0.215</v>
      </c>
      <c r="M251" s="26">
        <f>'2024'!M251</f>
        <v>77.804000000000002</v>
      </c>
      <c r="N251" s="26">
        <f t="shared" si="121"/>
        <v>79.519000000000005</v>
      </c>
      <c r="O251" s="27">
        <f t="shared" si="128"/>
        <v>0</v>
      </c>
      <c r="P251" s="27">
        <f t="shared" si="129"/>
        <v>3532.5233432332252</v>
      </c>
      <c r="Q251" s="27">
        <f t="shared" si="130"/>
        <v>487.18998756342904</v>
      </c>
      <c r="R251" s="27">
        <f t="shared" si="131"/>
        <v>176303.85949946527</v>
      </c>
      <c r="S251" s="27">
        <f t="shared" si="110"/>
        <v>180323.57283026192</v>
      </c>
      <c r="T251" s="27"/>
      <c r="U251" s="28"/>
      <c r="V251" s="29"/>
    </row>
    <row r="252" spans="1:22" ht="33" customHeight="1">
      <c r="A252" s="38" t="s">
        <v>297</v>
      </c>
      <c r="B252" s="50"/>
      <c r="C252" s="25" t="s">
        <v>298</v>
      </c>
      <c r="D252" s="25"/>
      <c r="E252" s="48"/>
      <c r="F252" s="49" t="s">
        <v>18</v>
      </c>
      <c r="G252" s="49" t="s">
        <v>18</v>
      </c>
      <c r="H252" s="49" t="s">
        <v>18</v>
      </c>
      <c r="I252" s="49" t="s">
        <v>18</v>
      </c>
      <c r="J252" s="26">
        <f>'2024'!J252</f>
        <v>888.71400000000006</v>
      </c>
      <c r="K252" s="26">
        <f>'2024'!K252</f>
        <v>409.16799999999995</v>
      </c>
      <c r="L252" s="26">
        <f>'2024'!L252</f>
        <v>150.32999999999998</v>
      </c>
      <c r="M252" s="26">
        <f>'2024'!M252</f>
        <v>783.04</v>
      </c>
      <c r="N252" s="26">
        <f t="shared" si="121"/>
        <v>2231.252</v>
      </c>
      <c r="O252" s="27">
        <f t="shared" ref="O252:R252" si="132">SUM(O253:O254)</f>
        <v>7388555.7001185538</v>
      </c>
      <c r="P252" s="27">
        <f t="shared" si="132"/>
        <v>3401724.9179219725</v>
      </c>
      <c r="Q252" s="27">
        <f t="shared" si="132"/>
        <v>1229497.9537545415</v>
      </c>
      <c r="R252" s="27">
        <f t="shared" si="132"/>
        <v>6404217.9053279851</v>
      </c>
      <c r="S252" s="27">
        <f t="shared" si="110"/>
        <v>18423996.477123052</v>
      </c>
      <c r="T252" s="29"/>
      <c r="U252" s="28"/>
      <c r="V252" s="29"/>
    </row>
    <row r="253" spans="1:22" ht="30">
      <c r="A253" s="38"/>
      <c r="B253" s="25" t="s">
        <v>298</v>
      </c>
      <c r="C253" s="24" t="s">
        <v>27</v>
      </c>
      <c r="D253" s="24" t="s">
        <v>158</v>
      </c>
      <c r="E253" s="24" t="s">
        <v>21</v>
      </c>
      <c r="F253" s="17">
        <v>10862.834895089482</v>
      </c>
      <c r="G253" s="17">
        <v>10862.83489508948</v>
      </c>
      <c r="H253" s="17">
        <v>2549.0740000000001</v>
      </c>
      <c r="I253" s="17">
        <f t="shared" si="119"/>
        <v>2684.1749219999997</v>
      </c>
      <c r="J253" s="26">
        <f>'2024'!J253</f>
        <v>824.36800000000005</v>
      </c>
      <c r="K253" s="26">
        <f>'2024'!K253</f>
        <v>344.20799999999997</v>
      </c>
      <c r="L253" s="26">
        <f>'2024'!L253</f>
        <v>130.6</v>
      </c>
      <c r="M253" s="26">
        <f>'2024'!M253</f>
        <v>680.29</v>
      </c>
      <c r="N253" s="26">
        <f t="shared" si="121"/>
        <v>1979.4659999999999</v>
      </c>
      <c r="O253" s="27">
        <f>(F253-H253)*J253</f>
        <v>6853598.4415631257</v>
      </c>
      <c r="P253" s="27">
        <f>(F253-H253)*K253</f>
        <v>2861663.0101769599</v>
      </c>
      <c r="Q253" s="27">
        <f>(G253-I253)*L253</f>
        <v>1068132.992485486</v>
      </c>
      <c r="R253" s="27">
        <f>(G253-I253)*M253</f>
        <v>5563860.5930930413</v>
      </c>
      <c r="S253" s="27">
        <f t="shared" si="110"/>
        <v>16347255.037318613</v>
      </c>
      <c r="T253" s="27"/>
      <c r="U253" s="28"/>
      <c r="V253" s="29"/>
    </row>
    <row r="254" spans="1:22" ht="30">
      <c r="A254" s="38"/>
      <c r="B254" s="25" t="s">
        <v>298</v>
      </c>
      <c r="C254" s="24" t="s">
        <v>27</v>
      </c>
      <c r="D254" s="24" t="s">
        <v>158</v>
      </c>
      <c r="E254" s="24" t="s">
        <v>31</v>
      </c>
      <c r="F254" s="17">
        <v>10862.834895089482</v>
      </c>
      <c r="G254" s="17">
        <v>10862.83489508948</v>
      </c>
      <c r="H254" s="17">
        <v>2549.0740000000001</v>
      </c>
      <c r="I254" s="17">
        <f t="shared" si="119"/>
        <v>2684.1749219999997</v>
      </c>
      <c r="J254" s="26">
        <f>'2024'!J254</f>
        <v>64.346000000000004</v>
      </c>
      <c r="K254" s="26">
        <f>'2024'!K254</f>
        <v>64.959999999999994</v>
      </c>
      <c r="L254" s="26">
        <f>'2024'!L254</f>
        <v>19.73</v>
      </c>
      <c r="M254" s="26">
        <f>'2024'!M254</f>
        <v>102.75</v>
      </c>
      <c r="N254" s="26">
        <f t="shared" si="121"/>
        <v>251.78599999999997</v>
      </c>
      <c r="O254" s="27">
        <f>(F254-H254)*J254</f>
        <v>534957.25855542778</v>
      </c>
      <c r="P254" s="27">
        <f>(F254-H254)*K254</f>
        <v>540061.90774501266</v>
      </c>
      <c r="Q254" s="27">
        <f>(G254-I254)*L254</f>
        <v>161364.96126905543</v>
      </c>
      <c r="R254" s="27">
        <f>(G254-I254)*M254</f>
        <v>840357.31223494397</v>
      </c>
      <c r="S254" s="27">
        <f t="shared" si="110"/>
        <v>2076741.4398044399</v>
      </c>
      <c r="T254" s="27"/>
      <c r="U254" s="28"/>
      <c r="V254" s="29"/>
    </row>
    <row r="255" spans="1:22" ht="33" customHeight="1">
      <c r="A255" s="38" t="s">
        <v>299</v>
      </c>
      <c r="B255" s="50"/>
      <c r="C255" s="25" t="s">
        <v>300</v>
      </c>
      <c r="D255" s="25"/>
      <c r="E255" s="48"/>
      <c r="F255" s="49" t="s">
        <v>18</v>
      </c>
      <c r="G255" s="49" t="s">
        <v>18</v>
      </c>
      <c r="H255" s="49" t="s">
        <v>18</v>
      </c>
      <c r="I255" s="49" t="s">
        <v>18</v>
      </c>
      <c r="J255" s="26">
        <f>'2024'!J255</f>
        <v>645.46300000000008</v>
      </c>
      <c r="K255" s="26">
        <f>'2024'!K255</f>
        <v>376.69100000000003</v>
      </c>
      <c r="L255" s="26">
        <f>'2024'!L255</f>
        <v>168.72900000000001</v>
      </c>
      <c r="M255" s="26">
        <f>'2024'!M255</f>
        <v>568.98</v>
      </c>
      <c r="N255" s="26">
        <f t="shared" si="121"/>
        <v>1759.8630000000001</v>
      </c>
      <c r="O255" s="27">
        <f t="shared" ref="O255" si="133">SUM(O256:O257)</f>
        <v>9296289.2784955204</v>
      </c>
      <c r="P255" s="27">
        <f t="shared" ref="P255:R255" si="134">SUM(P256:P257)</f>
        <v>5086048.6541709248</v>
      </c>
      <c r="Q255" s="27">
        <f t="shared" si="134"/>
        <v>2114545.7112374222</v>
      </c>
      <c r="R255" s="27">
        <f t="shared" si="134"/>
        <v>7636965.4632138265</v>
      </c>
      <c r="S255" s="27">
        <f t="shared" si="110"/>
        <v>24133849.107117694</v>
      </c>
      <c r="T255" s="29"/>
      <c r="U255" s="28"/>
      <c r="V255" s="29"/>
    </row>
    <row r="256" spans="1:22" ht="30">
      <c r="A256" s="38"/>
      <c r="B256" s="25" t="s">
        <v>300</v>
      </c>
      <c r="C256" s="24" t="s">
        <v>19</v>
      </c>
      <c r="D256" s="24" t="s">
        <v>164</v>
      </c>
      <c r="E256" s="24" t="s">
        <v>21</v>
      </c>
      <c r="F256" s="17">
        <v>13273.45522077012</v>
      </c>
      <c r="G256" s="17">
        <v>13273.455220770118</v>
      </c>
      <c r="H256" s="17">
        <v>2525.6879999999996</v>
      </c>
      <c r="I256" s="17">
        <f t="shared" si="119"/>
        <v>2659.5494639999993</v>
      </c>
      <c r="J256" s="26">
        <f>'2024'!J256</f>
        <v>409.15600000000006</v>
      </c>
      <c r="K256" s="26">
        <f>'2024'!K256</f>
        <v>272.76600000000002</v>
      </c>
      <c r="L256" s="26">
        <f>'2024'!L256</f>
        <v>136.30600000000001</v>
      </c>
      <c r="M256" s="26">
        <f>'2024'!M256</f>
        <v>408.91800000000001</v>
      </c>
      <c r="N256" s="26">
        <f t="shared" si="121"/>
        <v>1227.1460000000002</v>
      </c>
      <c r="O256" s="27">
        <f>(F256-H256)*J256</f>
        <v>4397513.4449814195</v>
      </c>
      <c r="P256" s="27">
        <f>(F256-H256)*K256</f>
        <v>2931625.4737405828</v>
      </c>
      <c r="Q256" s="27">
        <f>(G256-I256)*L256</f>
        <v>1446739.0380823079</v>
      </c>
      <c r="R256" s="27">
        <f>(G256-I256)*M256</f>
        <v>4340217.1142469235</v>
      </c>
      <c r="S256" s="27">
        <f t="shared" si="110"/>
        <v>13116095.071051233</v>
      </c>
      <c r="T256" s="27"/>
      <c r="U256" s="28"/>
      <c r="V256" s="29"/>
    </row>
    <row r="257" spans="1:22" ht="30">
      <c r="A257" s="38"/>
      <c r="B257" s="25" t="s">
        <v>300</v>
      </c>
      <c r="C257" s="24" t="s">
        <v>19</v>
      </c>
      <c r="D257" s="24" t="s">
        <v>301</v>
      </c>
      <c r="E257" s="24" t="s">
        <v>21</v>
      </c>
      <c r="F257" s="17">
        <v>23256.245425358116</v>
      </c>
      <c r="G257" s="17">
        <v>23256.245425358116</v>
      </c>
      <c r="H257" s="17">
        <v>2525.6879999999996</v>
      </c>
      <c r="I257" s="17">
        <f t="shared" si="119"/>
        <v>2659.5494639999993</v>
      </c>
      <c r="J257" s="26">
        <f>'2024'!J257</f>
        <v>236.30699999999999</v>
      </c>
      <c r="K257" s="26">
        <f>'2024'!K257</f>
        <v>103.92500000000001</v>
      </c>
      <c r="L257" s="26">
        <f>'2024'!L257</f>
        <v>32.423000000000002</v>
      </c>
      <c r="M257" s="26">
        <f>'2024'!M257</f>
        <v>160.06200000000001</v>
      </c>
      <c r="N257" s="26">
        <f t="shared" si="121"/>
        <v>532.71699999999998</v>
      </c>
      <c r="O257" s="27">
        <f>(F257-H257)*J257</f>
        <v>4898775.8335141009</v>
      </c>
      <c r="P257" s="27">
        <f>(F257-H257)*K257</f>
        <v>2154423.1804303424</v>
      </c>
      <c r="Q257" s="27">
        <f>(G257-I257)*L257</f>
        <v>667806.67315511429</v>
      </c>
      <c r="R257" s="27">
        <f>(G257-I257)*M257</f>
        <v>3296748.3489669031</v>
      </c>
      <c r="S257" s="27">
        <f t="shared" si="110"/>
        <v>11017754.036066461</v>
      </c>
      <c r="T257" s="27"/>
      <c r="U257" s="28"/>
      <c r="V257" s="29"/>
    </row>
    <row r="258" spans="1:22" ht="33" customHeight="1">
      <c r="A258" s="38" t="s">
        <v>302</v>
      </c>
      <c r="B258" s="50"/>
      <c r="C258" s="25" t="s">
        <v>303</v>
      </c>
      <c r="D258" s="25"/>
      <c r="E258" s="48"/>
      <c r="F258" s="49" t="s">
        <v>18</v>
      </c>
      <c r="G258" s="49" t="s">
        <v>18</v>
      </c>
      <c r="H258" s="49" t="s">
        <v>18</v>
      </c>
      <c r="I258" s="49" t="s">
        <v>18</v>
      </c>
      <c r="J258" s="26">
        <f>'2024'!J258</f>
        <v>2370.9639999999999</v>
      </c>
      <c r="K258" s="26">
        <f>'2024'!K258</f>
        <v>1219.202</v>
      </c>
      <c r="L258" s="26">
        <f>'2024'!L258</f>
        <v>406.18299999999999</v>
      </c>
      <c r="M258" s="26">
        <f>'2024'!M258</f>
        <v>2378.9549999999999</v>
      </c>
      <c r="N258" s="26">
        <f t="shared" si="121"/>
        <v>6375.3040000000001</v>
      </c>
      <c r="O258" s="27">
        <f t="shared" ref="O258:R258" si="135">O259</f>
        <v>6193978.8796155052</v>
      </c>
      <c r="P258" s="27">
        <f t="shared" si="135"/>
        <v>3185080.5992773334</v>
      </c>
      <c r="Q258" s="27">
        <f t="shared" si="135"/>
        <v>1012038.834074819</v>
      </c>
      <c r="R258" s="27">
        <f t="shared" si="135"/>
        <v>5927364.868831194</v>
      </c>
      <c r="S258" s="27">
        <f t="shared" si="110"/>
        <v>16318463.181798853</v>
      </c>
      <c r="T258" s="29"/>
      <c r="U258" s="28"/>
      <c r="V258" s="29"/>
    </row>
    <row r="259" spans="1:22" ht="75">
      <c r="A259" s="38"/>
      <c r="B259" s="25" t="s">
        <v>303</v>
      </c>
      <c r="C259" s="24" t="s">
        <v>170</v>
      </c>
      <c r="D259" s="24" t="s">
        <v>304</v>
      </c>
      <c r="E259" s="24" t="s">
        <v>21</v>
      </c>
      <c r="F259" s="17">
        <v>4892.5655892520954</v>
      </c>
      <c r="G259" s="17">
        <v>4892.5655892520954</v>
      </c>
      <c r="H259" s="17">
        <v>2280.1349999999998</v>
      </c>
      <c r="I259" s="17">
        <f t="shared" si="119"/>
        <v>2400.9821549999997</v>
      </c>
      <c r="J259" s="26">
        <f>'2024'!J259</f>
        <v>2370.9639999999999</v>
      </c>
      <c r="K259" s="26">
        <f>'2024'!K259</f>
        <v>1219.202</v>
      </c>
      <c r="L259" s="26">
        <f>'2024'!L259</f>
        <v>406.18299999999999</v>
      </c>
      <c r="M259" s="26">
        <f>'2024'!M259</f>
        <v>2378.9549999999999</v>
      </c>
      <c r="N259" s="26">
        <f t="shared" si="121"/>
        <v>6375.3040000000001</v>
      </c>
      <c r="O259" s="27">
        <f>(F259-H259)*J259</f>
        <v>6193978.8796155052</v>
      </c>
      <c r="P259" s="27">
        <f>(F259-H259)*K259</f>
        <v>3185080.5992773334</v>
      </c>
      <c r="Q259" s="27">
        <f>(G259-I259)*L259</f>
        <v>1012038.834074819</v>
      </c>
      <c r="R259" s="27">
        <f>(G259-I259)*M259</f>
        <v>5927364.868831194</v>
      </c>
      <c r="S259" s="27">
        <f t="shared" si="110"/>
        <v>16318463.181798853</v>
      </c>
      <c r="T259" s="27"/>
      <c r="U259" s="28"/>
      <c r="V259" s="29"/>
    </row>
    <row r="260" spans="1:22" ht="33" customHeight="1">
      <c r="A260" s="38" t="s">
        <v>305</v>
      </c>
      <c r="B260" s="50"/>
      <c r="C260" s="25" t="s">
        <v>306</v>
      </c>
      <c r="D260" s="25"/>
      <c r="E260" s="48"/>
      <c r="F260" s="49" t="s">
        <v>18</v>
      </c>
      <c r="G260" s="49" t="s">
        <v>18</v>
      </c>
      <c r="H260" s="49" t="s">
        <v>18</v>
      </c>
      <c r="I260" s="49" t="s">
        <v>18</v>
      </c>
      <c r="J260" s="26">
        <f>'2024'!J260</f>
        <v>15500.880999999999</v>
      </c>
      <c r="K260" s="26">
        <f>'2024'!K260</f>
        <v>8094.04</v>
      </c>
      <c r="L260" s="26">
        <f>'2024'!L260</f>
        <v>7552.91</v>
      </c>
      <c r="M260" s="26">
        <f>'2024'!M260</f>
        <v>20791.519999999997</v>
      </c>
      <c r="N260" s="26">
        <f t="shared" si="121"/>
        <v>51939.350999999995</v>
      </c>
      <c r="O260" s="27">
        <f t="shared" ref="O260:R260" si="136">SUM(O261:O263)</f>
        <v>64440416.586817257</v>
      </c>
      <c r="P260" s="27">
        <f t="shared" si="136"/>
        <v>33369289.869834222</v>
      </c>
      <c r="Q260" s="27">
        <f t="shared" si="136"/>
        <v>12349587.911592932</v>
      </c>
      <c r="R260" s="27">
        <f t="shared" si="136"/>
        <v>54750438.739924535</v>
      </c>
      <c r="S260" s="27">
        <f t="shared" si="110"/>
        <v>164909733.10816896</v>
      </c>
      <c r="T260" s="29"/>
      <c r="U260" s="28"/>
      <c r="V260" s="29"/>
    </row>
    <row r="261" spans="1:22" ht="30">
      <c r="A261" s="38"/>
      <c r="B261" s="25" t="s">
        <v>306</v>
      </c>
      <c r="C261" s="24" t="s">
        <v>59</v>
      </c>
      <c r="D261" s="24" t="s">
        <v>201</v>
      </c>
      <c r="E261" s="24" t="s">
        <v>21</v>
      </c>
      <c r="F261" s="17">
        <v>7001.2278269439057</v>
      </c>
      <c r="G261" s="17">
        <v>7001.2278269439066</v>
      </c>
      <c r="H261" s="17">
        <v>1629.579</v>
      </c>
      <c r="I261" s="17">
        <f t="shared" si="119"/>
        <v>1715.9466869999999</v>
      </c>
      <c r="J261" s="26">
        <f>'2024'!J261</f>
        <v>11740.757</v>
      </c>
      <c r="K261" s="26">
        <f>'2024'!K261</f>
        <v>6067.5349999999999</v>
      </c>
      <c r="L261" s="26">
        <f>'2024'!L261</f>
        <v>1991.28</v>
      </c>
      <c r="M261" s="26">
        <f>'2024'!M261</f>
        <v>9668.41</v>
      </c>
      <c r="N261" s="26">
        <f t="shared" si="121"/>
        <v>29467.982</v>
      </c>
      <c r="O261" s="27">
        <f>(F261-H261)*J261</f>
        <v>63067223.566483453</v>
      </c>
      <c r="P261" s="27">
        <f t="shared" ref="P261:Q263" si="137">(F261-H261)*K261</f>
        <v>32592667.265191093</v>
      </c>
      <c r="Q261" s="27">
        <f t="shared" si="137"/>
        <v>10524474.628347503</v>
      </c>
      <c r="R261" s="27">
        <f>(G261-I261)*M261</f>
        <v>51100265.026245072</v>
      </c>
      <c r="S261" s="27">
        <f t="shared" si="110"/>
        <v>157284630.48626712</v>
      </c>
      <c r="T261" s="27"/>
      <c r="U261" s="28"/>
      <c r="V261" s="29"/>
    </row>
    <row r="262" spans="1:22" ht="30">
      <c r="A262" s="38"/>
      <c r="B262" s="25" t="s">
        <v>306</v>
      </c>
      <c r="C262" s="24" t="s">
        <v>59</v>
      </c>
      <c r="D262" s="24" t="s">
        <v>201</v>
      </c>
      <c r="E262" s="24" t="s">
        <v>31</v>
      </c>
      <c r="F262" s="17">
        <v>7001.2278269439057</v>
      </c>
      <c r="G262" s="17">
        <v>7001.2278269439066</v>
      </c>
      <c r="H262" s="17">
        <v>1629.579</v>
      </c>
      <c r="I262" s="17">
        <f t="shared" si="119"/>
        <v>1715.9466869999999</v>
      </c>
      <c r="J262" s="26">
        <f>'2024'!J262</f>
        <v>253.989</v>
      </c>
      <c r="K262" s="26">
        <f>'2024'!K262</f>
        <v>143.69299999999998</v>
      </c>
      <c r="L262" s="26">
        <f>'2024'!L262</f>
        <v>345.32</v>
      </c>
      <c r="M262" s="26">
        <f>'2024'!M262</f>
        <v>690.63</v>
      </c>
      <c r="N262" s="26">
        <f t="shared" si="121"/>
        <v>1433.6320000000001</v>
      </c>
      <c r="O262" s="27">
        <f>(F262-H262)*J262</f>
        <v>1364339.7139066558</v>
      </c>
      <c r="P262" s="27">
        <f t="shared" si="137"/>
        <v>771868.33489005058</v>
      </c>
      <c r="Q262" s="27">
        <f t="shared" si="137"/>
        <v>1825113.2832454299</v>
      </c>
      <c r="R262" s="27">
        <f>(G262-I262)*M262</f>
        <v>3650173.7136794603</v>
      </c>
      <c r="S262" s="27">
        <f t="shared" si="110"/>
        <v>7611495.0457215961</v>
      </c>
      <c r="T262" s="27"/>
      <c r="U262" s="28"/>
      <c r="V262" s="29"/>
    </row>
    <row r="263" spans="1:22" ht="30">
      <c r="A263" s="38"/>
      <c r="B263" s="25" t="s">
        <v>306</v>
      </c>
      <c r="C263" s="24" t="s">
        <v>59</v>
      </c>
      <c r="D263" s="24" t="s">
        <v>201</v>
      </c>
      <c r="E263" s="24" t="s">
        <v>40</v>
      </c>
      <c r="F263" s="17">
        <v>59.47</v>
      </c>
      <c r="G263" s="17">
        <v>59.47</v>
      </c>
      <c r="H263" s="17">
        <v>56.94491</v>
      </c>
      <c r="I263" s="17">
        <v>59.47</v>
      </c>
      <c r="J263" s="26">
        <f>'2024'!J263</f>
        <v>3506.1350000000002</v>
      </c>
      <c r="K263" s="26">
        <f>'2024'!K263</f>
        <v>1882.8119999999999</v>
      </c>
      <c r="L263" s="26">
        <f>'2024'!L263</f>
        <v>5216.3100000000004</v>
      </c>
      <c r="M263" s="26">
        <f>'2024'!M263</f>
        <v>10432.48</v>
      </c>
      <c r="N263" s="26">
        <f t="shared" si="121"/>
        <v>21037.737000000001</v>
      </c>
      <c r="O263" s="27">
        <f>(F263-H263)*J263</f>
        <v>8853.3064271499952</v>
      </c>
      <c r="P263" s="27">
        <f t="shared" si="137"/>
        <v>4754.2697530799969</v>
      </c>
      <c r="Q263" s="27">
        <f t="shared" si="137"/>
        <v>0</v>
      </c>
      <c r="R263" s="27">
        <f>(G263-I263)*M263</f>
        <v>0</v>
      </c>
      <c r="S263" s="27">
        <f t="shared" si="110"/>
        <v>13607.576180229993</v>
      </c>
      <c r="T263" s="27"/>
      <c r="U263" s="28"/>
      <c r="V263" s="29"/>
    </row>
    <row r="264" spans="1:22" ht="33" customHeight="1">
      <c r="A264" s="38" t="s">
        <v>307</v>
      </c>
      <c r="B264" s="50"/>
      <c r="C264" s="25" t="s">
        <v>308</v>
      </c>
      <c r="D264" s="25"/>
      <c r="E264" s="48"/>
      <c r="F264" s="49" t="s">
        <v>18</v>
      </c>
      <c r="G264" s="49" t="s">
        <v>18</v>
      </c>
      <c r="H264" s="49" t="s">
        <v>18</v>
      </c>
      <c r="I264" s="49" t="s">
        <v>18</v>
      </c>
      <c r="J264" s="26">
        <f>'2024'!J264</f>
        <v>886.33799999999997</v>
      </c>
      <c r="K264" s="26">
        <f>'2024'!K264</f>
        <v>315.97200000000004</v>
      </c>
      <c r="L264" s="26">
        <f>'2024'!L264</f>
        <v>171.333</v>
      </c>
      <c r="M264" s="26">
        <f>'2024'!M264</f>
        <v>727.03</v>
      </c>
      <c r="N264" s="26">
        <f t="shared" si="121"/>
        <v>2100.6729999999998</v>
      </c>
      <c r="O264" s="27">
        <f t="shared" ref="O264:R264" si="138">O265</f>
        <v>6056047.4682179261</v>
      </c>
      <c r="P264" s="27">
        <f t="shared" si="138"/>
        <v>2158929.697956936</v>
      </c>
      <c r="Q264" s="27">
        <f t="shared" si="138"/>
        <v>1157426.4884348181</v>
      </c>
      <c r="R264" s="27">
        <f t="shared" si="138"/>
        <v>4911393.4845404318</v>
      </c>
      <c r="S264" s="27">
        <f t="shared" si="110"/>
        <v>14283797.139150113</v>
      </c>
      <c r="T264" s="29"/>
      <c r="U264" s="28"/>
      <c r="V264" s="29"/>
    </row>
    <row r="265" spans="1:22" ht="30">
      <c r="A265" s="38"/>
      <c r="B265" s="25" t="s">
        <v>308</v>
      </c>
      <c r="C265" s="24" t="s">
        <v>59</v>
      </c>
      <c r="D265" s="24" t="s">
        <v>201</v>
      </c>
      <c r="E265" s="24" t="s">
        <v>21</v>
      </c>
      <c r="F265" s="17">
        <v>8290.0344318893312</v>
      </c>
      <c r="G265" s="17">
        <v>8290.0344318893331</v>
      </c>
      <c r="H265" s="17">
        <v>1457.3729999999998</v>
      </c>
      <c r="I265" s="17">
        <f t="shared" si="119"/>
        <v>1534.6137689999998</v>
      </c>
      <c r="J265" s="26">
        <f>'2024'!J265</f>
        <v>886.33799999999997</v>
      </c>
      <c r="K265" s="26">
        <f>'2024'!K265</f>
        <v>315.97200000000004</v>
      </c>
      <c r="L265" s="26">
        <f>'2024'!L265</f>
        <v>171.333</v>
      </c>
      <c r="M265" s="26">
        <f>'2024'!M265</f>
        <v>727.03</v>
      </c>
      <c r="N265" s="26">
        <f t="shared" si="121"/>
        <v>2100.6729999999998</v>
      </c>
      <c r="O265" s="27">
        <f>(F265-H265)*J265</f>
        <v>6056047.4682179261</v>
      </c>
      <c r="P265" s="27">
        <f>(F265-H265)*K265</f>
        <v>2158929.697956936</v>
      </c>
      <c r="Q265" s="27">
        <f>(G265-I265)*L265</f>
        <v>1157426.4884348181</v>
      </c>
      <c r="R265" s="27">
        <f>(G265-I265)*M265</f>
        <v>4911393.4845404318</v>
      </c>
      <c r="S265" s="27">
        <f t="shared" si="110"/>
        <v>14283797.139150113</v>
      </c>
      <c r="T265" s="27"/>
      <c r="U265" s="28"/>
      <c r="V265" s="29"/>
    </row>
    <row r="266" spans="1:22" ht="33" customHeight="1">
      <c r="A266" s="38" t="s">
        <v>309</v>
      </c>
      <c r="B266" s="50"/>
      <c r="C266" s="25" t="s">
        <v>310</v>
      </c>
      <c r="D266" s="25"/>
      <c r="E266" s="48"/>
      <c r="F266" s="49" t="s">
        <v>18</v>
      </c>
      <c r="G266" s="49" t="s">
        <v>18</v>
      </c>
      <c r="H266" s="49" t="s">
        <v>18</v>
      </c>
      <c r="I266" s="49" t="s">
        <v>18</v>
      </c>
      <c r="J266" s="26">
        <f>'2024'!J266</f>
        <v>480.82600000000002</v>
      </c>
      <c r="K266" s="26">
        <f>'2024'!K266</f>
        <v>150.72499999999999</v>
      </c>
      <c r="L266" s="26">
        <f>'2024'!L266</f>
        <v>85</v>
      </c>
      <c r="M266" s="26">
        <f>'2024'!M266</f>
        <v>445.89300000000003</v>
      </c>
      <c r="N266" s="26">
        <f t="shared" si="121"/>
        <v>1162.444</v>
      </c>
      <c r="O266" s="27">
        <f>SUM(O267:O268)</f>
        <v>2713462.9832100002</v>
      </c>
      <c r="P266" s="27">
        <f t="shared" ref="P266:R266" si="139">SUM(P267:P268)</f>
        <v>857251.32932500006</v>
      </c>
      <c r="Q266" s="27">
        <f t="shared" si="139"/>
        <v>473718.68288500002</v>
      </c>
      <c r="R266" s="27">
        <f t="shared" si="139"/>
        <v>2475414.4137096051</v>
      </c>
      <c r="S266" s="27">
        <f t="shared" si="110"/>
        <v>6519847.4091296047</v>
      </c>
      <c r="T266" s="29"/>
      <c r="U266" s="28"/>
      <c r="V266" s="29"/>
    </row>
    <row r="267" spans="1:22" ht="45">
      <c r="A267" s="38"/>
      <c r="B267" s="25" t="s">
        <v>310</v>
      </c>
      <c r="C267" s="24" t="s">
        <v>212</v>
      </c>
      <c r="D267" s="24" t="s">
        <v>311</v>
      </c>
      <c r="E267" s="24" t="s">
        <v>21</v>
      </c>
      <c r="F267" s="17">
        <v>7819.04</v>
      </c>
      <c r="G267" s="17">
        <v>7819.04</v>
      </c>
      <c r="H267" s="17">
        <v>2003.7549999999999</v>
      </c>
      <c r="I267" s="17">
        <f t="shared" si="119"/>
        <v>2109.9540149999998</v>
      </c>
      <c r="J267" s="26">
        <f>'2024'!J267</f>
        <v>291.96600000000001</v>
      </c>
      <c r="K267" s="26">
        <f>'2024'!K267</f>
        <v>106.735</v>
      </c>
      <c r="L267" s="26">
        <f>'2024'!L267</f>
        <v>58.607999999999997</v>
      </c>
      <c r="M267" s="26">
        <f>'2024'!M267</f>
        <v>285.47300000000001</v>
      </c>
      <c r="N267" s="26">
        <f t="shared" si="121"/>
        <v>742.78200000000004</v>
      </c>
      <c r="O267" s="27">
        <f>(F267-H267)*J267</f>
        <v>1697865.50031</v>
      </c>
      <c r="P267" s="27">
        <f>(F267-H267)*K267</f>
        <v>620694.44447500003</v>
      </c>
      <c r="Q267" s="27">
        <f>(G267-I267)*L267</f>
        <v>334598.11140887998</v>
      </c>
      <c r="R267" s="27">
        <f>(G267-I267)*M267</f>
        <v>1629789.9033959049</v>
      </c>
      <c r="S267" s="27">
        <f t="shared" si="110"/>
        <v>4282947.959589785</v>
      </c>
      <c r="T267" s="27"/>
      <c r="U267" s="28"/>
      <c r="V267" s="29"/>
    </row>
    <row r="268" spans="1:22" ht="30">
      <c r="A268" s="38"/>
      <c r="B268" s="25" t="s">
        <v>310</v>
      </c>
      <c r="C268" s="24" t="s">
        <v>212</v>
      </c>
      <c r="D268" s="24" t="s">
        <v>312</v>
      </c>
      <c r="E268" s="24" t="s">
        <v>21</v>
      </c>
      <c r="F268" s="17">
        <v>7381.27</v>
      </c>
      <c r="G268" s="17">
        <v>7381.27</v>
      </c>
      <c r="H268" s="17">
        <v>2003.7549999999999</v>
      </c>
      <c r="I268" s="17">
        <f t="shared" si="119"/>
        <v>2109.9540149999998</v>
      </c>
      <c r="J268" s="26">
        <f>'2024'!J268</f>
        <v>188.85999999999999</v>
      </c>
      <c r="K268" s="26">
        <f>'2024'!K268</f>
        <v>43.99</v>
      </c>
      <c r="L268" s="26">
        <f>'2024'!L268</f>
        <v>26.391999999999999</v>
      </c>
      <c r="M268" s="26">
        <f>'2024'!M268</f>
        <v>160.41999999999999</v>
      </c>
      <c r="N268" s="26">
        <f t="shared" si="121"/>
        <v>419.66200000000003</v>
      </c>
      <c r="O268" s="27">
        <f>(F268-H268)*J268</f>
        <v>1015597.4828999999</v>
      </c>
      <c r="P268" s="27">
        <f>(F268-H268)*K268</f>
        <v>236556.88485000003</v>
      </c>
      <c r="Q268" s="27">
        <f>(G268-I268)*L268</f>
        <v>139120.57147612004</v>
      </c>
      <c r="R268" s="27">
        <f>(G268-I268)*M268</f>
        <v>845624.51031370007</v>
      </c>
      <c r="S268" s="27">
        <f t="shared" si="110"/>
        <v>2236899.4495398202</v>
      </c>
      <c r="T268" s="27"/>
      <c r="U268" s="28"/>
      <c r="V268" s="29"/>
    </row>
    <row r="269" spans="1:22" ht="33" customHeight="1">
      <c r="A269" s="38" t="s">
        <v>313</v>
      </c>
      <c r="B269" s="50"/>
      <c r="C269" s="25" t="s">
        <v>314</v>
      </c>
      <c r="D269" s="25"/>
      <c r="E269" s="48"/>
      <c r="F269" s="49" t="s">
        <v>18</v>
      </c>
      <c r="G269" s="49" t="s">
        <v>18</v>
      </c>
      <c r="H269" s="49" t="s">
        <v>18</v>
      </c>
      <c r="I269" s="49" t="s">
        <v>18</v>
      </c>
      <c r="J269" s="26">
        <f>'2024'!J269</f>
        <v>4604.8130000000001</v>
      </c>
      <c r="K269" s="26">
        <f>'2024'!K269</f>
        <v>2289.21</v>
      </c>
      <c r="L269" s="26">
        <f>'2024'!L269</f>
        <v>769</v>
      </c>
      <c r="M269" s="26">
        <f>'2024'!M269</f>
        <v>3966</v>
      </c>
      <c r="N269" s="26">
        <f t="shared" si="121"/>
        <v>11629.023000000001</v>
      </c>
      <c r="O269" s="27">
        <f t="shared" ref="O269:R269" si="140">O270</f>
        <v>19695460.528428696</v>
      </c>
      <c r="P269" s="27">
        <f t="shared" si="140"/>
        <v>9791286.8983570579</v>
      </c>
      <c r="Q269" s="27">
        <f t="shared" si="140"/>
        <v>3213567.5180235496</v>
      </c>
      <c r="R269" s="27">
        <f t="shared" si="140"/>
        <v>16573483.454462156</v>
      </c>
      <c r="S269" s="27">
        <f t="shared" ref="S269:S336" si="141">O269+P269+Q269+R269</f>
        <v>49273798.399271458</v>
      </c>
      <c r="T269" s="29"/>
      <c r="U269" s="28"/>
      <c r="V269" s="29"/>
    </row>
    <row r="270" spans="1:22" ht="30">
      <c r="A270" s="38"/>
      <c r="B270" s="25" t="s">
        <v>314</v>
      </c>
      <c r="C270" s="24" t="s">
        <v>179</v>
      </c>
      <c r="D270" s="24" t="s">
        <v>315</v>
      </c>
      <c r="E270" s="24" t="s">
        <v>21</v>
      </c>
      <c r="F270" s="17">
        <v>6131.0186568628733</v>
      </c>
      <c r="G270" s="17">
        <v>6131.0186568628733</v>
      </c>
      <c r="H270" s="17">
        <v>1853.8719999999998</v>
      </c>
      <c r="I270" s="17">
        <f t="shared" si="119"/>
        <v>1952.1272159999996</v>
      </c>
      <c r="J270" s="26">
        <f>'2024'!J270</f>
        <v>4604.8130000000001</v>
      </c>
      <c r="K270" s="26">
        <f>'2024'!K270</f>
        <v>2289.21</v>
      </c>
      <c r="L270" s="26">
        <f>'2024'!L270</f>
        <v>769</v>
      </c>
      <c r="M270" s="26">
        <f>'2024'!M270</f>
        <v>3966</v>
      </c>
      <c r="N270" s="26">
        <f t="shared" si="121"/>
        <v>11629.023000000001</v>
      </c>
      <c r="O270" s="27">
        <f>(F270-H270)*J270</f>
        <v>19695460.528428696</v>
      </c>
      <c r="P270" s="27">
        <f>(F270-H270)*K270</f>
        <v>9791286.8983570579</v>
      </c>
      <c r="Q270" s="27">
        <f>(G270-I270)*L270</f>
        <v>3213567.5180235496</v>
      </c>
      <c r="R270" s="27">
        <f>(G270-I270)*M270</f>
        <v>16573483.454462156</v>
      </c>
      <c r="S270" s="27">
        <f t="shared" si="141"/>
        <v>49273798.399271458</v>
      </c>
      <c r="T270" s="27"/>
      <c r="U270" s="28"/>
      <c r="V270" s="29"/>
    </row>
    <row r="271" spans="1:22" ht="33" customHeight="1">
      <c r="A271" s="38" t="s">
        <v>316</v>
      </c>
      <c r="B271" s="50"/>
      <c r="C271" s="25" t="s">
        <v>317</v>
      </c>
      <c r="D271" s="25"/>
      <c r="E271" s="48"/>
      <c r="F271" s="49" t="s">
        <v>18</v>
      </c>
      <c r="G271" s="49" t="s">
        <v>18</v>
      </c>
      <c r="H271" s="49" t="s">
        <v>18</v>
      </c>
      <c r="I271" s="49" t="s">
        <v>18</v>
      </c>
      <c r="J271" s="26">
        <f>'2024'!J271</f>
        <v>179.066</v>
      </c>
      <c r="K271" s="26">
        <f>'2024'!K271</f>
        <v>69.515999999999991</v>
      </c>
      <c r="L271" s="26">
        <f>'2024'!L271</f>
        <v>53.83</v>
      </c>
      <c r="M271" s="26">
        <f>'2024'!M271</f>
        <v>202.51</v>
      </c>
      <c r="N271" s="26">
        <f t="shared" si="121"/>
        <v>504.92199999999997</v>
      </c>
      <c r="O271" s="27">
        <f t="shared" ref="O271:R271" si="142">O272</f>
        <v>1534968.0772800003</v>
      </c>
      <c r="P271" s="27">
        <f t="shared" si="142"/>
        <v>595896.71328000003</v>
      </c>
      <c r="Q271" s="27">
        <f t="shared" si="142"/>
        <v>455402.96967207</v>
      </c>
      <c r="R271" s="27">
        <f t="shared" si="142"/>
        <v>1713239.00033979</v>
      </c>
      <c r="S271" s="27">
        <f t="shared" si="141"/>
        <v>4299506.7605718607</v>
      </c>
      <c r="T271" s="29"/>
      <c r="U271" s="28"/>
      <c r="V271" s="29"/>
    </row>
    <row r="272" spans="1:22" ht="30">
      <c r="A272" s="38"/>
      <c r="B272" s="25" t="s">
        <v>317</v>
      </c>
      <c r="C272" s="24" t="s">
        <v>318</v>
      </c>
      <c r="D272" s="24" t="s">
        <v>319</v>
      </c>
      <c r="E272" s="24" t="s">
        <v>21</v>
      </c>
      <c r="F272" s="17">
        <v>10686.387000000001</v>
      </c>
      <c r="G272" s="17">
        <f>F272</f>
        <v>10686.387000000001</v>
      </c>
      <c r="H272" s="17">
        <v>2114.3069999999998</v>
      </c>
      <c r="I272" s="17">
        <f t="shared" ref="I272:I326" si="143">H272*$I$3</f>
        <v>2226.3652709999997</v>
      </c>
      <c r="J272" s="26">
        <f>'2024'!J272</f>
        <v>179.066</v>
      </c>
      <c r="K272" s="26">
        <f>'2024'!K272</f>
        <v>69.515999999999991</v>
      </c>
      <c r="L272" s="26">
        <f>'2024'!L272</f>
        <v>53.83</v>
      </c>
      <c r="M272" s="26">
        <f>'2024'!M272</f>
        <v>202.51</v>
      </c>
      <c r="N272" s="26">
        <f t="shared" si="121"/>
        <v>504.92199999999997</v>
      </c>
      <c r="O272" s="27">
        <f>(F272-H272)*J272</f>
        <v>1534968.0772800003</v>
      </c>
      <c r="P272" s="27">
        <f>(F272-H272)*K272</f>
        <v>595896.71328000003</v>
      </c>
      <c r="Q272" s="27">
        <f>(G272-I272)*L272</f>
        <v>455402.96967207</v>
      </c>
      <c r="R272" s="27">
        <f>(G272-I272)*M272</f>
        <v>1713239.00033979</v>
      </c>
      <c r="S272" s="27">
        <f t="shared" si="141"/>
        <v>4299506.7605718607</v>
      </c>
      <c r="T272" s="27"/>
      <c r="U272" s="28"/>
      <c r="V272" s="29"/>
    </row>
    <row r="273" spans="1:22" ht="33" customHeight="1">
      <c r="A273" s="38" t="s">
        <v>320</v>
      </c>
      <c r="B273" s="50"/>
      <c r="C273" s="25" t="s">
        <v>321</v>
      </c>
      <c r="D273" s="25"/>
      <c r="E273" s="48"/>
      <c r="F273" s="49" t="s">
        <v>18</v>
      </c>
      <c r="G273" s="49" t="s">
        <v>18</v>
      </c>
      <c r="H273" s="49" t="s">
        <v>18</v>
      </c>
      <c r="I273" s="49" t="s">
        <v>18</v>
      </c>
      <c r="J273" s="26">
        <f>'2024'!J273</f>
        <v>25793.263000000003</v>
      </c>
      <c r="K273" s="26">
        <f>'2024'!K273</f>
        <v>13670.124</v>
      </c>
      <c r="L273" s="26">
        <f>'2024'!L273</f>
        <v>4325.55</v>
      </c>
      <c r="M273" s="26">
        <f>'2024'!M273</f>
        <v>24871.82</v>
      </c>
      <c r="N273" s="26">
        <f t="shared" si="121"/>
        <v>68660.757000000012</v>
      </c>
      <c r="O273" s="27">
        <f t="shared" ref="O273:R273" si="144">SUM(O274:O291)</f>
        <v>126166471.74215487</v>
      </c>
      <c r="P273" s="27">
        <f t="shared" si="144"/>
        <v>64787959.869393677</v>
      </c>
      <c r="Q273" s="27">
        <f t="shared" si="144"/>
        <v>19933717.397276975</v>
      </c>
      <c r="R273" s="27">
        <f t="shared" si="144"/>
        <v>114617961.9964252</v>
      </c>
      <c r="S273" s="27">
        <f t="shared" si="141"/>
        <v>325506111.00525069</v>
      </c>
      <c r="T273" s="29"/>
      <c r="U273" s="28"/>
      <c r="V273" s="29"/>
    </row>
    <row r="274" spans="1:22" ht="90">
      <c r="A274" s="38"/>
      <c r="B274" s="25" t="s">
        <v>321</v>
      </c>
      <c r="C274" s="24" t="s">
        <v>318</v>
      </c>
      <c r="D274" s="24" t="s">
        <v>322</v>
      </c>
      <c r="E274" s="24" t="s">
        <v>21</v>
      </c>
      <c r="F274" s="17">
        <v>6223.97</v>
      </c>
      <c r="G274" s="17">
        <v>6223.97</v>
      </c>
      <c r="H274" s="17">
        <v>1998.4399999999998</v>
      </c>
      <c r="I274" s="17">
        <f t="shared" si="143"/>
        <v>2104.3573199999996</v>
      </c>
      <c r="J274" s="26">
        <f>'2024'!J274</f>
        <v>3008.4540000000002</v>
      </c>
      <c r="K274" s="26">
        <f>'2024'!K274</f>
        <v>1249.848</v>
      </c>
      <c r="L274" s="26">
        <f>'2024'!L274</f>
        <v>496.09</v>
      </c>
      <c r="M274" s="26">
        <f>'2024'!M274</f>
        <v>2852.49</v>
      </c>
      <c r="N274" s="26">
        <f t="shared" si="121"/>
        <v>7606.8819999999996</v>
      </c>
      <c r="O274" s="27">
        <f t="shared" ref="O274:O291" si="145">(F274-H274)*J274</f>
        <v>12712312.630620003</v>
      </c>
      <c r="P274" s="27">
        <f t="shared" ref="P274:P291" si="146">(F274-H274)*K274</f>
        <v>5281270.2194400011</v>
      </c>
      <c r="Q274" s="27">
        <f t="shared" ref="Q274:Q291" si="147">(G274-I274)*L274</f>
        <v>2043698.6544212</v>
      </c>
      <c r="R274" s="27">
        <f t="shared" ref="R274:R291" si="148">(G274-I274)*M274</f>
        <v>11751153.9735732</v>
      </c>
      <c r="S274" s="27">
        <f t="shared" si="141"/>
        <v>31788435.478054404</v>
      </c>
      <c r="T274" s="27"/>
      <c r="U274" s="28"/>
      <c r="V274" s="29"/>
    </row>
    <row r="275" spans="1:22" ht="45">
      <c r="A275" s="38"/>
      <c r="B275" s="25" t="s">
        <v>321</v>
      </c>
      <c r="C275" s="24" t="s">
        <v>318</v>
      </c>
      <c r="D275" s="24" t="s">
        <v>323</v>
      </c>
      <c r="E275" s="24" t="s">
        <v>21</v>
      </c>
      <c r="F275" s="17">
        <v>7045.97</v>
      </c>
      <c r="G275" s="17">
        <v>7045.97</v>
      </c>
      <c r="H275" s="17">
        <v>1998.4399999999998</v>
      </c>
      <c r="I275" s="17">
        <f t="shared" si="143"/>
        <v>2104.3573199999996</v>
      </c>
      <c r="J275" s="26">
        <f>'2024'!J275</f>
        <v>1882.9119999999998</v>
      </c>
      <c r="K275" s="26">
        <f>'2024'!K275</f>
        <v>781.26699999999994</v>
      </c>
      <c r="L275" s="26">
        <f>'2024'!L275</f>
        <v>296.87</v>
      </c>
      <c r="M275" s="26">
        <f>'2024'!M275</f>
        <v>1707.03</v>
      </c>
      <c r="N275" s="26">
        <f t="shared" si="121"/>
        <v>4668.0789999999997</v>
      </c>
      <c r="O275" s="27">
        <f t="shared" si="145"/>
        <v>9504054.8073600009</v>
      </c>
      <c r="P275" s="27">
        <f t="shared" si="146"/>
        <v>3943468.6205100003</v>
      </c>
      <c r="Q275" s="27">
        <f t="shared" si="147"/>
        <v>1467016.5563116001</v>
      </c>
      <c r="R275" s="27">
        <f t="shared" si="148"/>
        <v>8435481.0931404009</v>
      </c>
      <c r="S275" s="27">
        <f t="shared" si="141"/>
        <v>23350021.077322003</v>
      </c>
      <c r="T275" s="27"/>
      <c r="U275" s="28"/>
      <c r="V275" s="29"/>
    </row>
    <row r="276" spans="1:22" ht="30">
      <c r="A276" s="38"/>
      <c r="B276" s="25" t="s">
        <v>321</v>
      </c>
      <c r="C276" s="24" t="s">
        <v>318</v>
      </c>
      <c r="D276" s="24" t="s">
        <v>324</v>
      </c>
      <c r="E276" s="24" t="s">
        <v>21</v>
      </c>
      <c r="F276" s="17">
        <v>8116.38</v>
      </c>
      <c r="G276" s="17">
        <v>8116.38</v>
      </c>
      <c r="H276" s="17">
        <v>1380.1247899999998</v>
      </c>
      <c r="I276" s="17">
        <f t="shared" si="143"/>
        <v>1453.2714038699999</v>
      </c>
      <c r="J276" s="26">
        <f>'2024'!J276</f>
        <v>78.525000000000006</v>
      </c>
      <c r="K276" s="26">
        <f>'2024'!K276</f>
        <v>29.526</v>
      </c>
      <c r="L276" s="26">
        <f>'2024'!L276</f>
        <v>13.64</v>
      </c>
      <c r="M276" s="26">
        <f>'2024'!M276</f>
        <v>78.42</v>
      </c>
      <c r="N276" s="26">
        <f t="shared" si="121"/>
        <v>200.11099999999999</v>
      </c>
      <c r="O276" s="27">
        <f t="shared" si="145"/>
        <v>528964.44036525011</v>
      </c>
      <c r="P276" s="27">
        <f t="shared" si="146"/>
        <v>198894.67133046</v>
      </c>
      <c r="Q276" s="27">
        <f t="shared" si="147"/>
        <v>90884.801251213212</v>
      </c>
      <c r="R276" s="27">
        <f t="shared" si="148"/>
        <v>522520.97610851465</v>
      </c>
      <c r="S276" s="27">
        <f t="shared" si="141"/>
        <v>1341264.8890554379</v>
      </c>
      <c r="T276" s="27"/>
      <c r="U276" s="28"/>
      <c r="V276" s="29"/>
    </row>
    <row r="277" spans="1:22" ht="45">
      <c r="A277" s="38"/>
      <c r="B277" s="25" t="s">
        <v>321</v>
      </c>
      <c r="C277" s="24" t="s">
        <v>318</v>
      </c>
      <c r="D277" s="24" t="s">
        <v>325</v>
      </c>
      <c r="E277" s="24" t="s">
        <v>21</v>
      </c>
      <c r="F277" s="17">
        <v>11329.93</v>
      </c>
      <c r="G277" s="17">
        <f>F277</f>
        <v>11329.93</v>
      </c>
      <c r="H277" s="17">
        <v>1761.9224999999999</v>
      </c>
      <c r="I277" s="17">
        <f t="shared" si="143"/>
        <v>1855.3043924999997</v>
      </c>
      <c r="J277" s="26">
        <f>'2024'!J277</f>
        <v>58.935000000000002</v>
      </c>
      <c r="K277" s="26">
        <f>'2024'!K277</f>
        <v>22.937999999999999</v>
      </c>
      <c r="L277" s="26">
        <f>'2024'!L277</f>
        <v>11.97</v>
      </c>
      <c r="M277" s="26">
        <f>'2024'!M277</f>
        <v>68.849999999999994</v>
      </c>
      <c r="N277" s="26">
        <f t="shared" si="121"/>
        <v>162.69299999999998</v>
      </c>
      <c r="O277" s="27">
        <f t="shared" si="145"/>
        <v>563890.52201249998</v>
      </c>
      <c r="P277" s="27">
        <f t="shared" si="146"/>
        <v>219470.95603499998</v>
      </c>
      <c r="Q277" s="27">
        <f t="shared" si="147"/>
        <v>113411.26852177501</v>
      </c>
      <c r="R277" s="27">
        <f t="shared" si="148"/>
        <v>652327.97307637497</v>
      </c>
      <c r="S277" s="27">
        <f t="shared" si="141"/>
        <v>1549100.7196456499</v>
      </c>
      <c r="T277" s="27"/>
      <c r="U277" s="28"/>
      <c r="V277" s="29"/>
    </row>
    <row r="278" spans="1:22" ht="45">
      <c r="A278" s="38"/>
      <c r="B278" s="25" t="s">
        <v>321</v>
      </c>
      <c r="C278" s="24" t="s">
        <v>318</v>
      </c>
      <c r="D278" s="24" t="s">
        <v>326</v>
      </c>
      <c r="E278" s="24" t="s">
        <v>21</v>
      </c>
      <c r="F278" s="17">
        <v>25113.179753199191</v>
      </c>
      <c r="G278" s="17">
        <v>25113.179753199187</v>
      </c>
      <c r="H278" s="17">
        <v>1761.9224999999999</v>
      </c>
      <c r="I278" s="17">
        <f t="shared" si="143"/>
        <v>1855.3043924999997</v>
      </c>
      <c r="J278" s="26">
        <f>'2024'!J278</f>
        <v>121.74300000000001</v>
      </c>
      <c r="K278" s="26">
        <f>'2024'!K278</f>
        <v>47.126000000000005</v>
      </c>
      <c r="L278" s="26">
        <f>'2024'!L278</f>
        <v>20.62</v>
      </c>
      <c r="M278" s="26">
        <f>'2024'!M278</f>
        <v>118.54</v>
      </c>
      <c r="N278" s="26">
        <f t="shared" si="121"/>
        <v>308.02900000000005</v>
      </c>
      <c r="O278" s="27">
        <f t="shared" si="145"/>
        <v>2842852.111776229</v>
      </c>
      <c r="P278" s="27">
        <f t="shared" si="146"/>
        <v>1100451.3493142652</v>
      </c>
      <c r="Q278" s="27">
        <f t="shared" si="147"/>
        <v>479577.38993761729</v>
      </c>
      <c r="R278" s="27">
        <f t="shared" si="148"/>
        <v>2756988.545257282</v>
      </c>
      <c r="S278" s="27">
        <f t="shared" si="141"/>
        <v>7179869.3962853923</v>
      </c>
      <c r="T278" s="27"/>
      <c r="U278" s="28"/>
      <c r="V278" s="29"/>
    </row>
    <row r="279" spans="1:22" ht="30">
      <c r="A279" s="38"/>
      <c r="B279" s="25" t="s">
        <v>321</v>
      </c>
      <c r="C279" s="24" t="s">
        <v>327</v>
      </c>
      <c r="D279" s="24" t="s">
        <v>328</v>
      </c>
      <c r="E279" s="24" t="s">
        <v>21</v>
      </c>
      <c r="F279" s="17">
        <v>11414.14</v>
      </c>
      <c r="G279" s="17">
        <v>11414.14</v>
      </c>
      <c r="H279" s="17">
        <v>1948.8297899999998</v>
      </c>
      <c r="I279" s="17">
        <f t="shared" si="143"/>
        <v>2052.1177688699995</v>
      </c>
      <c r="J279" s="26">
        <f>'2024'!J279</f>
        <v>2755.6550000000002</v>
      </c>
      <c r="K279" s="26">
        <f>'2024'!K279</f>
        <v>1128.7429999999999</v>
      </c>
      <c r="L279" s="26">
        <f>'2024'!L279</f>
        <v>307.64999999999998</v>
      </c>
      <c r="M279" s="26">
        <f>'2024'!M279</f>
        <v>1768.96</v>
      </c>
      <c r="N279" s="26">
        <f t="shared" si="121"/>
        <v>5961.0079999999998</v>
      </c>
      <c r="O279" s="27">
        <f t="shared" si="145"/>
        <v>26083129.406737551</v>
      </c>
      <c r="P279" s="27">
        <f t="shared" si="146"/>
        <v>10683902.642366029</v>
      </c>
      <c r="Q279" s="27">
        <f t="shared" si="147"/>
        <v>2880226.1394071444</v>
      </c>
      <c r="R279" s="27">
        <f t="shared" si="148"/>
        <v>16561042.845979726</v>
      </c>
      <c r="S279" s="27">
        <f t="shared" si="141"/>
        <v>56208301.034490451</v>
      </c>
      <c r="T279" s="27"/>
      <c r="U279" s="28"/>
      <c r="V279" s="29"/>
    </row>
    <row r="280" spans="1:22" ht="30">
      <c r="A280" s="38"/>
      <c r="B280" s="25" t="s">
        <v>321</v>
      </c>
      <c r="C280" s="24" t="s">
        <v>327</v>
      </c>
      <c r="D280" s="24" t="s">
        <v>328</v>
      </c>
      <c r="E280" s="24" t="s">
        <v>31</v>
      </c>
      <c r="F280" s="17">
        <v>11414.14</v>
      </c>
      <c r="G280" s="17">
        <v>11414.14</v>
      </c>
      <c r="H280" s="17">
        <v>1948.8297899999998</v>
      </c>
      <c r="I280" s="17">
        <f t="shared" si="143"/>
        <v>2052.1177688699995</v>
      </c>
      <c r="J280" s="26">
        <f>'2024'!J280</f>
        <v>36.260999999999996</v>
      </c>
      <c r="K280" s="26">
        <f>'2024'!K280</f>
        <v>22.631</v>
      </c>
      <c r="L280" s="26">
        <f>'2024'!L280</f>
        <v>5.01</v>
      </c>
      <c r="M280" s="26">
        <f>'2024'!M280</f>
        <v>28.8</v>
      </c>
      <c r="N280" s="26">
        <f t="shared" si="121"/>
        <v>92.701999999999998</v>
      </c>
      <c r="O280" s="27">
        <f t="shared" si="145"/>
        <v>343221.61352480995</v>
      </c>
      <c r="P280" s="27">
        <f t="shared" si="146"/>
        <v>214209.43536251</v>
      </c>
      <c r="Q280" s="27">
        <f t="shared" si="147"/>
        <v>46903.731377961303</v>
      </c>
      <c r="R280" s="27">
        <f t="shared" si="148"/>
        <v>269626.24025654403</v>
      </c>
      <c r="S280" s="27">
        <f t="shared" si="141"/>
        <v>873961.02052182541</v>
      </c>
      <c r="T280" s="27"/>
      <c r="U280" s="28"/>
      <c r="V280" s="29"/>
    </row>
    <row r="281" spans="1:22" ht="30">
      <c r="A281" s="38"/>
      <c r="B281" s="25" t="s">
        <v>321</v>
      </c>
      <c r="C281" s="24" t="s">
        <v>327</v>
      </c>
      <c r="D281" s="24" t="s">
        <v>329</v>
      </c>
      <c r="E281" s="24" t="s">
        <v>21</v>
      </c>
      <c r="F281" s="17">
        <v>7240.09</v>
      </c>
      <c r="G281" s="17">
        <v>7240.09</v>
      </c>
      <c r="H281" s="17">
        <v>1544.8897899999999</v>
      </c>
      <c r="I281" s="17">
        <f t="shared" si="143"/>
        <v>1626.7689488699998</v>
      </c>
      <c r="J281" s="26">
        <f>'2024'!J281</f>
        <v>399.44399999999996</v>
      </c>
      <c r="K281" s="26">
        <f>'2024'!K281</f>
        <v>272.66499999999996</v>
      </c>
      <c r="L281" s="26">
        <f>'2024'!L281</f>
        <v>71.92</v>
      </c>
      <c r="M281" s="26">
        <f>'2024'!M281</f>
        <v>413.53</v>
      </c>
      <c r="N281" s="26">
        <f t="shared" si="121"/>
        <v>1157.5589999999997</v>
      </c>
      <c r="O281" s="27">
        <f t="shared" si="145"/>
        <v>2274913.5526832398</v>
      </c>
      <c r="P281" s="27">
        <f t="shared" si="146"/>
        <v>1552881.7652596498</v>
      </c>
      <c r="Q281" s="27">
        <f t="shared" si="147"/>
        <v>403710.04999726964</v>
      </c>
      <c r="R281" s="27">
        <f t="shared" si="148"/>
        <v>2321276.6542737889</v>
      </c>
      <c r="S281" s="27">
        <f t="shared" si="141"/>
        <v>6552782.0222139489</v>
      </c>
      <c r="T281" s="27"/>
      <c r="U281" s="28"/>
      <c r="V281" s="29"/>
    </row>
    <row r="282" spans="1:22" ht="30">
      <c r="A282" s="38"/>
      <c r="B282" s="25" t="s">
        <v>321</v>
      </c>
      <c r="C282" s="24" t="s">
        <v>327</v>
      </c>
      <c r="D282" s="24" t="s">
        <v>330</v>
      </c>
      <c r="E282" s="24" t="s">
        <v>21</v>
      </c>
      <c r="F282" s="17">
        <v>10801.45</v>
      </c>
      <c r="G282" s="17">
        <v>10801.45</v>
      </c>
      <c r="H282" s="17">
        <v>1544.8897899999999</v>
      </c>
      <c r="I282" s="17">
        <f t="shared" si="143"/>
        <v>1626.7689488699998</v>
      </c>
      <c r="J282" s="26">
        <f>'2024'!J282</f>
        <v>163.59299999999999</v>
      </c>
      <c r="K282" s="26">
        <f>'2024'!K282</f>
        <v>109.062</v>
      </c>
      <c r="L282" s="26">
        <f>'2024'!L282</f>
        <v>34.630000000000003</v>
      </c>
      <c r="M282" s="26">
        <f>'2024'!M282</f>
        <v>199.12</v>
      </c>
      <c r="N282" s="26">
        <f t="shared" si="121"/>
        <v>506.40499999999997</v>
      </c>
      <c r="O282" s="27">
        <f t="shared" si="145"/>
        <v>1514308.4544345301</v>
      </c>
      <c r="P282" s="27">
        <f t="shared" si="146"/>
        <v>1009538.9696230202</v>
      </c>
      <c r="Q282" s="27">
        <f t="shared" si="147"/>
        <v>317719.20480063197</v>
      </c>
      <c r="R282" s="27">
        <f t="shared" si="148"/>
        <v>1826862.4909010059</v>
      </c>
      <c r="S282" s="27">
        <f t="shared" si="141"/>
        <v>4668429.119759188</v>
      </c>
      <c r="T282" s="27"/>
      <c r="U282" s="28"/>
      <c r="V282" s="29"/>
    </row>
    <row r="283" spans="1:22" ht="30">
      <c r="A283" s="38"/>
      <c r="B283" s="25" t="s">
        <v>321</v>
      </c>
      <c r="C283" s="24" t="s">
        <v>327</v>
      </c>
      <c r="D283" s="24" t="s">
        <v>331</v>
      </c>
      <c r="E283" s="24" t="s">
        <v>21</v>
      </c>
      <c r="F283" s="17">
        <v>18398.66</v>
      </c>
      <c r="G283" s="17">
        <v>18398.66</v>
      </c>
      <c r="H283" s="17">
        <v>1718.5202099999999</v>
      </c>
      <c r="I283" s="17">
        <f t="shared" si="143"/>
        <v>1809.6017811299998</v>
      </c>
      <c r="J283" s="26">
        <f>'2024'!J283</f>
        <v>100.455</v>
      </c>
      <c r="K283" s="26">
        <f>'2024'!K283</f>
        <v>66.97</v>
      </c>
      <c r="L283" s="26">
        <f>'2024'!L283</f>
        <v>34.1</v>
      </c>
      <c r="M283" s="26">
        <f>'2024'!M283</f>
        <v>196.08</v>
      </c>
      <c r="N283" s="26">
        <f t="shared" si="121"/>
        <v>397.60500000000002</v>
      </c>
      <c r="O283" s="27">
        <f t="shared" si="145"/>
        <v>1675603.44260445</v>
      </c>
      <c r="P283" s="27">
        <f t="shared" si="146"/>
        <v>1117068.9617363</v>
      </c>
      <c r="Q283" s="27">
        <f t="shared" si="147"/>
        <v>565686.88526346697</v>
      </c>
      <c r="R283" s="27">
        <f t="shared" si="148"/>
        <v>3252782.5355560295</v>
      </c>
      <c r="S283" s="27">
        <f t="shared" si="141"/>
        <v>6611141.8251602463</v>
      </c>
      <c r="T283" s="27"/>
      <c r="U283" s="28"/>
      <c r="V283" s="29"/>
    </row>
    <row r="284" spans="1:22" ht="30">
      <c r="A284" s="38"/>
      <c r="B284" s="25" t="s">
        <v>321</v>
      </c>
      <c r="C284" s="24" t="s">
        <v>327</v>
      </c>
      <c r="D284" s="24" t="s">
        <v>332</v>
      </c>
      <c r="E284" s="24" t="s">
        <v>21</v>
      </c>
      <c r="F284" s="17">
        <v>7203.93</v>
      </c>
      <c r="G284" s="17">
        <v>7203.93</v>
      </c>
      <c r="H284" s="17">
        <v>1544.8897899999999</v>
      </c>
      <c r="I284" s="17">
        <f t="shared" si="143"/>
        <v>1626.7689488699998</v>
      </c>
      <c r="J284" s="26">
        <f>'2024'!J284</f>
        <v>1466.3980000000001</v>
      </c>
      <c r="K284" s="26">
        <f>'2024'!K284</f>
        <v>949.02700000000004</v>
      </c>
      <c r="L284" s="26">
        <f>'2024'!L284</f>
        <v>275.85000000000002</v>
      </c>
      <c r="M284" s="26">
        <f>'2024'!M284</f>
        <v>1586.11</v>
      </c>
      <c r="N284" s="26">
        <f t="shared" si="121"/>
        <v>4277.3850000000002</v>
      </c>
      <c r="O284" s="27">
        <f t="shared" si="145"/>
        <v>8298405.2458635811</v>
      </c>
      <c r="P284" s="27">
        <f t="shared" si="146"/>
        <v>5370581.9533756701</v>
      </c>
      <c r="Q284" s="27">
        <f t="shared" si="147"/>
        <v>1538459.8759542108</v>
      </c>
      <c r="R284" s="27">
        <f t="shared" si="148"/>
        <v>8845990.9148078039</v>
      </c>
      <c r="S284" s="27">
        <f t="shared" si="141"/>
        <v>24053437.990001265</v>
      </c>
      <c r="T284" s="27"/>
      <c r="U284" s="28"/>
      <c r="V284" s="29"/>
    </row>
    <row r="285" spans="1:22" ht="30">
      <c r="A285" s="38"/>
      <c r="B285" s="25" t="s">
        <v>321</v>
      </c>
      <c r="C285" s="24" t="s">
        <v>66</v>
      </c>
      <c r="D285" s="24" t="s">
        <v>333</v>
      </c>
      <c r="E285" s="24" t="s">
        <v>21</v>
      </c>
      <c r="F285" s="17">
        <v>9113.3799999999992</v>
      </c>
      <c r="G285" s="17">
        <v>9113.3799999999992</v>
      </c>
      <c r="H285" s="17">
        <v>2285.4499999999998</v>
      </c>
      <c r="I285" s="17">
        <f t="shared" si="143"/>
        <v>2406.5788499999999</v>
      </c>
      <c r="J285" s="26">
        <f>'2024'!J285</f>
        <v>718.12800000000004</v>
      </c>
      <c r="K285" s="26">
        <f>'2024'!K285</f>
        <v>444.87800000000004</v>
      </c>
      <c r="L285" s="26">
        <f>'2024'!L285</f>
        <v>117.23</v>
      </c>
      <c r="M285" s="26">
        <f>'2024'!M285</f>
        <v>674.1</v>
      </c>
      <c r="N285" s="26">
        <f t="shared" si="121"/>
        <v>1954.3360000000002</v>
      </c>
      <c r="O285" s="27">
        <f t="shared" si="145"/>
        <v>4903327.7150400002</v>
      </c>
      <c r="P285" s="27">
        <f t="shared" si="146"/>
        <v>3037595.8425400001</v>
      </c>
      <c r="Q285" s="27">
        <f t="shared" si="147"/>
        <v>786238.29881449998</v>
      </c>
      <c r="R285" s="27">
        <f t="shared" si="148"/>
        <v>4521054.6552149998</v>
      </c>
      <c r="S285" s="27">
        <f t="shared" si="141"/>
        <v>13248216.511609498</v>
      </c>
      <c r="T285" s="27"/>
      <c r="U285" s="28"/>
      <c r="V285" s="29"/>
    </row>
    <row r="286" spans="1:22" ht="30">
      <c r="A286" s="38"/>
      <c r="B286" s="25" t="s">
        <v>321</v>
      </c>
      <c r="C286" s="24" t="s">
        <v>66</v>
      </c>
      <c r="D286" s="24" t="s">
        <v>334</v>
      </c>
      <c r="E286" s="24" t="s">
        <v>21</v>
      </c>
      <c r="F286" s="17">
        <v>8062.3</v>
      </c>
      <c r="G286" s="17">
        <v>8062.3</v>
      </c>
      <c r="H286" s="17">
        <v>2285.4499999999998</v>
      </c>
      <c r="I286" s="17">
        <f t="shared" si="143"/>
        <v>2406.5788499999999</v>
      </c>
      <c r="J286" s="26">
        <f>'2024'!J286</f>
        <v>192.37400000000002</v>
      </c>
      <c r="K286" s="26">
        <f>'2024'!K286</f>
        <v>126.01599999999999</v>
      </c>
      <c r="L286" s="26">
        <f>'2024'!L286</f>
        <v>15.06</v>
      </c>
      <c r="M286" s="26">
        <f>'2024'!M286</f>
        <v>86.59</v>
      </c>
      <c r="N286" s="26">
        <f t="shared" si="121"/>
        <v>420.03999999999996</v>
      </c>
      <c r="O286" s="27">
        <f t="shared" si="145"/>
        <v>1111315.7419000003</v>
      </c>
      <c r="P286" s="27">
        <f t="shared" si="146"/>
        <v>727975.52960000001</v>
      </c>
      <c r="Q286" s="27">
        <f t="shared" si="147"/>
        <v>85175.160519000012</v>
      </c>
      <c r="R286" s="27">
        <f t="shared" si="148"/>
        <v>489728.89437850006</v>
      </c>
      <c r="S286" s="27">
        <f t="shared" si="141"/>
        <v>2414195.3263975</v>
      </c>
      <c r="T286" s="27"/>
      <c r="U286" s="28"/>
      <c r="V286" s="29"/>
    </row>
    <row r="287" spans="1:22" ht="30">
      <c r="A287" s="38"/>
      <c r="B287" s="25" t="s">
        <v>321</v>
      </c>
      <c r="C287" s="24" t="s">
        <v>66</v>
      </c>
      <c r="D287" s="24" t="s">
        <v>335</v>
      </c>
      <c r="E287" s="24" t="s">
        <v>21</v>
      </c>
      <c r="F287" s="17">
        <v>5286.67</v>
      </c>
      <c r="G287" s="17">
        <v>5286.67</v>
      </c>
      <c r="H287" s="17">
        <v>2285.4499999999998</v>
      </c>
      <c r="I287" s="17">
        <f t="shared" si="143"/>
        <v>2406.5788499999999</v>
      </c>
      <c r="J287" s="26">
        <f>'2024'!J287</f>
        <v>9361.3029999999999</v>
      </c>
      <c r="K287" s="26">
        <f>'2024'!K287</f>
        <v>4959.6790000000001</v>
      </c>
      <c r="L287" s="26">
        <f>'2024'!L287</f>
        <v>1598.85</v>
      </c>
      <c r="M287" s="26">
        <f>'2024'!M287</f>
        <v>9193.3799999999992</v>
      </c>
      <c r="N287" s="26">
        <f t="shared" ref="N287:N327" si="149">J287+K287+L287+M287</f>
        <v>25113.212</v>
      </c>
      <c r="O287" s="27">
        <f t="shared" si="145"/>
        <v>28095329.789660003</v>
      </c>
      <c r="P287" s="27">
        <f t="shared" si="146"/>
        <v>14885087.808380002</v>
      </c>
      <c r="Q287" s="27">
        <f t="shared" si="147"/>
        <v>4604833.7351775002</v>
      </c>
      <c r="R287" s="27">
        <f t="shared" si="148"/>
        <v>26477772.376587</v>
      </c>
      <c r="S287" s="27">
        <f t="shared" si="141"/>
        <v>74063023.709804505</v>
      </c>
      <c r="T287" s="27"/>
      <c r="U287" s="28"/>
      <c r="V287" s="29"/>
    </row>
    <row r="288" spans="1:22" ht="30">
      <c r="A288" s="38"/>
      <c r="B288" s="25" t="s">
        <v>321</v>
      </c>
      <c r="C288" s="24" t="s">
        <v>66</v>
      </c>
      <c r="D288" s="24" t="s">
        <v>335</v>
      </c>
      <c r="E288" s="24" t="s">
        <v>31</v>
      </c>
      <c r="F288" s="17">
        <v>5286.67</v>
      </c>
      <c r="G288" s="17">
        <v>5286.67</v>
      </c>
      <c r="H288" s="17">
        <v>2285.4499999999998</v>
      </c>
      <c r="I288" s="17">
        <f t="shared" si="143"/>
        <v>2406.5788499999999</v>
      </c>
      <c r="J288" s="26">
        <f>'2024'!J288</f>
        <v>1339.5529999999999</v>
      </c>
      <c r="K288" s="26">
        <f>'2024'!K288</f>
        <v>1230.922</v>
      </c>
      <c r="L288" s="26">
        <f>'2024'!L288</f>
        <v>346.93</v>
      </c>
      <c r="M288" s="26">
        <f>'2024'!M288</f>
        <v>1994.86</v>
      </c>
      <c r="N288" s="26">
        <f t="shared" si="149"/>
        <v>4912.2649999999994</v>
      </c>
      <c r="O288" s="27">
        <f t="shared" si="145"/>
        <v>4020293.2546600001</v>
      </c>
      <c r="P288" s="27">
        <f t="shared" si="146"/>
        <v>3694267.7248400003</v>
      </c>
      <c r="Q288" s="27">
        <f t="shared" si="147"/>
        <v>999190.02266950009</v>
      </c>
      <c r="R288" s="27">
        <f t="shared" si="148"/>
        <v>5745378.6314890003</v>
      </c>
      <c r="S288" s="27">
        <f t="shared" si="141"/>
        <v>14459129.633658502</v>
      </c>
      <c r="T288" s="27"/>
      <c r="U288" s="28"/>
      <c r="V288" s="29"/>
    </row>
    <row r="289" spans="1:22" ht="30">
      <c r="A289" s="38"/>
      <c r="B289" s="25" t="s">
        <v>321</v>
      </c>
      <c r="C289" s="24" t="s">
        <v>43</v>
      </c>
      <c r="D289" s="24" t="s">
        <v>336</v>
      </c>
      <c r="E289" s="24" t="s">
        <v>21</v>
      </c>
      <c r="F289" s="17">
        <v>7022.37</v>
      </c>
      <c r="G289" s="17">
        <v>7022.37</v>
      </c>
      <c r="H289" s="17">
        <v>1824.8202100000001</v>
      </c>
      <c r="I289" s="17">
        <f t="shared" si="143"/>
        <v>1921.5356811300001</v>
      </c>
      <c r="J289" s="26">
        <f>'2024'!J289</f>
        <v>1982.749</v>
      </c>
      <c r="K289" s="26">
        <f>'2024'!K289</f>
        <v>1169.663</v>
      </c>
      <c r="L289" s="26">
        <f>'2024'!L289</f>
        <v>350.81</v>
      </c>
      <c r="M289" s="26">
        <f>'2024'!M289</f>
        <v>2017.14</v>
      </c>
      <c r="N289" s="26">
        <f t="shared" si="149"/>
        <v>5520.3620000000001</v>
      </c>
      <c r="O289" s="27">
        <f t="shared" si="145"/>
        <v>10305436.648572709</v>
      </c>
      <c r="P289" s="27">
        <f t="shared" si="146"/>
        <v>6079381.6800207701</v>
      </c>
      <c r="Q289" s="27">
        <f t="shared" si="147"/>
        <v>1789423.6874027848</v>
      </c>
      <c r="R289" s="27">
        <f t="shared" si="148"/>
        <v>10289096.937965432</v>
      </c>
      <c r="S289" s="27">
        <f t="shared" si="141"/>
        <v>28463338.953961693</v>
      </c>
      <c r="T289" s="27"/>
      <c r="U289" s="28"/>
      <c r="V289" s="29"/>
    </row>
    <row r="290" spans="1:22" ht="30">
      <c r="A290" s="38"/>
      <c r="B290" s="25" t="s">
        <v>321</v>
      </c>
      <c r="C290" s="24" t="s">
        <v>19</v>
      </c>
      <c r="D290" s="24" t="s">
        <v>20</v>
      </c>
      <c r="E290" s="24" t="s">
        <v>21</v>
      </c>
      <c r="F290" s="17">
        <v>7459.84</v>
      </c>
      <c r="G290" s="17">
        <v>7459.84</v>
      </c>
      <c r="H290" s="17">
        <v>2104.7399999999998</v>
      </c>
      <c r="I290" s="17">
        <f t="shared" si="143"/>
        <v>2216.2912199999996</v>
      </c>
      <c r="J290" s="26">
        <f>'2024'!J290</f>
        <v>1812.5619999999999</v>
      </c>
      <c r="K290" s="26">
        <f>'2024'!K290</f>
        <v>758.12199999999996</v>
      </c>
      <c r="L290" s="26">
        <f>'2024'!L290</f>
        <v>262.31</v>
      </c>
      <c r="M290" s="26">
        <f>'2024'!M290</f>
        <v>1508.27</v>
      </c>
      <c r="N290" s="26">
        <f t="shared" si="149"/>
        <v>4341.2639999999992</v>
      </c>
      <c r="O290" s="27">
        <f t="shared" si="145"/>
        <v>9706450.7662000004</v>
      </c>
      <c r="P290" s="27">
        <f t="shared" si="146"/>
        <v>4059819.1222000001</v>
      </c>
      <c r="Q290" s="27">
        <f t="shared" si="147"/>
        <v>1375435.2804818002</v>
      </c>
      <c r="R290" s="27">
        <f t="shared" si="148"/>
        <v>7908687.3184106015</v>
      </c>
      <c r="S290" s="27">
        <f t="shared" si="141"/>
        <v>23050392.487292401</v>
      </c>
      <c r="T290" s="27"/>
      <c r="U290" s="28"/>
      <c r="V290" s="29"/>
    </row>
    <row r="291" spans="1:22" ht="30">
      <c r="A291" s="38"/>
      <c r="B291" s="25" t="s">
        <v>321</v>
      </c>
      <c r="C291" s="24" t="s">
        <v>19</v>
      </c>
      <c r="D291" s="24" t="s">
        <v>20</v>
      </c>
      <c r="E291" s="24" t="s">
        <v>31</v>
      </c>
      <c r="F291" s="17">
        <v>7459.8</v>
      </c>
      <c r="G291" s="17">
        <v>7459.84</v>
      </c>
      <c r="H291" s="17">
        <v>2104.7399999999998</v>
      </c>
      <c r="I291" s="17">
        <f t="shared" si="143"/>
        <v>2216.2912199999996</v>
      </c>
      <c r="J291" s="26">
        <f>'2024'!J291</f>
        <v>314.21900000000005</v>
      </c>
      <c r="K291" s="26">
        <f>'2024'!K291</f>
        <v>301.041</v>
      </c>
      <c r="L291" s="26">
        <f>'2024'!L291</f>
        <v>66.010000000000005</v>
      </c>
      <c r="M291" s="26">
        <f>'2024'!M291</f>
        <v>379.55</v>
      </c>
      <c r="N291" s="26">
        <f t="shared" si="149"/>
        <v>1060.82</v>
      </c>
      <c r="O291" s="27">
        <f t="shared" si="145"/>
        <v>1682661.5981400004</v>
      </c>
      <c r="P291" s="27">
        <f t="shared" si="146"/>
        <v>1612092.6174600001</v>
      </c>
      <c r="Q291" s="27">
        <f t="shared" si="147"/>
        <v>346126.65496780007</v>
      </c>
      <c r="R291" s="27">
        <f t="shared" si="148"/>
        <v>1990188.9394490004</v>
      </c>
      <c r="S291" s="27">
        <f t="shared" si="141"/>
        <v>5631069.8100168016</v>
      </c>
      <c r="T291" s="27"/>
      <c r="U291" s="28"/>
      <c r="V291" s="29"/>
    </row>
    <row r="292" spans="1:22" ht="33" customHeight="1">
      <c r="A292" s="38" t="s">
        <v>337</v>
      </c>
      <c r="B292" s="50"/>
      <c r="C292" s="25" t="s">
        <v>338</v>
      </c>
      <c r="D292" s="25"/>
      <c r="E292" s="48"/>
      <c r="F292" s="49" t="s">
        <v>18</v>
      </c>
      <c r="G292" s="49" t="s">
        <v>18</v>
      </c>
      <c r="H292" s="49" t="s">
        <v>18</v>
      </c>
      <c r="I292" s="49" t="s">
        <v>18</v>
      </c>
      <c r="J292" s="26">
        <f>'2024'!J292</f>
        <v>1820.165</v>
      </c>
      <c r="K292" s="26">
        <f>'2024'!K292</f>
        <v>869.50099999999998</v>
      </c>
      <c r="L292" s="26">
        <f>'2024'!L292</f>
        <v>409.298</v>
      </c>
      <c r="M292" s="26">
        <f>'2024'!M292</f>
        <v>1568.0079999999998</v>
      </c>
      <c r="N292" s="26">
        <f t="shared" si="149"/>
        <v>4666.9719999999998</v>
      </c>
      <c r="O292" s="27">
        <f>SUM(O293:O295)</f>
        <v>9649785.0009546652</v>
      </c>
      <c r="P292" s="27">
        <f t="shared" ref="P292:R292" si="150">SUM(P293:P295)</f>
        <v>4596858.648910326</v>
      </c>
      <c r="Q292" s="27">
        <f t="shared" si="150"/>
        <v>2112645.9446072071</v>
      </c>
      <c r="R292" s="27">
        <f t="shared" si="150"/>
        <v>7979510.141736378</v>
      </c>
      <c r="S292" s="27">
        <f t="shared" si="141"/>
        <v>24338799.736208577</v>
      </c>
      <c r="T292" s="29"/>
      <c r="U292" s="28"/>
      <c r="V292" s="29"/>
    </row>
    <row r="293" spans="1:22" ht="60">
      <c r="A293" s="38"/>
      <c r="B293" s="25" t="s">
        <v>338</v>
      </c>
      <c r="C293" s="24" t="s">
        <v>66</v>
      </c>
      <c r="D293" s="24" t="s">
        <v>392</v>
      </c>
      <c r="E293" s="24" t="s">
        <v>21</v>
      </c>
      <c r="F293" s="17">
        <v>8462.6136853051539</v>
      </c>
      <c r="G293" s="17">
        <v>8462.6136853051539</v>
      </c>
      <c r="H293" s="17">
        <v>2742.54</v>
      </c>
      <c r="I293" s="17">
        <f t="shared" si="143"/>
        <v>2887.8946199999996</v>
      </c>
      <c r="J293" s="26">
        <f>'2024'!J293</f>
        <v>1073.4679999999998</v>
      </c>
      <c r="K293" s="26">
        <f>'2024'!K293</f>
        <v>500.16700000000003</v>
      </c>
      <c r="L293" s="26">
        <f>'2024'!L293</f>
        <v>244.55</v>
      </c>
      <c r="M293" s="26">
        <f>'2024'!M293</f>
        <v>821.31</v>
      </c>
      <c r="N293" s="26">
        <f t="shared" si="149"/>
        <v>2639.4949999999999</v>
      </c>
      <c r="O293" s="27">
        <f>(F293-H293)*J293</f>
        <v>6140316.0588171519</v>
      </c>
      <c r="P293" s="27">
        <f t="shared" ref="P293:Q295" si="151">(F293-H293)*K293</f>
        <v>2860992.0949580232</v>
      </c>
      <c r="Q293" s="27">
        <f t="shared" si="151"/>
        <v>1363297.5474203757</v>
      </c>
      <c r="R293" s="27">
        <f>(G293-I293)*M293</f>
        <v>4578572.515525776</v>
      </c>
      <c r="S293" s="27">
        <f t="shared" si="141"/>
        <v>14943178.216721326</v>
      </c>
      <c r="T293" s="27"/>
      <c r="U293" s="28"/>
      <c r="V293" s="29"/>
    </row>
    <row r="294" spans="1:22" ht="30">
      <c r="A294" s="38"/>
      <c r="B294" s="25" t="s">
        <v>338</v>
      </c>
      <c r="C294" s="24" t="s">
        <v>66</v>
      </c>
      <c r="D294" s="24" t="s">
        <v>393</v>
      </c>
      <c r="E294" s="24" t="s">
        <v>21</v>
      </c>
      <c r="F294" s="17">
        <v>8440.6155484514074</v>
      </c>
      <c r="G294" s="17">
        <v>8440.6155484514093</v>
      </c>
      <c r="H294" s="17">
        <v>2742.54</v>
      </c>
      <c r="I294" s="17">
        <f t="shared" si="143"/>
        <v>2887.8946199999996</v>
      </c>
      <c r="J294" s="26">
        <f>'2024'!J294</f>
        <v>8.7779999999999987</v>
      </c>
      <c r="K294" s="26">
        <f>'2024'!K294</f>
        <v>4.3420000000000005</v>
      </c>
      <c r="L294" s="26">
        <f>'2024'!L294</f>
        <v>0.92800000000000005</v>
      </c>
      <c r="M294" s="26">
        <f>'2024'!M294</f>
        <v>8.7780000000000005</v>
      </c>
      <c r="N294" s="26">
        <f t="shared" si="149"/>
        <v>22.826000000000001</v>
      </c>
      <c r="O294" s="27">
        <f>(F294-H294)*J294</f>
        <v>50017.707164306448</v>
      </c>
      <c r="P294" s="27">
        <f t="shared" si="151"/>
        <v>24741.044031376015</v>
      </c>
      <c r="Q294" s="27">
        <f t="shared" si="151"/>
        <v>5152.9250216029086</v>
      </c>
      <c r="R294" s="27">
        <f>(G294-I294)*M294</f>
        <v>48741.784309946481</v>
      </c>
      <c r="S294" s="27">
        <f t="shared" si="141"/>
        <v>128653.46052723184</v>
      </c>
      <c r="T294" s="27"/>
      <c r="U294" s="28"/>
      <c r="V294" s="29"/>
    </row>
    <row r="295" spans="1:22" ht="60">
      <c r="A295" s="38"/>
      <c r="B295" s="25" t="s">
        <v>338</v>
      </c>
      <c r="C295" s="24" t="s">
        <v>66</v>
      </c>
      <c r="D295" s="24" t="s">
        <v>394</v>
      </c>
      <c r="E295" s="24" t="s">
        <v>21</v>
      </c>
      <c r="F295" s="17">
        <v>7430.6578489416943</v>
      </c>
      <c r="G295" s="17">
        <v>7430.6578489416943</v>
      </c>
      <c r="H295" s="17">
        <v>2742.54</v>
      </c>
      <c r="I295" s="17">
        <f t="shared" si="143"/>
        <v>2887.8946199999996</v>
      </c>
      <c r="J295" s="26">
        <f>'2024'!J295</f>
        <v>737.91899999999998</v>
      </c>
      <c r="K295" s="26">
        <f>'2024'!K295</f>
        <v>364.99200000000002</v>
      </c>
      <c r="L295" s="26">
        <f>'2024'!L295</f>
        <v>163.82</v>
      </c>
      <c r="M295" s="26">
        <f>'2024'!M295</f>
        <v>737.92</v>
      </c>
      <c r="N295" s="26">
        <f t="shared" si="149"/>
        <v>2004.6509999999998</v>
      </c>
      <c r="O295" s="27">
        <f>(F295-H295)*J295</f>
        <v>3459451.2349732062</v>
      </c>
      <c r="P295" s="27">
        <f t="shared" si="151"/>
        <v>1711125.509920927</v>
      </c>
      <c r="Q295" s="27">
        <f t="shared" si="151"/>
        <v>744195.47216522833</v>
      </c>
      <c r="R295" s="27">
        <f>(G295-I295)*M295</f>
        <v>3352195.8419006551</v>
      </c>
      <c r="S295" s="27">
        <f t="shared" si="141"/>
        <v>9266968.0589600168</v>
      </c>
      <c r="T295" s="27"/>
      <c r="U295" s="28"/>
      <c r="V295" s="29"/>
    </row>
    <row r="296" spans="1:22" ht="33" customHeight="1">
      <c r="A296" s="38" t="s">
        <v>339</v>
      </c>
      <c r="B296" s="50"/>
      <c r="C296" s="25" t="s">
        <v>340</v>
      </c>
      <c r="D296" s="25"/>
      <c r="E296" s="48"/>
      <c r="F296" s="49" t="s">
        <v>18</v>
      </c>
      <c r="G296" s="49" t="s">
        <v>18</v>
      </c>
      <c r="H296" s="49" t="s">
        <v>18</v>
      </c>
      <c r="I296" s="49" t="s">
        <v>18</v>
      </c>
      <c r="J296" s="26">
        <f>'2024'!J296</f>
        <v>2773.1840000000002</v>
      </c>
      <c r="K296" s="26">
        <f>'2024'!K296</f>
        <v>1278.9159999999999</v>
      </c>
      <c r="L296" s="26">
        <f>'2024'!L296</f>
        <v>451.89</v>
      </c>
      <c r="M296" s="26">
        <f>'2024'!M296</f>
        <v>2550.39</v>
      </c>
      <c r="N296" s="26">
        <f t="shared" si="149"/>
        <v>7054.380000000001</v>
      </c>
      <c r="O296" s="27">
        <f t="shared" ref="O296:R296" si="152">O297</f>
        <v>11481360.111293346</v>
      </c>
      <c r="P296" s="27">
        <f t="shared" si="152"/>
        <v>5294886.7251847833</v>
      </c>
      <c r="Q296" s="27">
        <f t="shared" si="152"/>
        <v>1805201.9530660452</v>
      </c>
      <c r="R296" s="27">
        <f t="shared" si="152"/>
        <v>10188251.585740138</v>
      </c>
      <c r="S296" s="27">
        <f t="shared" si="141"/>
        <v>28769700.37528431</v>
      </c>
      <c r="T296" s="29"/>
      <c r="U296" s="28"/>
      <c r="V296" s="29"/>
    </row>
    <row r="297" spans="1:22" ht="30">
      <c r="A297" s="38"/>
      <c r="B297" s="25" t="s">
        <v>340</v>
      </c>
      <c r="C297" s="24" t="s">
        <v>66</v>
      </c>
      <c r="D297" s="24" t="s">
        <v>341</v>
      </c>
      <c r="E297" s="24" t="s">
        <v>21</v>
      </c>
      <c r="F297" s="17">
        <v>6882.6764320915399</v>
      </c>
      <c r="G297" s="17">
        <v>6882.6764320915381</v>
      </c>
      <c r="H297" s="17">
        <v>2742.54</v>
      </c>
      <c r="I297" s="17">
        <f t="shared" si="143"/>
        <v>2887.8946199999996</v>
      </c>
      <c r="J297" s="26">
        <f>'2024'!J297</f>
        <v>2773.1840000000002</v>
      </c>
      <c r="K297" s="26">
        <f>'2024'!K297</f>
        <v>1278.9159999999999</v>
      </c>
      <c r="L297" s="26">
        <f>'2024'!L297</f>
        <v>451.89</v>
      </c>
      <c r="M297" s="26">
        <f>'2024'!M297</f>
        <v>2550.39</v>
      </c>
      <c r="N297" s="26">
        <f t="shared" si="149"/>
        <v>7054.380000000001</v>
      </c>
      <c r="O297" s="27">
        <f>(F297-H297)*J297</f>
        <v>11481360.111293346</v>
      </c>
      <c r="P297" s="27">
        <f>(F297-H297)*K297</f>
        <v>5294886.7251847833</v>
      </c>
      <c r="Q297" s="27">
        <f>(G297-I297)*L297</f>
        <v>1805201.9530660452</v>
      </c>
      <c r="R297" s="27">
        <f>(G297-I297)*M297</f>
        <v>10188251.585740138</v>
      </c>
      <c r="S297" s="27">
        <f t="shared" si="141"/>
        <v>28769700.37528431</v>
      </c>
      <c r="T297" s="27"/>
      <c r="U297" s="28"/>
      <c r="V297" s="29"/>
    </row>
    <row r="298" spans="1:22" ht="33" customHeight="1">
      <c r="A298" s="38" t="s">
        <v>342</v>
      </c>
      <c r="B298" s="50"/>
      <c r="C298" s="25" t="s">
        <v>343</v>
      </c>
      <c r="D298" s="25"/>
      <c r="E298" s="48"/>
      <c r="F298" s="49" t="s">
        <v>18</v>
      </c>
      <c r="G298" s="49" t="s">
        <v>18</v>
      </c>
      <c r="H298" s="49" t="s">
        <v>18</v>
      </c>
      <c r="I298" s="49" t="s">
        <v>18</v>
      </c>
      <c r="J298" s="26">
        <f>'2024'!J298</f>
        <v>2885.0219999999999</v>
      </c>
      <c r="K298" s="26">
        <f>'2024'!K298</f>
        <v>1970.6219999999998</v>
      </c>
      <c r="L298" s="26">
        <f>'2024'!L298</f>
        <v>949.28</v>
      </c>
      <c r="M298" s="26">
        <f>'2024'!M298</f>
        <v>2847.82</v>
      </c>
      <c r="N298" s="26">
        <f t="shared" si="149"/>
        <v>8652.7440000000006</v>
      </c>
      <c r="O298" s="27">
        <f t="shared" ref="O298:R298" si="153">O299</f>
        <v>18752542.509288676</v>
      </c>
      <c r="P298" s="27">
        <f t="shared" si="153"/>
        <v>12808974.359550625</v>
      </c>
      <c r="Q298" s="27">
        <f t="shared" si="153"/>
        <v>6079368.4087384222</v>
      </c>
      <c r="R298" s="27">
        <f t="shared" si="153"/>
        <v>18237977.142437905</v>
      </c>
      <c r="S298" s="27">
        <f t="shared" si="141"/>
        <v>55878862.420015626</v>
      </c>
      <c r="T298" s="29"/>
      <c r="U298" s="28"/>
      <c r="V298" s="29"/>
    </row>
    <row r="299" spans="1:22" ht="30">
      <c r="A299" s="38"/>
      <c r="B299" s="25" t="s">
        <v>343</v>
      </c>
      <c r="C299" s="24" t="s">
        <v>179</v>
      </c>
      <c r="D299" s="24" t="s">
        <v>344</v>
      </c>
      <c r="E299" s="24" t="s">
        <v>21</v>
      </c>
      <c r="F299" s="17">
        <v>8307.0651681299751</v>
      </c>
      <c r="G299" s="17">
        <v>8307.0651681299751</v>
      </c>
      <c r="H299" s="17">
        <v>1807.1</v>
      </c>
      <c r="I299" s="17">
        <f t="shared" si="143"/>
        <v>1902.8762999999999</v>
      </c>
      <c r="J299" s="26">
        <f>'2024'!J299</f>
        <v>2885.0219999999999</v>
      </c>
      <c r="K299" s="26">
        <f>'2024'!K299</f>
        <v>1970.6219999999998</v>
      </c>
      <c r="L299" s="26">
        <f>'2024'!L299</f>
        <v>949.28</v>
      </c>
      <c r="M299" s="26">
        <f>'2024'!M299</f>
        <v>2847.82</v>
      </c>
      <c r="N299" s="26">
        <f t="shared" si="149"/>
        <v>8652.7440000000006</v>
      </c>
      <c r="O299" s="27">
        <f>(F299-H299)*J299</f>
        <v>18752542.509288676</v>
      </c>
      <c r="P299" s="27">
        <f>(F299-H299)*K299</f>
        <v>12808974.359550625</v>
      </c>
      <c r="Q299" s="27">
        <f>(G299-I299)*L299</f>
        <v>6079368.4087384222</v>
      </c>
      <c r="R299" s="27">
        <f>(G299-I299)*M299</f>
        <v>18237977.142437905</v>
      </c>
      <c r="S299" s="27">
        <f t="shared" si="141"/>
        <v>55878862.420015626</v>
      </c>
      <c r="T299" s="27"/>
      <c r="U299" s="28"/>
      <c r="V299" s="29"/>
    </row>
    <row r="300" spans="1:22" ht="33" customHeight="1">
      <c r="A300" s="38" t="s">
        <v>345</v>
      </c>
      <c r="B300" s="50"/>
      <c r="C300" s="25" t="s">
        <v>346</v>
      </c>
      <c r="D300" s="25"/>
      <c r="E300" s="48"/>
      <c r="F300" s="49" t="s">
        <v>18</v>
      </c>
      <c r="G300" s="49" t="s">
        <v>18</v>
      </c>
      <c r="H300" s="49" t="s">
        <v>18</v>
      </c>
      <c r="I300" s="49" t="s">
        <v>18</v>
      </c>
      <c r="J300" s="26">
        <f>'2024'!J300</f>
        <v>2620.489</v>
      </c>
      <c r="K300" s="26">
        <f>'2024'!K300</f>
        <v>1395.125</v>
      </c>
      <c r="L300" s="26">
        <f>'2024'!L300</f>
        <v>490.8</v>
      </c>
      <c r="M300" s="26">
        <f>'2024'!M300</f>
        <v>2354.1</v>
      </c>
      <c r="N300" s="26">
        <f t="shared" si="149"/>
        <v>6860.5139999999992</v>
      </c>
      <c r="O300" s="27">
        <f t="shared" ref="O300:R300" si="154">O301</f>
        <v>16212679.406028775</v>
      </c>
      <c r="P300" s="27">
        <f t="shared" si="154"/>
        <v>8631486.0914645679</v>
      </c>
      <c r="Q300" s="27">
        <f t="shared" si="154"/>
        <v>2988302.3671824764</v>
      </c>
      <c r="R300" s="27">
        <f t="shared" si="154"/>
        <v>14333257.136479761</v>
      </c>
      <c r="S300" s="27">
        <f t="shared" si="141"/>
        <v>42165725.001155585</v>
      </c>
      <c r="T300" s="29"/>
      <c r="U300" s="28"/>
      <c r="V300" s="29"/>
    </row>
    <row r="301" spans="1:22" ht="30">
      <c r="A301" s="38"/>
      <c r="B301" s="25" t="s">
        <v>346</v>
      </c>
      <c r="C301" s="24" t="s">
        <v>197</v>
      </c>
      <c r="D301" s="24" t="s">
        <v>347</v>
      </c>
      <c r="E301" s="24" t="s">
        <v>21</v>
      </c>
      <c r="F301" s="17">
        <v>8040.7628459561465</v>
      </c>
      <c r="G301" s="17">
        <v>8040.7628459561456</v>
      </c>
      <c r="H301" s="17">
        <v>1853.8719999999998</v>
      </c>
      <c r="I301" s="17">
        <f t="shared" si="143"/>
        <v>1952.1272159999996</v>
      </c>
      <c r="J301" s="26">
        <f>'2024'!J301</f>
        <v>2620.489</v>
      </c>
      <c r="K301" s="26">
        <f>'2024'!K301</f>
        <v>1395.125</v>
      </c>
      <c r="L301" s="26">
        <f>'2024'!L301</f>
        <v>490.8</v>
      </c>
      <c r="M301" s="26">
        <f>'2024'!M301</f>
        <v>2354.1</v>
      </c>
      <c r="N301" s="26">
        <f t="shared" si="149"/>
        <v>6860.5139999999992</v>
      </c>
      <c r="O301" s="27">
        <f>(F301-H301)*J301</f>
        <v>16212679.406028775</v>
      </c>
      <c r="P301" s="27">
        <f>(F301-H301)*K301</f>
        <v>8631486.0914645679</v>
      </c>
      <c r="Q301" s="27">
        <f>(G301-I301)*L301</f>
        <v>2988302.3671824764</v>
      </c>
      <c r="R301" s="27">
        <f>(G301-I301)*M301</f>
        <v>14333257.136479761</v>
      </c>
      <c r="S301" s="27">
        <f t="shared" si="141"/>
        <v>42165725.001155585</v>
      </c>
      <c r="T301" s="27"/>
      <c r="U301" s="28"/>
      <c r="V301" s="29"/>
    </row>
    <row r="302" spans="1:22" ht="33" customHeight="1">
      <c r="A302" s="38" t="s">
        <v>348</v>
      </c>
      <c r="B302" s="50"/>
      <c r="C302" s="25" t="s">
        <v>349</v>
      </c>
      <c r="D302" s="25"/>
      <c r="E302" s="48"/>
      <c r="F302" s="49" t="s">
        <v>18</v>
      </c>
      <c r="G302" s="49" t="s">
        <v>18</v>
      </c>
      <c r="H302" s="49" t="s">
        <v>18</v>
      </c>
      <c r="I302" s="49" t="s">
        <v>18</v>
      </c>
      <c r="J302" s="26">
        <f>'2024'!J302</f>
        <v>5000.6319999999996</v>
      </c>
      <c r="K302" s="26">
        <f>'2024'!K302</f>
        <v>2532.0700000000002</v>
      </c>
      <c r="L302" s="26">
        <f>'2024'!L302</f>
        <v>1144.28</v>
      </c>
      <c r="M302" s="26">
        <f>'2024'!M302</f>
        <v>4321.4859999999999</v>
      </c>
      <c r="N302" s="26">
        <f t="shared" si="149"/>
        <v>12998.468000000001</v>
      </c>
      <c r="O302" s="27">
        <f t="shared" ref="O302:R302" si="155">SUM(O303:O307)</f>
        <v>34958347.78385172</v>
      </c>
      <c r="P302" s="27">
        <f t="shared" si="155"/>
        <v>17664877.696920972</v>
      </c>
      <c r="Q302" s="27">
        <f t="shared" si="155"/>
        <v>8872040.0063482709</v>
      </c>
      <c r="R302" s="27">
        <f t="shared" si="155"/>
        <v>31771157.667016413</v>
      </c>
      <c r="S302" s="27">
        <f t="shared" si="141"/>
        <v>93266423.154137373</v>
      </c>
      <c r="T302" s="29"/>
      <c r="U302" s="28"/>
      <c r="V302" s="29"/>
    </row>
    <row r="303" spans="1:22" ht="30">
      <c r="A303" s="38"/>
      <c r="B303" s="25" t="s">
        <v>349</v>
      </c>
      <c r="C303" s="24" t="s">
        <v>350</v>
      </c>
      <c r="D303" s="24" t="s">
        <v>351</v>
      </c>
      <c r="E303" s="24" t="s">
        <v>21</v>
      </c>
      <c r="F303" s="17">
        <v>6544.49</v>
      </c>
      <c r="G303" s="17">
        <v>6544.49</v>
      </c>
      <c r="H303" s="17">
        <v>1853.8719999999998</v>
      </c>
      <c r="I303" s="17">
        <f t="shared" si="143"/>
        <v>1952.1272159999996</v>
      </c>
      <c r="J303" s="26">
        <f>'2024'!J303</f>
        <v>981.43700000000001</v>
      </c>
      <c r="K303" s="26">
        <f>'2024'!K303</f>
        <v>485.625</v>
      </c>
      <c r="L303" s="26">
        <f>'2024'!L303</f>
        <v>200.87</v>
      </c>
      <c r="M303" s="26">
        <f>'2024'!M303</f>
        <v>999.93700000000001</v>
      </c>
      <c r="N303" s="26">
        <f t="shared" si="149"/>
        <v>2667.8689999999997</v>
      </c>
      <c r="O303" s="27">
        <f>(F303-H303)*J303</f>
        <v>4603546.0580660002</v>
      </c>
      <c r="P303" s="27">
        <f t="shared" ref="P303:Q307" si="156">(F303-H303)*K303</f>
        <v>2277881.36625</v>
      </c>
      <c r="Q303" s="27">
        <f t="shared" si="156"/>
        <v>922467.91242208006</v>
      </c>
      <c r="R303" s="27">
        <f>(G303-I303)*M303</f>
        <v>4592073.4651446082</v>
      </c>
      <c r="S303" s="27">
        <f t="shared" si="141"/>
        <v>12395968.801882688</v>
      </c>
      <c r="T303" s="27"/>
      <c r="U303" s="28"/>
      <c r="V303" s="29"/>
    </row>
    <row r="304" spans="1:22" ht="30">
      <c r="A304" s="38"/>
      <c r="B304" s="25" t="s">
        <v>349</v>
      </c>
      <c r="C304" s="24" t="s">
        <v>350</v>
      </c>
      <c r="D304" s="24" t="s">
        <v>352</v>
      </c>
      <c r="E304" s="24" t="s">
        <v>21</v>
      </c>
      <c r="F304" s="17">
        <v>6422.5</v>
      </c>
      <c r="G304" s="17">
        <v>7048.64</v>
      </c>
      <c r="H304" s="17">
        <v>1853.8719999999998</v>
      </c>
      <c r="I304" s="17">
        <f t="shared" si="143"/>
        <v>1952.1272159999996</v>
      </c>
      <c r="J304" s="26">
        <f>'2024'!J304</f>
        <v>493.27199999999999</v>
      </c>
      <c r="K304" s="26">
        <f>'2024'!K304</f>
        <v>177</v>
      </c>
      <c r="L304" s="26">
        <f>'2024'!L304</f>
        <v>44.16</v>
      </c>
      <c r="M304" s="26">
        <f>'2024'!M304</f>
        <v>408.76499999999999</v>
      </c>
      <c r="N304" s="26">
        <f t="shared" si="149"/>
        <v>1123.1969999999999</v>
      </c>
      <c r="O304" s="27">
        <f>(F304-H304)*J304</f>
        <v>2253576.2708160002</v>
      </c>
      <c r="P304" s="27">
        <f t="shared" si="156"/>
        <v>808647.15600000008</v>
      </c>
      <c r="Q304" s="27">
        <f t="shared" si="156"/>
        <v>225062.00454143999</v>
      </c>
      <c r="R304" s="27">
        <f>(G304-I304)*M304</f>
        <v>2083276.0481517601</v>
      </c>
      <c r="S304" s="27">
        <f t="shared" si="141"/>
        <v>5370561.4795092</v>
      </c>
      <c r="T304" s="27"/>
      <c r="U304" s="28"/>
      <c r="V304" s="29"/>
    </row>
    <row r="305" spans="1:22" ht="30">
      <c r="A305" s="38"/>
      <c r="B305" s="25" t="s">
        <v>349</v>
      </c>
      <c r="C305" s="24" t="s">
        <v>350</v>
      </c>
      <c r="D305" s="24" t="s">
        <v>353</v>
      </c>
      <c r="E305" s="24" t="s">
        <v>21</v>
      </c>
      <c r="F305" s="17">
        <v>6422.5</v>
      </c>
      <c r="G305" s="17">
        <v>7048.64</v>
      </c>
      <c r="H305" s="17">
        <v>1807.1</v>
      </c>
      <c r="I305" s="17">
        <f t="shared" si="143"/>
        <v>1902.8762999999999</v>
      </c>
      <c r="J305" s="26">
        <f>'2024'!J305</f>
        <v>425.67599999999999</v>
      </c>
      <c r="K305" s="26">
        <f>'2024'!K305</f>
        <v>283.78399999999999</v>
      </c>
      <c r="L305" s="26">
        <f>'2024'!L305</f>
        <v>142.19</v>
      </c>
      <c r="M305" s="26">
        <f>'2024'!M305</f>
        <v>426.57</v>
      </c>
      <c r="N305" s="26">
        <f t="shared" si="149"/>
        <v>1278.22</v>
      </c>
      <c r="O305" s="27">
        <f>(F305-H305)*J305</f>
        <v>1964665.0103999998</v>
      </c>
      <c r="P305" s="27">
        <f t="shared" si="156"/>
        <v>1309776.6735999999</v>
      </c>
      <c r="Q305" s="27">
        <f t="shared" si="156"/>
        <v>731676.140503</v>
      </c>
      <c r="R305" s="27">
        <f>(G305-I305)*M305</f>
        <v>2195028.421509</v>
      </c>
      <c r="S305" s="27">
        <f t="shared" si="141"/>
        <v>6201146.2460119994</v>
      </c>
      <c r="T305" s="27"/>
      <c r="U305" s="28"/>
      <c r="V305" s="29"/>
    </row>
    <row r="306" spans="1:22" ht="30">
      <c r="A306" s="38"/>
      <c r="B306" s="25" t="s">
        <v>349</v>
      </c>
      <c r="C306" s="24" t="s">
        <v>350</v>
      </c>
      <c r="D306" s="24" t="s">
        <v>354</v>
      </c>
      <c r="E306" s="24" t="s">
        <v>21</v>
      </c>
      <c r="F306" s="17">
        <v>9879.1</v>
      </c>
      <c r="G306" s="17">
        <v>10842.29</v>
      </c>
      <c r="H306" s="17">
        <v>1807.1</v>
      </c>
      <c r="I306" s="17">
        <f t="shared" si="143"/>
        <v>1902.8762999999999</v>
      </c>
      <c r="J306" s="26">
        <f>'2024'!J306</f>
        <v>2992.1419999999998</v>
      </c>
      <c r="K306" s="26">
        <f>'2024'!K306</f>
        <v>1540.029</v>
      </c>
      <c r="L306" s="26">
        <f>'2024'!L306</f>
        <v>732.94</v>
      </c>
      <c r="M306" s="26">
        <f>'2024'!M306</f>
        <v>2413.8539999999998</v>
      </c>
      <c r="N306" s="26">
        <f t="shared" si="149"/>
        <v>7678.9650000000001</v>
      </c>
      <c r="O306" s="27">
        <f>(F306-H306)*J306</f>
        <v>24152570.223999999</v>
      </c>
      <c r="P306" s="27">
        <f t="shared" si="156"/>
        <v>12431114.088</v>
      </c>
      <c r="Q306" s="27">
        <f t="shared" si="156"/>
        <v>6552053.877278001</v>
      </c>
      <c r="R306" s="27">
        <f>(G306-I306)*M306</f>
        <v>21578439.517399799</v>
      </c>
      <c r="S306" s="27">
        <f t="shared" si="141"/>
        <v>64714177.706677794</v>
      </c>
      <c r="T306" s="27"/>
      <c r="U306" s="28"/>
      <c r="V306" s="29"/>
    </row>
    <row r="307" spans="1:22" ht="30">
      <c r="A307" s="38"/>
      <c r="B307" s="25" t="s">
        <v>349</v>
      </c>
      <c r="C307" s="24" t="s">
        <v>350</v>
      </c>
      <c r="D307" s="24" t="s">
        <v>355</v>
      </c>
      <c r="E307" s="24" t="s">
        <v>21</v>
      </c>
      <c r="F307" s="17">
        <v>19823.629172838675</v>
      </c>
      <c r="G307" s="17">
        <v>19823.629172838671</v>
      </c>
      <c r="H307" s="17">
        <v>1471.192</v>
      </c>
      <c r="I307" s="17">
        <f t="shared" si="143"/>
        <v>1549.165176</v>
      </c>
      <c r="J307" s="26">
        <f>'2024'!J307</f>
        <v>108.10500000000002</v>
      </c>
      <c r="K307" s="26">
        <f>'2024'!K307</f>
        <v>45.632000000000005</v>
      </c>
      <c r="L307" s="26">
        <f>'2024'!L307</f>
        <v>24.12</v>
      </c>
      <c r="M307" s="26">
        <f>'2024'!M307</f>
        <v>72.36</v>
      </c>
      <c r="N307" s="26">
        <f t="shared" si="149"/>
        <v>250.21700000000004</v>
      </c>
      <c r="O307" s="27">
        <f>(F307-H307)*J307</f>
        <v>1983990.2205697254</v>
      </c>
      <c r="P307" s="27">
        <f t="shared" si="156"/>
        <v>837458.41307097452</v>
      </c>
      <c r="Q307" s="27">
        <f t="shared" si="156"/>
        <v>440780.07160374883</v>
      </c>
      <c r="R307" s="27">
        <f>(G307-I307)*M307</f>
        <v>1322340.2148112464</v>
      </c>
      <c r="S307" s="27">
        <f t="shared" si="141"/>
        <v>4584568.9200556949</v>
      </c>
      <c r="T307" s="27"/>
      <c r="U307" s="28"/>
      <c r="V307" s="29"/>
    </row>
    <row r="308" spans="1:22" ht="33" customHeight="1">
      <c r="A308" s="38" t="s">
        <v>356</v>
      </c>
      <c r="B308" s="50"/>
      <c r="C308" s="25" t="s">
        <v>357</v>
      </c>
      <c r="D308" s="25"/>
      <c r="E308" s="48"/>
      <c r="F308" s="49" t="s">
        <v>18</v>
      </c>
      <c r="G308" s="49" t="s">
        <v>18</v>
      </c>
      <c r="H308" s="49" t="s">
        <v>18</v>
      </c>
      <c r="I308" s="49" t="s">
        <v>18</v>
      </c>
      <c r="J308" s="26">
        <f>'2024'!J308</f>
        <v>34515.451000000001</v>
      </c>
      <c r="K308" s="26">
        <f>'2024'!K308</f>
        <v>21697.940999999999</v>
      </c>
      <c r="L308" s="26">
        <f>'2024'!L308</f>
        <v>24464.436000000002</v>
      </c>
      <c r="M308" s="26">
        <f>'2024'!M308</f>
        <v>24464.436000000002</v>
      </c>
      <c r="N308" s="26">
        <f t="shared" si="149"/>
        <v>105142.26400000001</v>
      </c>
      <c r="O308" s="27">
        <f>SUM(O309:O311)</f>
        <v>159164960.29526794</v>
      </c>
      <c r="P308" s="27">
        <f t="shared" ref="P308:R308" si="157">SUM(P309:P311)</f>
        <v>80298248.128021792</v>
      </c>
      <c r="Q308" s="27">
        <f t="shared" si="157"/>
        <v>94387513.563279241</v>
      </c>
      <c r="R308" s="27">
        <f t="shared" si="157"/>
        <v>94387513.563279241</v>
      </c>
      <c r="S308" s="27">
        <f t="shared" si="141"/>
        <v>428238235.5498482</v>
      </c>
      <c r="T308" s="29"/>
      <c r="U308" s="28"/>
      <c r="V308" s="29"/>
    </row>
    <row r="309" spans="1:22" ht="30">
      <c r="A309" s="38"/>
      <c r="B309" s="25" t="s">
        <v>357</v>
      </c>
      <c r="C309" s="24" t="s">
        <v>83</v>
      </c>
      <c r="D309" s="24" t="s">
        <v>108</v>
      </c>
      <c r="E309" s="24" t="s">
        <v>21</v>
      </c>
      <c r="F309" s="17">
        <v>7035.3290748277259</v>
      </c>
      <c r="G309" s="17">
        <v>7035.3290748277268</v>
      </c>
      <c r="H309" s="17">
        <v>1463.751</v>
      </c>
      <c r="I309" s="17">
        <f t="shared" si="143"/>
        <v>1541.3298029999999</v>
      </c>
      <c r="J309" s="26">
        <f>'2024'!J309</f>
        <v>26268.14</v>
      </c>
      <c r="K309" s="26">
        <f>'2024'!K309</f>
        <v>11412.25</v>
      </c>
      <c r="L309" s="26">
        <f>'2024'!L309</f>
        <v>15544.637000000001</v>
      </c>
      <c r="M309" s="26">
        <f>'2024'!M309</f>
        <v>15544.637000000001</v>
      </c>
      <c r="N309" s="26">
        <f t="shared" si="149"/>
        <v>68769.664000000004</v>
      </c>
      <c r="O309" s="27">
        <f>(F309-H309)*J309</f>
        <v>146354992.89050516</v>
      </c>
      <c r="P309" s="27">
        <f t="shared" ref="P309:Q311" si="158">(F309-H309)*K309</f>
        <v>63584241.884452716</v>
      </c>
      <c r="Q309" s="27">
        <f t="shared" si="158"/>
        <v>85402224.358826354</v>
      </c>
      <c r="R309" s="27">
        <f>(G309-I309)*M309</f>
        <v>85402224.358826354</v>
      </c>
      <c r="S309" s="27">
        <f t="shared" si="141"/>
        <v>380743683.49261057</v>
      </c>
      <c r="T309" s="27"/>
      <c r="U309" s="28"/>
      <c r="V309" s="29"/>
    </row>
    <row r="310" spans="1:22" ht="30">
      <c r="A310" s="38"/>
      <c r="B310" s="25" t="s">
        <v>357</v>
      </c>
      <c r="C310" s="24" t="s">
        <v>83</v>
      </c>
      <c r="D310" s="24" t="s">
        <v>108</v>
      </c>
      <c r="E310" s="24" t="s">
        <v>31</v>
      </c>
      <c r="F310" s="17">
        <v>7035.3290748277259</v>
      </c>
      <c r="G310" s="17">
        <v>7035.3290748277268</v>
      </c>
      <c r="H310" s="17">
        <v>1463.751</v>
      </c>
      <c r="I310" s="17">
        <f t="shared" si="143"/>
        <v>1541.3298029999999</v>
      </c>
      <c r="J310" s="26">
        <f>'2024'!J310</f>
        <v>2246.768</v>
      </c>
      <c r="K310" s="26">
        <f>'2024'!K310</f>
        <v>2935.6909999999998</v>
      </c>
      <c r="L310" s="26">
        <f>'2024'!L310</f>
        <v>1569.799</v>
      </c>
      <c r="M310" s="26">
        <f>'2024'!M310</f>
        <v>1569.799</v>
      </c>
      <c r="N310" s="26">
        <f t="shared" si="149"/>
        <v>8322.0570000000007</v>
      </c>
      <c r="O310" s="27">
        <f>(F310-H310)*J310</f>
        <v>12518043.32802454</v>
      </c>
      <c r="P310" s="27">
        <f t="shared" si="158"/>
        <v>16356431.610069079</v>
      </c>
      <c r="Q310" s="27">
        <f t="shared" si="158"/>
        <v>8624474.5629158933</v>
      </c>
      <c r="R310" s="27">
        <f>(G310-I310)*M310</f>
        <v>8624474.5629158933</v>
      </c>
      <c r="S310" s="27">
        <f t="shared" si="141"/>
        <v>46123424.0639254</v>
      </c>
      <c r="T310" s="27"/>
      <c r="U310" s="28"/>
      <c r="V310" s="29"/>
    </row>
    <row r="311" spans="1:22" ht="30">
      <c r="A311" s="38"/>
      <c r="B311" s="25" t="s">
        <v>357</v>
      </c>
      <c r="C311" s="24" t="s">
        <v>83</v>
      </c>
      <c r="D311" s="24" t="s">
        <v>108</v>
      </c>
      <c r="E311" s="24" t="s">
        <v>40</v>
      </c>
      <c r="F311" s="17">
        <v>99.057069999999996</v>
      </c>
      <c r="G311" s="17">
        <v>102.16948280000004</v>
      </c>
      <c r="H311" s="17">
        <v>50.40746</v>
      </c>
      <c r="I311" s="17">
        <f t="shared" si="143"/>
        <v>53.07905538</v>
      </c>
      <c r="J311" s="26">
        <f>'2024'!J311</f>
        <v>6000.5430000000006</v>
      </c>
      <c r="K311" s="26">
        <f>'2024'!K311</f>
        <v>7350</v>
      </c>
      <c r="L311" s="26">
        <f>'2024'!L311</f>
        <v>7350</v>
      </c>
      <c r="M311" s="26">
        <f>'2024'!M311</f>
        <v>7350</v>
      </c>
      <c r="N311" s="26">
        <f t="shared" si="149"/>
        <v>28050.543000000001</v>
      </c>
      <c r="O311" s="27">
        <f>(F311-H311)*J311</f>
        <v>291924.07673823001</v>
      </c>
      <c r="P311" s="27">
        <f t="shared" si="158"/>
        <v>357574.6335</v>
      </c>
      <c r="Q311" s="27">
        <f t="shared" si="158"/>
        <v>360814.64153700031</v>
      </c>
      <c r="R311" s="27">
        <f>(G311-I311)*M311</f>
        <v>360814.64153700031</v>
      </c>
      <c r="S311" s="27">
        <f t="shared" si="141"/>
        <v>1371127.9933122306</v>
      </c>
      <c r="T311" s="27"/>
      <c r="U311" s="28"/>
      <c r="V311" s="29"/>
    </row>
    <row r="312" spans="1:22" ht="33" customHeight="1">
      <c r="A312" s="38" t="s">
        <v>358</v>
      </c>
      <c r="B312" s="50"/>
      <c r="C312" s="25" t="s">
        <v>359</v>
      </c>
      <c r="D312" s="25"/>
      <c r="E312" s="48"/>
      <c r="F312" s="49" t="s">
        <v>18</v>
      </c>
      <c r="G312" s="49" t="s">
        <v>18</v>
      </c>
      <c r="H312" s="49" t="s">
        <v>18</v>
      </c>
      <c r="I312" s="49" t="s">
        <v>18</v>
      </c>
      <c r="J312" s="26">
        <f>'2024'!J312</f>
        <v>44.133000000000003</v>
      </c>
      <c r="K312" s="26">
        <f>'2024'!K312</f>
        <v>21.829000000000001</v>
      </c>
      <c r="L312" s="26">
        <f>'2024'!L312</f>
        <v>7.3559999999999999</v>
      </c>
      <c r="M312" s="26">
        <f>'2024'!M312</f>
        <v>44.133000000000003</v>
      </c>
      <c r="N312" s="26">
        <f t="shared" si="149"/>
        <v>117.45099999999999</v>
      </c>
      <c r="O312" s="27">
        <f t="shared" ref="O312:R312" si="159">O313</f>
        <v>188448.12107211782</v>
      </c>
      <c r="P312" s="27">
        <f t="shared" si="159"/>
        <v>93209.934400182625</v>
      </c>
      <c r="Q312" s="27">
        <f t="shared" si="159"/>
        <v>30696.644027025341</v>
      </c>
      <c r="R312" s="27">
        <f t="shared" si="159"/>
        <v>184167.34513930255</v>
      </c>
      <c r="S312" s="27">
        <f t="shared" si="141"/>
        <v>496522.04463862831</v>
      </c>
      <c r="T312" s="29"/>
      <c r="U312" s="28"/>
      <c r="V312" s="29"/>
    </row>
    <row r="313" spans="1:22" ht="30">
      <c r="A313" s="38"/>
      <c r="B313" s="25" t="s">
        <v>359</v>
      </c>
      <c r="C313" s="24" t="s">
        <v>118</v>
      </c>
      <c r="D313" s="24" t="s">
        <v>120</v>
      </c>
      <c r="E313" s="24" t="s">
        <v>21</v>
      </c>
      <c r="F313" s="17">
        <v>6100.1399926369795</v>
      </c>
      <c r="G313" s="17">
        <v>6100.1399926369795</v>
      </c>
      <c r="H313" s="17">
        <v>1830.1352099999999</v>
      </c>
      <c r="I313" s="17">
        <f t="shared" si="143"/>
        <v>1927.1323761299998</v>
      </c>
      <c r="J313" s="26">
        <f>'2024'!J313</f>
        <v>44.133000000000003</v>
      </c>
      <c r="K313" s="26">
        <f>'2024'!K313</f>
        <v>21.829000000000001</v>
      </c>
      <c r="L313" s="26">
        <f>'2024'!L313</f>
        <v>7.3559999999999999</v>
      </c>
      <c r="M313" s="26">
        <f>'2024'!M313</f>
        <v>44.133000000000003</v>
      </c>
      <c r="N313" s="26">
        <f t="shared" si="149"/>
        <v>117.45099999999999</v>
      </c>
      <c r="O313" s="27">
        <f>(F313-H313)*J313</f>
        <v>188448.12107211782</v>
      </c>
      <c r="P313" s="27">
        <f>(F313-H313)*K313</f>
        <v>93209.934400182625</v>
      </c>
      <c r="Q313" s="27">
        <f>(G313-I313)*L313</f>
        <v>30696.644027025341</v>
      </c>
      <c r="R313" s="27">
        <f>(G313-I313)*M313</f>
        <v>184167.34513930255</v>
      </c>
      <c r="S313" s="27">
        <f t="shared" si="141"/>
        <v>496522.04463862831</v>
      </c>
      <c r="T313" s="27"/>
      <c r="U313" s="28"/>
      <c r="V313" s="29"/>
    </row>
    <row r="314" spans="1:22" ht="33" customHeight="1">
      <c r="A314" s="38" t="s">
        <v>360</v>
      </c>
      <c r="B314" s="50"/>
      <c r="C314" s="25" t="s">
        <v>361</v>
      </c>
      <c r="D314" s="25"/>
      <c r="E314" s="48"/>
      <c r="F314" s="49" t="s">
        <v>18</v>
      </c>
      <c r="G314" s="49" t="s">
        <v>18</v>
      </c>
      <c r="H314" s="49" t="s">
        <v>18</v>
      </c>
      <c r="I314" s="49" t="s">
        <v>18</v>
      </c>
      <c r="J314" s="26">
        <f>'2024'!J314</f>
        <v>1151605.855</v>
      </c>
      <c r="K314" s="26">
        <f>'2024'!K314</f>
        <v>643374.69199999992</v>
      </c>
      <c r="L314" s="26">
        <f>'2024'!L314</f>
        <v>240407</v>
      </c>
      <c r="M314" s="26">
        <f>'2024'!M314</f>
        <v>955733</v>
      </c>
      <c r="N314" s="26">
        <f t="shared" si="149"/>
        <v>2991120.5469999998</v>
      </c>
      <c r="O314" s="27">
        <f t="shared" ref="O314:R314" si="160">SUM(O315:O320)</f>
        <v>598753237.00816631</v>
      </c>
      <c r="P314" s="27">
        <f t="shared" si="160"/>
        <v>326711404.3563534</v>
      </c>
      <c r="Q314" s="27">
        <f t="shared" si="160"/>
        <v>139981593.23712152</v>
      </c>
      <c r="R314" s="27">
        <f t="shared" si="160"/>
        <v>557320585.39989984</v>
      </c>
      <c r="S314" s="27">
        <f t="shared" si="141"/>
        <v>1622766820.0015411</v>
      </c>
      <c r="T314" s="29"/>
      <c r="U314" s="28"/>
      <c r="V314" s="29"/>
    </row>
    <row r="315" spans="1:22" ht="30">
      <c r="A315" s="38"/>
      <c r="B315" s="25" t="s">
        <v>361</v>
      </c>
      <c r="C315" s="24" t="s">
        <v>362</v>
      </c>
      <c r="D315" s="24" t="s">
        <v>39</v>
      </c>
      <c r="E315" s="24" t="s">
        <v>21</v>
      </c>
      <c r="F315" s="17">
        <v>2566.4605869428806</v>
      </c>
      <c r="G315" s="17">
        <v>2566.4605869428806</v>
      </c>
      <c r="H315" s="17">
        <v>1901.88771</v>
      </c>
      <c r="I315" s="17">
        <f t="shared" si="143"/>
        <v>2002.6877586299997</v>
      </c>
      <c r="J315" s="26">
        <f>'2024'!J315</f>
        <v>608216.99600000004</v>
      </c>
      <c r="K315" s="26">
        <f>'2024'!K315</f>
        <v>267296.46399999998</v>
      </c>
      <c r="L315" s="26">
        <f>'2024'!L315</f>
        <v>71803</v>
      </c>
      <c r="M315" s="26">
        <f>'2024'!M315</f>
        <v>466990</v>
      </c>
      <c r="N315" s="26">
        <f t="shared" si="149"/>
        <v>1414306.46</v>
      </c>
      <c r="O315" s="27">
        <f t="shared" ref="O315:O320" si="161">(F315-H315)*J315</f>
        <v>404204518.83727652</v>
      </c>
      <c r="P315" s="27">
        <f t="shared" ref="P315:Q320" si="162">(F315-H315)*K315</f>
        <v>177637980.07713911</v>
      </c>
      <c r="Q315" s="27">
        <f t="shared" si="162"/>
        <v>40480580.391349785</v>
      </c>
      <c r="R315" s="27">
        <f t="shared" ref="R315:R320" si="163">(G315-I315)*M315</f>
        <v>263276273.09383222</v>
      </c>
      <c r="S315" s="27">
        <f t="shared" si="141"/>
        <v>885599352.39959764</v>
      </c>
      <c r="T315" s="27"/>
      <c r="U315" s="28"/>
      <c r="V315" s="29"/>
    </row>
    <row r="316" spans="1:22" ht="30">
      <c r="A316" s="38"/>
      <c r="B316" s="25" t="s">
        <v>361</v>
      </c>
      <c r="C316" s="24" t="s">
        <v>362</v>
      </c>
      <c r="D316" s="24" t="s">
        <v>39</v>
      </c>
      <c r="E316" s="24" t="s">
        <v>31</v>
      </c>
      <c r="F316" s="17">
        <v>2566.4605869428806</v>
      </c>
      <c r="G316" s="17">
        <v>2566.4605869428806</v>
      </c>
      <c r="H316" s="17">
        <v>1901.88771</v>
      </c>
      <c r="I316" s="17">
        <f t="shared" si="143"/>
        <v>2002.6877586299997</v>
      </c>
      <c r="J316" s="26">
        <f>'2024'!J316</f>
        <v>99473.958000000013</v>
      </c>
      <c r="K316" s="26">
        <f>'2024'!K316</f>
        <v>107261.819</v>
      </c>
      <c r="L316" s="26">
        <f>'2024'!L316</f>
        <v>73139</v>
      </c>
      <c r="M316" s="26">
        <f>'2024'!M316</f>
        <v>98439</v>
      </c>
      <c r="N316" s="26">
        <f t="shared" si="149"/>
        <v>378313.777</v>
      </c>
      <c r="O316" s="27">
        <f t="shared" si="161"/>
        <v>66107694.448955283</v>
      </c>
      <c r="P316" s="27">
        <f t="shared" si="162"/>
        <v>71283295.638956532</v>
      </c>
      <c r="Q316" s="27">
        <f t="shared" si="162"/>
        <v>41233780.889975794</v>
      </c>
      <c r="R316" s="27">
        <f t="shared" si="163"/>
        <v>55497233.446291678</v>
      </c>
      <c r="S316" s="27">
        <f t="shared" si="141"/>
        <v>234122004.42417929</v>
      </c>
      <c r="T316" s="27"/>
      <c r="U316" s="28"/>
      <c r="V316" s="29"/>
    </row>
    <row r="317" spans="1:22" ht="30">
      <c r="A317" s="38"/>
      <c r="B317" s="25" t="s">
        <v>361</v>
      </c>
      <c r="C317" s="24" t="s">
        <v>19</v>
      </c>
      <c r="D317" s="24" t="s">
        <v>39</v>
      </c>
      <c r="E317" s="24" t="s">
        <v>21</v>
      </c>
      <c r="F317" s="17">
        <v>2566.4605869428806</v>
      </c>
      <c r="G317" s="17">
        <v>2566.4605869428806</v>
      </c>
      <c r="H317" s="17">
        <v>1853.1597899999999</v>
      </c>
      <c r="I317" s="17">
        <f t="shared" si="143"/>
        <v>1951.3772588699999</v>
      </c>
      <c r="J317" s="26">
        <f>'2024'!J317</f>
        <v>3738.9259999999999</v>
      </c>
      <c r="K317" s="26">
        <f>'2024'!K317</f>
        <v>2117.9589999999998</v>
      </c>
      <c r="L317" s="26">
        <f>'2024'!L317</f>
        <v>38361</v>
      </c>
      <c r="M317" s="26">
        <f>'2024'!M317</f>
        <v>317951</v>
      </c>
      <c r="N317" s="26">
        <f t="shared" si="149"/>
        <v>362168.88500000001</v>
      </c>
      <c r="O317" s="27">
        <f t="shared" si="161"/>
        <v>2666978.895510457</v>
      </c>
      <c r="P317" s="27">
        <f t="shared" si="162"/>
        <v>1510741.8425923465</v>
      </c>
      <c r="Q317" s="27">
        <f t="shared" si="162"/>
        <v>23595211.548203778</v>
      </c>
      <c r="R317" s="27">
        <f t="shared" si="163"/>
        <v>195566359.24410048</v>
      </c>
      <c r="S317" s="27">
        <f t="shared" si="141"/>
        <v>223339291.53040707</v>
      </c>
      <c r="T317" s="27"/>
      <c r="U317" s="28"/>
      <c r="V317" s="29"/>
    </row>
    <row r="318" spans="1:22" ht="30">
      <c r="A318" s="38"/>
      <c r="B318" s="25" t="s">
        <v>361</v>
      </c>
      <c r="C318" s="24" t="s">
        <v>19</v>
      </c>
      <c r="D318" s="24" t="s">
        <v>39</v>
      </c>
      <c r="E318" s="24" t="s">
        <v>31</v>
      </c>
      <c r="F318" s="17">
        <v>2566.4605869428806</v>
      </c>
      <c r="G318" s="17">
        <v>2566.4605869428806</v>
      </c>
      <c r="H318" s="17">
        <v>1853.1597899999999</v>
      </c>
      <c r="I318" s="17">
        <f t="shared" si="143"/>
        <v>1951.3772588699999</v>
      </c>
      <c r="J318" s="26">
        <f>'2024'!J318</f>
        <v>421.03100000000001</v>
      </c>
      <c r="K318" s="26">
        <f>'2024'!K318</f>
        <v>428.20600000000002</v>
      </c>
      <c r="L318" s="26">
        <f>'2024'!L318</f>
        <v>55989</v>
      </c>
      <c r="M318" s="26">
        <f>'2024'!M318</f>
        <v>68595</v>
      </c>
      <c r="N318" s="26">
        <f t="shared" si="149"/>
        <v>125433.23699999999</v>
      </c>
      <c r="O318" s="27">
        <f t="shared" si="161"/>
        <v>300321.74783765798</v>
      </c>
      <c r="P318" s="27">
        <f t="shared" si="162"/>
        <v>305439.68105572317</v>
      </c>
      <c r="Q318" s="27">
        <f t="shared" si="162"/>
        <v>34437900.455472514</v>
      </c>
      <c r="R318" s="27">
        <f t="shared" si="163"/>
        <v>42191640.889159255</v>
      </c>
      <c r="S318" s="27">
        <f t="shared" si="141"/>
        <v>77235302.773525149</v>
      </c>
      <c r="T318" s="27"/>
      <c r="U318" s="28"/>
      <c r="V318" s="29"/>
    </row>
    <row r="319" spans="1:22" ht="30">
      <c r="A319" s="38"/>
      <c r="B319" s="25" t="s">
        <v>361</v>
      </c>
      <c r="C319" s="24" t="s">
        <v>54</v>
      </c>
      <c r="D319" s="24" t="s">
        <v>39</v>
      </c>
      <c r="E319" s="24" t="s">
        <v>21</v>
      </c>
      <c r="F319" s="17">
        <v>1707.0889637283676</v>
      </c>
      <c r="G319" s="17">
        <v>1707.0889637283669</v>
      </c>
      <c r="H319" s="17">
        <v>1421.7624999999998</v>
      </c>
      <c r="I319" s="17">
        <f t="shared" si="143"/>
        <v>1497.1159124999997</v>
      </c>
      <c r="J319" s="26">
        <f>'2024'!J319</f>
        <v>368479.728</v>
      </c>
      <c r="K319" s="26">
        <f>'2024'!K319</f>
        <v>177322.587</v>
      </c>
      <c r="L319" s="26">
        <f>'2024'!L319</f>
        <v>883</v>
      </c>
      <c r="M319" s="26">
        <f>'2024'!M319</f>
        <v>3331</v>
      </c>
      <c r="N319" s="26">
        <f t="shared" si="149"/>
        <v>550016.31499999994</v>
      </c>
      <c r="O319" s="27">
        <f t="shared" si="161"/>
        <v>105137017.74583083</v>
      </c>
      <c r="P319" s="27">
        <f t="shared" si="162"/>
        <v>50594826.687875845</v>
      </c>
      <c r="Q319" s="27">
        <f t="shared" si="162"/>
        <v>185406.20423464826</v>
      </c>
      <c r="R319" s="27">
        <f t="shared" si="163"/>
        <v>699420.23364169127</v>
      </c>
      <c r="S319" s="27">
        <f t="shared" si="141"/>
        <v>156616670.87158301</v>
      </c>
      <c r="T319" s="27"/>
      <c r="U319" s="28"/>
      <c r="V319" s="29"/>
    </row>
    <row r="320" spans="1:22" ht="30">
      <c r="A320" s="38"/>
      <c r="B320" s="25" t="s">
        <v>361</v>
      </c>
      <c r="C320" s="24" t="s">
        <v>54</v>
      </c>
      <c r="D320" s="24" t="s">
        <v>39</v>
      </c>
      <c r="E320" s="24" t="s">
        <v>31</v>
      </c>
      <c r="F320" s="17">
        <v>1707.0889637283676</v>
      </c>
      <c r="G320" s="17">
        <v>1707.0889637283669</v>
      </c>
      <c r="H320" s="17">
        <v>1421.7624999999998</v>
      </c>
      <c r="I320" s="17">
        <f t="shared" si="143"/>
        <v>1497.1159124999997</v>
      </c>
      <c r="J320" s="26">
        <f>'2024'!J320</f>
        <v>71275.216</v>
      </c>
      <c r="K320" s="26">
        <f>'2024'!K320</f>
        <v>88947.657000000007</v>
      </c>
      <c r="L320" s="26">
        <f>'2024'!L320</f>
        <v>232</v>
      </c>
      <c r="M320" s="26">
        <f>'2024'!M320</f>
        <v>427</v>
      </c>
      <c r="N320" s="26">
        <f t="shared" si="149"/>
        <v>160881.87300000002</v>
      </c>
      <c r="O320" s="27">
        <f t="shared" si="161"/>
        <v>20336705.332755581</v>
      </c>
      <c r="P320" s="27">
        <f t="shared" si="162"/>
        <v>25379120.428733803</v>
      </c>
      <c r="Q320" s="27">
        <f t="shared" si="162"/>
        <v>48713.747884981203</v>
      </c>
      <c r="R320" s="27">
        <f t="shared" si="163"/>
        <v>89658.492874512813</v>
      </c>
      <c r="S320" s="27">
        <f t="shared" si="141"/>
        <v>45854198.002248876</v>
      </c>
      <c r="T320" s="27"/>
      <c r="U320" s="28"/>
      <c r="V320" s="29"/>
    </row>
    <row r="321" spans="1:22" ht="33" customHeight="1">
      <c r="A321" s="38" t="s">
        <v>363</v>
      </c>
      <c r="B321" s="50"/>
      <c r="C321" s="25" t="s">
        <v>364</v>
      </c>
      <c r="D321" s="25"/>
      <c r="E321" s="48"/>
      <c r="F321" s="49" t="s">
        <v>18</v>
      </c>
      <c r="G321" s="49" t="s">
        <v>18</v>
      </c>
      <c r="H321" s="49" t="s">
        <v>18</v>
      </c>
      <c r="I321" s="49" t="s">
        <v>18</v>
      </c>
      <c r="J321" s="26">
        <f>'2024'!J321</f>
        <v>4181.3250000000007</v>
      </c>
      <c r="K321" s="26">
        <f>'2024'!K321</f>
        <v>2489.46</v>
      </c>
      <c r="L321" s="26">
        <f>'2024'!L321</f>
        <v>1178.2809999999999</v>
      </c>
      <c r="M321" s="26">
        <f>'2024'!M321</f>
        <v>3979.6870000000004</v>
      </c>
      <c r="N321" s="26">
        <f t="shared" si="149"/>
        <v>11828.753000000001</v>
      </c>
      <c r="O321" s="27">
        <f t="shared" ref="O321:R321" si="164">SUM(O322:O324)</f>
        <v>23156028.158677071</v>
      </c>
      <c r="P321" s="27">
        <f t="shared" si="164"/>
        <v>13899115.670812566</v>
      </c>
      <c r="Q321" s="27">
        <f t="shared" si="164"/>
        <v>6479746.4393020216</v>
      </c>
      <c r="R321" s="27">
        <f t="shared" si="164"/>
        <v>21722468.970382456</v>
      </c>
      <c r="S321" s="27">
        <f t="shared" si="141"/>
        <v>65257359.239174113</v>
      </c>
      <c r="T321" s="29"/>
      <c r="U321" s="28"/>
      <c r="V321" s="29"/>
    </row>
    <row r="322" spans="1:22" ht="30">
      <c r="A322" s="38"/>
      <c r="B322" s="25" t="s">
        <v>364</v>
      </c>
      <c r="C322" s="24" t="s">
        <v>128</v>
      </c>
      <c r="D322" s="24" t="s">
        <v>129</v>
      </c>
      <c r="E322" s="24" t="s">
        <v>21</v>
      </c>
      <c r="F322" s="17">
        <v>6682.76</v>
      </c>
      <c r="G322" s="17">
        <f>F322</f>
        <v>6682.76</v>
      </c>
      <c r="H322" s="17">
        <v>2036.7079999999999</v>
      </c>
      <c r="I322" s="17">
        <f t="shared" si="143"/>
        <v>2144.6535239999998</v>
      </c>
      <c r="J322" s="26">
        <f>'2024'!J322</f>
        <v>1607.5250000000001</v>
      </c>
      <c r="K322" s="26">
        <f>'2024'!K322</f>
        <v>920.34300000000007</v>
      </c>
      <c r="L322" s="26">
        <f>'2024'!L322</f>
        <v>426.99099999999999</v>
      </c>
      <c r="M322" s="26">
        <f>'2024'!M322</f>
        <v>1490.2370000000001</v>
      </c>
      <c r="N322" s="26">
        <f t="shared" si="149"/>
        <v>4445.0960000000005</v>
      </c>
      <c r="O322" s="27">
        <f>(F322-H322)*J322</f>
        <v>7468644.7413000017</v>
      </c>
      <c r="P322" s="27">
        <f t="shared" ref="P322:Q324" si="165">(F322-H322)*K322</f>
        <v>4275961.4358360013</v>
      </c>
      <c r="Q322" s="27">
        <f t="shared" si="165"/>
        <v>1937730.6222937163</v>
      </c>
      <c r="R322" s="27">
        <f>(G322-I322)*M322</f>
        <v>6762854.180474814</v>
      </c>
      <c r="S322" s="27">
        <f t="shared" si="141"/>
        <v>20445190.979904532</v>
      </c>
      <c r="T322" s="27"/>
      <c r="U322" s="28"/>
      <c r="V322" s="29"/>
    </row>
    <row r="323" spans="1:22" ht="30">
      <c r="A323" s="38"/>
      <c r="B323" s="25" t="s">
        <v>364</v>
      </c>
      <c r="C323" s="24" t="s">
        <v>128</v>
      </c>
      <c r="D323" s="24" t="s">
        <v>365</v>
      </c>
      <c r="E323" s="24" t="s">
        <v>21</v>
      </c>
      <c r="F323" s="17">
        <v>10695.03</v>
      </c>
      <c r="G323" s="17">
        <f>F323</f>
        <v>10695.03</v>
      </c>
      <c r="H323" s="17">
        <v>2036.7079999999999</v>
      </c>
      <c r="I323" s="17">
        <f t="shared" si="143"/>
        <v>2144.6535239999998</v>
      </c>
      <c r="J323" s="26">
        <f>'2024'!J323</f>
        <v>350.02</v>
      </c>
      <c r="K323" s="26">
        <f>'2024'!K323</f>
        <v>233.392</v>
      </c>
      <c r="L323" s="26">
        <f>'2024'!L323</f>
        <v>116.995</v>
      </c>
      <c r="M323" s="26">
        <f>'2024'!M323</f>
        <v>357.11200000000002</v>
      </c>
      <c r="N323" s="26">
        <f t="shared" si="149"/>
        <v>1057.519</v>
      </c>
      <c r="O323" s="27">
        <f>(F323-H323)*J323</f>
        <v>3030585.86644</v>
      </c>
      <c r="P323" s="27">
        <f t="shared" si="165"/>
        <v>2020783.0882240001</v>
      </c>
      <c r="Q323" s="27">
        <f t="shared" si="165"/>
        <v>1000351.2958096202</v>
      </c>
      <c r="R323" s="27">
        <f>(G323-I323)*M323</f>
        <v>3053442.0440973127</v>
      </c>
      <c r="S323" s="27">
        <f t="shared" si="141"/>
        <v>9105162.294570934</v>
      </c>
      <c r="T323" s="27"/>
      <c r="U323" s="28"/>
      <c r="V323" s="29"/>
    </row>
    <row r="324" spans="1:22" ht="30">
      <c r="A324" s="38"/>
      <c r="B324" s="25" t="s">
        <v>364</v>
      </c>
      <c r="C324" s="24" t="s">
        <v>128</v>
      </c>
      <c r="D324" s="24" t="s">
        <v>366</v>
      </c>
      <c r="E324" s="24" t="s">
        <v>21</v>
      </c>
      <c r="F324" s="17">
        <v>7728.2771079769891</v>
      </c>
      <c r="G324" s="17">
        <v>7728.27710797699</v>
      </c>
      <c r="H324" s="17">
        <v>2036.7079999999999</v>
      </c>
      <c r="I324" s="17">
        <f t="shared" si="143"/>
        <v>2144.6535239999998</v>
      </c>
      <c r="J324" s="26">
        <f>'2024'!J324</f>
        <v>2223.7800000000002</v>
      </c>
      <c r="K324" s="26">
        <f>'2024'!K324</f>
        <v>1335.7249999999999</v>
      </c>
      <c r="L324" s="26">
        <f>'2024'!L324</f>
        <v>634.29499999999996</v>
      </c>
      <c r="M324" s="26">
        <f>'2024'!M324</f>
        <v>2132.3380000000002</v>
      </c>
      <c r="N324" s="26">
        <f t="shared" si="149"/>
        <v>6326.1380000000008</v>
      </c>
      <c r="O324" s="27">
        <f>(F324-H324)*J324</f>
        <v>12656797.550937071</v>
      </c>
      <c r="P324" s="27">
        <f t="shared" si="165"/>
        <v>7602371.1467525633</v>
      </c>
      <c r="Q324" s="27">
        <f t="shared" si="165"/>
        <v>3541664.5211986848</v>
      </c>
      <c r="R324" s="27">
        <f>(G324-I324)*M324</f>
        <v>11906172.74581033</v>
      </c>
      <c r="S324" s="27">
        <f t="shared" si="141"/>
        <v>35707005.96469865</v>
      </c>
      <c r="T324" s="27"/>
      <c r="U324" s="28"/>
      <c r="V324" s="29"/>
    </row>
    <row r="325" spans="1:22" ht="33" customHeight="1">
      <c r="A325" s="38" t="s">
        <v>367</v>
      </c>
      <c r="B325" s="50"/>
      <c r="C325" s="25" t="s">
        <v>368</v>
      </c>
      <c r="D325" s="25"/>
      <c r="E325" s="48"/>
      <c r="F325" s="49" t="s">
        <v>18</v>
      </c>
      <c r="G325" s="49" t="s">
        <v>18</v>
      </c>
      <c r="H325" s="49" t="s">
        <v>18</v>
      </c>
      <c r="I325" s="49" t="s">
        <v>18</v>
      </c>
      <c r="J325" s="26">
        <f>'2024'!J325</f>
        <v>119.376</v>
      </c>
      <c r="K325" s="26">
        <f>'2024'!K325</f>
        <v>79.581000000000003</v>
      </c>
      <c r="L325" s="26">
        <f>'2024'!L325</f>
        <v>38.42</v>
      </c>
      <c r="M325" s="26">
        <f>'2024'!M325</f>
        <v>115.28</v>
      </c>
      <c r="N325" s="26">
        <f t="shared" si="149"/>
        <v>352.65700000000004</v>
      </c>
      <c r="O325" s="27">
        <f t="shared" ref="O325:R325" si="166">O326</f>
        <v>728537.38897919666</v>
      </c>
      <c r="P325" s="27">
        <f t="shared" si="166"/>
        <v>485673.28401314712</v>
      </c>
      <c r="Q325" s="27">
        <f t="shared" si="166"/>
        <v>231470.42207110219</v>
      </c>
      <c r="R325" s="27">
        <f t="shared" si="166"/>
        <v>694531.76096711762</v>
      </c>
      <c r="S325" s="27">
        <f t="shared" si="141"/>
        <v>2140212.8560305638</v>
      </c>
      <c r="T325" s="29"/>
      <c r="U325" s="28"/>
      <c r="V325" s="29"/>
    </row>
    <row r="326" spans="1:22" ht="30">
      <c r="A326" s="49"/>
      <c r="B326" s="48" t="s">
        <v>368</v>
      </c>
      <c r="C326" s="24" t="s">
        <v>54</v>
      </c>
      <c r="D326" s="24" t="s">
        <v>39</v>
      </c>
      <c r="E326" s="24" t="s">
        <v>21</v>
      </c>
      <c r="F326" s="17">
        <v>7577.2608835544543</v>
      </c>
      <c r="G326" s="17">
        <v>7577.2608835544552</v>
      </c>
      <c r="H326" s="17">
        <v>1474.3809999999999</v>
      </c>
      <c r="I326" s="17">
        <f t="shared" si="143"/>
        <v>1552.5231929999998</v>
      </c>
      <c r="J326" s="26">
        <f>'2024'!J326</f>
        <v>119.376</v>
      </c>
      <c r="K326" s="26">
        <f>'2024'!K326</f>
        <v>79.581000000000003</v>
      </c>
      <c r="L326" s="26">
        <f>'2024'!L326</f>
        <v>38.42</v>
      </c>
      <c r="M326" s="26">
        <f>'2024'!M326</f>
        <v>115.28</v>
      </c>
      <c r="N326" s="26">
        <f t="shared" si="149"/>
        <v>352.65700000000004</v>
      </c>
      <c r="O326" s="27">
        <f>(F326-H326)*J326</f>
        <v>728537.38897919666</v>
      </c>
      <c r="P326" s="27">
        <f>(F326-H326)*K326</f>
        <v>485673.28401314712</v>
      </c>
      <c r="Q326" s="27">
        <f>(G326-I326)*L326</f>
        <v>231470.42207110219</v>
      </c>
      <c r="R326" s="27">
        <f>(G326-I326)*M326</f>
        <v>694531.76096711762</v>
      </c>
      <c r="S326" s="27">
        <f t="shared" si="141"/>
        <v>2140212.8560305638</v>
      </c>
      <c r="T326" s="27"/>
      <c r="U326" s="28"/>
      <c r="V326" s="29"/>
    </row>
    <row r="327" spans="1:22" s="2" customFormat="1" ht="33" customHeight="1">
      <c r="A327" s="74" t="s">
        <v>401</v>
      </c>
      <c r="B327" s="75"/>
      <c r="C327" s="75"/>
      <c r="D327" s="75"/>
      <c r="E327" s="76"/>
      <c r="F327" s="49" t="s">
        <v>18</v>
      </c>
      <c r="G327" s="49" t="s">
        <v>18</v>
      </c>
      <c r="H327" s="49" t="s">
        <v>18</v>
      </c>
      <c r="I327" s="49" t="s">
        <v>18</v>
      </c>
      <c r="J327" s="52">
        <f>SUM(J7:J326)/2</f>
        <v>2370943.6540223025</v>
      </c>
      <c r="K327" s="52">
        <f>SUM(K7:K326)/2</f>
        <v>1537472.635348202</v>
      </c>
      <c r="L327" s="52">
        <f>SUM(L7:L326)/2</f>
        <v>802221.47244940116</v>
      </c>
      <c r="M327" s="52">
        <f>SUM(M7:M326)/2</f>
        <v>2057284.1637976021</v>
      </c>
      <c r="N327" s="52">
        <f t="shared" si="149"/>
        <v>6767921.9256175077</v>
      </c>
      <c r="O327" s="29">
        <f>SUM(O7:O326)/2</f>
        <v>2496334694.427958</v>
      </c>
      <c r="P327" s="29">
        <f>SUM(P7:P326)/2</f>
        <v>1298211019.555723</v>
      </c>
      <c r="Q327" s="29">
        <f>SUM(Q7:Q326)/2</f>
        <v>606444121.21974385</v>
      </c>
      <c r="R327" s="29">
        <f>SUM(R7:R326)/2</f>
        <v>2137890321.1977074</v>
      </c>
      <c r="S327" s="29">
        <f t="shared" si="141"/>
        <v>6538880156.4011316</v>
      </c>
      <c r="T327" s="29">
        <f>'2024'!U327</f>
        <v>1056440721.2767485</v>
      </c>
      <c r="U327" s="29">
        <f>R327*0.36</f>
        <v>769640515.63117468</v>
      </c>
      <c r="V327" s="29">
        <f>S327+T327-U327</f>
        <v>6825680362.0467052</v>
      </c>
    </row>
    <row r="328" spans="1:22" s="5" customFormat="1" ht="30">
      <c r="A328" s="53"/>
      <c r="B328" s="54"/>
      <c r="C328" s="55"/>
      <c r="D328" s="55"/>
      <c r="E328" s="56" t="s">
        <v>21</v>
      </c>
      <c r="F328" s="31"/>
      <c r="G328" s="31"/>
      <c r="H328" s="31"/>
      <c r="I328" s="31"/>
      <c r="J328" s="57">
        <f>J326+J324+J323+J322+J319+J317+J315+J313+J309+J307+J306+J305+J304+J303+J299+J297+J301+J295+J294+J293+J290+J289+J287+J286+J285+J284+J283+J282+J281+J279+J278+J277+J276+J275+J274+J272+J270+J268+J267+J265+J261+J259+J257+J256+J253+J249+J248+J247+J246+J245+J244+J243+J242+J241+J240+J239+J238+J237+J236+J234+J231+J229+J227+J225+J223+J222+J221+J219+J215+J213+J211+J209+J207+J206+J202+J199+J198+J197+J193+J191+J189+J184+J186+J182+J178+J179+J180+J176+J174+J173+J172+J171+J169+J167+J165+J164+J163+J162+J160+J158+J154+J152+J150+J149+J148+J147+J145+J143+J142+J140+J139+J137+J136+J134+J132+J129+J126+J124+J122+J117+J115+J113+J111+J110+J109+J108+J107+J106+J105+J103+J102+J99+J97+J94+J93+J91+J90+J89+J88+J87+J86+J83+J80+J78+J76+J74+J72+J70+J68+J66+J64+J63+J62+J60+J58+J56+J54+J53+J52+J48+J44+J43+J39+J37+J35+J34+J32+J25+J23+J19+J16+J13+J12+J10+J8+J119+J27+J28+J29+J30</f>
        <v>1631083.4990223029</v>
      </c>
      <c r="K328" s="57">
        <f t="shared" ref="K328:S328" si="167">K326+K324+K323+K322+K319+K317+K315+K313+K309+K307+K306+K305+K304+K303+K299+K297+K301+K295+K294+K293+K290+K289+K287+K286+K285+K284+K283+K282+K281+K279+K278+K277+K276+K275+K274+K272+K270+K268+K267+K265+K261+K259+K257+K256+K253+K249+K248+K247+K246+K245+K244+K243+K242+K241+K240+K239+K238+K237+K236+K234+K231+K229+K227+K225+K223+K222+K221+K219+K215+K213+K211+K209+K207+K206+K202+K199+K198+K197+K193+K191+K189+K184+K186+K182+K178+K179+K180+K176+K174+K173+K172+K171+K169+K167+K165+K164+K163+K162+K160+K158+K154+K152+K150+K149+K148+K147+K145+K143+K142+K140+K139+K137+K136+K134+K132+K129+K126+K124+K122+K117+K115+K113+K111+K110+K109+K108+K107+K106+K105+K103+K102+K99+K97+K94+K93+K91+K90+K89+K88+K87+K86+K83+K80+K78+K76+K74+K72+K70+K68+K66+K64+K63+K62+K60+K58+K56+K54+K53+K52+K48+K44+K43+K39+K37+K35+K34+K32+K25+K23+K19+K16+K13+K12+K10+K8+K119+K27+K28+K29+K30</f>
        <v>745088.88334820187</v>
      </c>
      <c r="L328" s="57">
        <f t="shared" si="167"/>
        <v>240920.35544940064</v>
      </c>
      <c r="M328" s="57">
        <f t="shared" si="167"/>
        <v>1330522.389797603</v>
      </c>
      <c r="N328" s="57">
        <f t="shared" si="167"/>
        <v>3947615.12761751</v>
      </c>
      <c r="O328" s="58">
        <f t="shared" si="167"/>
        <v>2331091913.9056158</v>
      </c>
      <c r="P328" s="58">
        <f t="shared" si="167"/>
        <v>1119345686.4574463</v>
      </c>
      <c r="Q328" s="58">
        <f t="shared" si="167"/>
        <v>482848259.05432492</v>
      </c>
      <c r="R328" s="58">
        <f t="shared" si="167"/>
        <v>1962835906.6885898</v>
      </c>
      <c r="S328" s="58">
        <f t="shared" si="167"/>
        <v>5896121766.1059723</v>
      </c>
      <c r="T328" s="59"/>
      <c r="U328" s="60"/>
      <c r="V328" s="61"/>
    </row>
    <row r="329" spans="1:22" s="5" customFormat="1" ht="30">
      <c r="A329" s="53"/>
      <c r="B329" s="54"/>
      <c r="C329" s="55"/>
      <c r="D329" s="55"/>
      <c r="E329" s="56" t="s">
        <v>31</v>
      </c>
      <c r="F329" s="31"/>
      <c r="G329" s="31"/>
      <c r="H329" s="31"/>
      <c r="I329" s="31"/>
      <c r="J329" s="57">
        <f t="shared" ref="J329:S329" si="168">J320+J318+J316+J310+J291+J288+J262+J254+J251+J250+J232+J230+J228+J226+J216+J203+J200+J195+J194+J187+J185+J168+J166+J155+J135+J130+J127+J125+J120+J100+J98+J95+J84+J81+J79+J77+J75+J49+J45+J40+J20+J17+J14+J280+J170</f>
        <v>222957.29800000007</v>
      </c>
      <c r="K329" s="57">
        <f t="shared" si="168"/>
        <v>253534.04000000007</v>
      </c>
      <c r="L329" s="57">
        <f t="shared" si="168"/>
        <v>163435.37700000001</v>
      </c>
      <c r="M329" s="57">
        <f t="shared" si="168"/>
        <v>218728.18399999992</v>
      </c>
      <c r="N329" s="57">
        <f t="shared" si="168"/>
        <v>858654.89900000021</v>
      </c>
      <c r="O329" s="58">
        <f t="shared" si="168"/>
        <v>161258989.63497069</v>
      </c>
      <c r="P329" s="58">
        <f t="shared" si="168"/>
        <v>174847174.27880791</v>
      </c>
      <c r="Q329" s="58">
        <f t="shared" si="168"/>
        <v>121073335.27745329</v>
      </c>
      <c r="R329" s="58">
        <f t="shared" si="168"/>
        <v>171463706.9859592</v>
      </c>
      <c r="S329" s="58">
        <f t="shared" si="168"/>
        <v>628643206.17719114</v>
      </c>
      <c r="T329" s="59"/>
      <c r="U329" s="60"/>
      <c r="V329" s="61"/>
    </row>
    <row r="330" spans="1:22" s="5" customFormat="1" ht="27.75" customHeight="1">
      <c r="A330" s="53"/>
      <c r="B330" s="54"/>
      <c r="C330" s="55"/>
      <c r="D330" s="55"/>
      <c r="E330" s="56" t="s">
        <v>40</v>
      </c>
      <c r="F330" s="31"/>
      <c r="G330" s="31"/>
      <c r="H330" s="31"/>
      <c r="I330" s="31"/>
      <c r="J330" s="57">
        <f t="shared" ref="J330:S330" si="169">J311+J263+J217+J204+J156+J50+J46+J41+J21</f>
        <v>516902.85700000002</v>
      </c>
      <c r="K330" s="57">
        <f t="shared" si="169"/>
        <v>538849.71200000006</v>
      </c>
      <c r="L330" s="57">
        <f t="shared" si="169"/>
        <v>397865.74000000005</v>
      </c>
      <c r="M330" s="57">
        <f t="shared" si="169"/>
        <v>508033.58999999997</v>
      </c>
      <c r="N330" s="57">
        <f t="shared" si="169"/>
        <v>1961651.8989999997</v>
      </c>
      <c r="O330" s="58">
        <f t="shared" si="169"/>
        <v>3983790.8873721492</v>
      </c>
      <c r="P330" s="58">
        <f t="shared" si="169"/>
        <v>4018158.8194690784</v>
      </c>
      <c r="Q330" s="58">
        <f t="shared" si="169"/>
        <v>2522526.8879659353</v>
      </c>
      <c r="R330" s="58">
        <f t="shared" si="169"/>
        <v>3590707.5231595654</v>
      </c>
      <c r="S330" s="58">
        <f t="shared" si="169"/>
        <v>14115184.117966728</v>
      </c>
      <c r="T330" s="59"/>
      <c r="U330" s="60"/>
      <c r="V330" s="61"/>
    </row>
    <row r="331" spans="1:22" ht="15">
      <c r="A331" s="39"/>
      <c r="B331" s="62"/>
      <c r="C331" s="32"/>
      <c r="D331" s="32"/>
      <c r="E331" s="24"/>
      <c r="F331" s="17"/>
      <c r="G331" s="17"/>
      <c r="H331" s="17"/>
      <c r="I331" s="17"/>
      <c r="J331" s="26"/>
      <c r="K331" s="26"/>
      <c r="L331" s="26"/>
      <c r="M331" s="26"/>
      <c r="N331" s="26"/>
      <c r="O331" s="27"/>
      <c r="P331" s="27"/>
      <c r="Q331" s="27"/>
      <c r="R331" s="27"/>
      <c r="S331" s="27"/>
      <c r="T331" s="28"/>
      <c r="U331" s="35"/>
      <c r="V331" s="29"/>
    </row>
    <row r="332" spans="1:22" ht="33" customHeight="1">
      <c r="A332" s="38" t="s">
        <v>369</v>
      </c>
      <c r="B332" s="50" t="s">
        <v>370</v>
      </c>
      <c r="C332" s="25" t="s">
        <v>370</v>
      </c>
      <c r="D332" s="25"/>
      <c r="E332" s="50"/>
      <c r="F332" s="49" t="s">
        <v>18</v>
      </c>
      <c r="G332" s="49" t="s">
        <v>18</v>
      </c>
      <c r="H332" s="49" t="s">
        <v>18</v>
      </c>
      <c r="I332" s="49" t="s">
        <v>18</v>
      </c>
      <c r="J332" s="26">
        <f>'2024'!J332</f>
        <v>68.89</v>
      </c>
      <c r="K332" s="26">
        <f>'2024'!K332</f>
        <v>22.4</v>
      </c>
      <c r="L332" s="26">
        <f>'2024'!L332</f>
        <v>9</v>
      </c>
      <c r="M332" s="26">
        <f>'2024'!M332</f>
        <v>49</v>
      </c>
      <c r="N332" s="26">
        <f t="shared" ref="N332:N355" si="170">J332+K332+L332+M332</f>
        <v>149.29</v>
      </c>
      <c r="O332" s="27">
        <f t="shared" ref="O332:R332" si="171">O333</f>
        <v>716632.56507000001</v>
      </c>
      <c r="P332" s="27">
        <f t="shared" si="171"/>
        <v>233017.41119999997</v>
      </c>
      <c r="Q332" s="27">
        <f t="shared" si="171"/>
        <v>92584.119501000008</v>
      </c>
      <c r="R332" s="27">
        <f t="shared" si="171"/>
        <v>504069.09506100003</v>
      </c>
      <c r="S332" s="27">
        <f t="shared" si="141"/>
        <v>1546303.190832</v>
      </c>
      <c r="T332" s="28"/>
      <c r="U332" s="28"/>
      <c r="V332" s="29"/>
    </row>
    <row r="333" spans="1:22" ht="30">
      <c r="A333" s="39"/>
      <c r="B333" s="34" t="s">
        <v>370</v>
      </c>
      <c r="C333" s="32" t="s">
        <v>50</v>
      </c>
      <c r="D333" s="32" t="s">
        <v>51</v>
      </c>
      <c r="E333" s="24" t="s">
        <v>21</v>
      </c>
      <c r="F333" s="17">
        <v>12580.65</v>
      </c>
      <c r="G333" s="17">
        <f>F333</f>
        <v>12580.65</v>
      </c>
      <c r="H333" s="17">
        <v>2178.087</v>
      </c>
      <c r="I333" s="17">
        <f t="shared" ref="I333" si="172">H333*$I$3</f>
        <v>2293.525611</v>
      </c>
      <c r="J333" s="26">
        <f>'2024'!J333</f>
        <v>68.89</v>
      </c>
      <c r="K333" s="26">
        <f>'2024'!K333</f>
        <v>22.4</v>
      </c>
      <c r="L333" s="26">
        <f>'2024'!L333</f>
        <v>9</v>
      </c>
      <c r="M333" s="26">
        <f>'2024'!M333</f>
        <v>49</v>
      </c>
      <c r="N333" s="26">
        <f t="shared" si="170"/>
        <v>149.29</v>
      </c>
      <c r="O333" s="27">
        <f>(F333-H333)*J333</f>
        <v>716632.56507000001</v>
      </c>
      <c r="P333" s="27">
        <f>(F333-H333)*K333</f>
        <v>233017.41119999997</v>
      </c>
      <c r="Q333" s="27">
        <f>(G333-I333)*L333</f>
        <v>92584.119501000008</v>
      </c>
      <c r="R333" s="27">
        <f>(G333-I333)*M333</f>
        <v>504069.09506100003</v>
      </c>
      <c r="S333" s="27">
        <f t="shared" si="141"/>
        <v>1546303.190832</v>
      </c>
      <c r="T333" s="28"/>
      <c r="U333" s="35"/>
      <c r="V333" s="29"/>
    </row>
    <row r="334" spans="1:22" ht="33" customHeight="1">
      <c r="A334" s="38" t="s">
        <v>371</v>
      </c>
      <c r="B334" s="50" t="s">
        <v>372</v>
      </c>
      <c r="C334" s="25" t="s">
        <v>372</v>
      </c>
      <c r="D334" s="24"/>
      <c r="E334" s="50"/>
      <c r="F334" s="49" t="s">
        <v>18</v>
      </c>
      <c r="G334" s="49" t="s">
        <v>18</v>
      </c>
      <c r="H334" s="49" t="s">
        <v>18</v>
      </c>
      <c r="I334" s="49" t="s">
        <v>18</v>
      </c>
      <c r="J334" s="26">
        <f>'2024'!J334</f>
        <v>15.561</v>
      </c>
      <c r="K334" s="26">
        <f>'2024'!K334</f>
        <v>8.8680000000000003</v>
      </c>
      <c r="L334" s="26">
        <f>'2024'!L334</f>
        <v>5.1870000000000003</v>
      </c>
      <c r="M334" s="26">
        <f>'2024'!M334</f>
        <v>15.561</v>
      </c>
      <c r="N334" s="26">
        <f t="shared" si="170"/>
        <v>45.177000000000007</v>
      </c>
      <c r="O334" s="27">
        <f t="shared" ref="O334:R334" si="173">O335</f>
        <v>63830.519946380737</v>
      </c>
      <c r="P334" s="27">
        <f t="shared" si="173"/>
        <v>36376.135909292745</v>
      </c>
      <c r="Q334" s="27">
        <f t="shared" si="173"/>
        <v>20716.92654913892</v>
      </c>
      <c r="R334" s="27">
        <f t="shared" si="173"/>
        <v>62150.779647416748</v>
      </c>
      <c r="S334" s="27">
        <f t="shared" si="141"/>
        <v>183074.36205222915</v>
      </c>
      <c r="T334" s="28"/>
      <c r="U334" s="28"/>
      <c r="V334" s="29"/>
    </row>
    <row r="335" spans="1:22" ht="30">
      <c r="A335" s="39"/>
      <c r="B335" s="34" t="s">
        <v>372</v>
      </c>
      <c r="C335" s="32" t="s">
        <v>128</v>
      </c>
      <c r="D335" s="32" t="s">
        <v>373</v>
      </c>
      <c r="E335" s="24" t="s">
        <v>21</v>
      </c>
      <c r="F335" s="17">
        <v>6138.6628837722983</v>
      </c>
      <c r="G335" s="17">
        <v>6138.6628837722992</v>
      </c>
      <c r="H335" s="17">
        <v>2036.7079999999999</v>
      </c>
      <c r="I335" s="17">
        <f t="shared" ref="I335:I350" si="174">H335*$I$3</f>
        <v>2144.6535239999998</v>
      </c>
      <c r="J335" s="26">
        <f>'2024'!J335</f>
        <v>15.561</v>
      </c>
      <c r="K335" s="26">
        <f>'2024'!K335</f>
        <v>8.8680000000000003</v>
      </c>
      <c r="L335" s="26">
        <f>'2024'!L335</f>
        <v>5.1870000000000003</v>
      </c>
      <c r="M335" s="26">
        <f>'2024'!M335</f>
        <v>15.561</v>
      </c>
      <c r="N335" s="26">
        <f t="shared" si="170"/>
        <v>45.177000000000007</v>
      </c>
      <c r="O335" s="27">
        <f>(F335-H335)*J335</f>
        <v>63830.519946380737</v>
      </c>
      <c r="P335" s="27">
        <f>(F335-H335)*K335</f>
        <v>36376.135909292745</v>
      </c>
      <c r="Q335" s="27">
        <f>(G335-I335)*L335</f>
        <v>20716.92654913892</v>
      </c>
      <c r="R335" s="27">
        <f>(G335-I335)*M335</f>
        <v>62150.779647416748</v>
      </c>
      <c r="S335" s="27">
        <f t="shared" si="141"/>
        <v>183074.36205222915</v>
      </c>
      <c r="T335" s="28"/>
      <c r="U335" s="35"/>
      <c r="V335" s="29"/>
    </row>
    <row r="336" spans="1:22" ht="33" customHeight="1">
      <c r="A336" s="38" t="s">
        <v>374</v>
      </c>
      <c r="B336" s="50" t="s">
        <v>375</v>
      </c>
      <c r="C336" s="25" t="s">
        <v>375</v>
      </c>
      <c r="D336" s="24"/>
      <c r="E336" s="50"/>
      <c r="F336" s="49" t="s">
        <v>18</v>
      </c>
      <c r="G336" s="49" t="s">
        <v>18</v>
      </c>
      <c r="H336" s="49" t="s">
        <v>18</v>
      </c>
      <c r="I336" s="49" t="s">
        <v>18</v>
      </c>
      <c r="J336" s="26">
        <f>'2024'!J336</f>
        <v>10074.656000000001</v>
      </c>
      <c r="K336" s="26">
        <f>'2024'!K336</f>
        <v>7728.7819999999992</v>
      </c>
      <c r="L336" s="26">
        <f>'2024'!L336</f>
        <v>5150.905999999999</v>
      </c>
      <c r="M336" s="26">
        <f>'2024'!M336</f>
        <v>11919.670999999998</v>
      </c>
      <c r="N336" s="26">
        <f t="shared" si="170"/>
        <v>34874.014999999999</v>
      </c>
      <c r="O336" s="27">
        <f t="shared" ref="O336:R336" si="175">SUM(O337:O353)</f>
        <v>62974072.956186973</v>
      </c>
      <c r="P336" s="27">
        <f t="shared" si="175"/>
        <v>49512796.246964082</v>
      </c>
      <c r="Q336" s="27">
        <f t="shared" si="175"/>
        <v>25735223.998347122</v>
      </c>
      <c r="R336" s="27">
        <f t="shared" si="175"/>
        <v>70352085.515580416</v>
      </c>
      <c r="S336" s="27">
        <f t="shared" si="141"/>
        <v>208574178.7170786</v>
      </c>
      <c r="T336" s="28"/>
      <c r="U336" s="28"/>
      <c r="V336" s="29"/>
    </row>
    <row r="337" spans="1:22" ht="30">
      <c r="A337" s="39"/>
      <c r="B337" s="34" t="s">
        <v>375</v>
      </c>
      <c r="C337" s="32" t="s">
        <v>362</v>
      </c>
      <c r="D337" s="32" t="s">
        <v>376</v>
      </c>
      <c r="E337" s="24" t="s">
        <v>21</v>
      </c>
      <c r="F337" s="17">
        <v>9738.976899012554</v>
      </c>
      <c r="G337" s="17">
        <v>9738.976899012554</v>
      </c>
      <c r="H337" s="17">
        <v>1901.88771</v>
      </c>
      <c r="I337" s="17">
        <f t="shared" si="174"/>
        <v>2002.6877586299997</v>
      </c>
      <c r="J337" s="26">
        <f>'2024'!J337</f>
        <v>239.54399999999998</v>
      </c>
      <c r="K337" s="26">
        <f>'2024'!K337</f>
        <v>158.94200000000001</v>
      </c>
      <c r="L337" s="26">
        <f>'2024'!L337</f>
        <v>81.870999999999995</v>
      </c>
      <c r="M337" s="26">
        <f>'2024'!M337</f>
        <v>271.173</v>
      </c>
      <c r="N337" s="26">
        <f t="shared" si="170"/>
        <v>751.53</v>
      </c>
      <c r="O337" s="27">
        <f t="shared" ref="O337:O353" si="176">(F337-H337)*J337</f>
        <v>1877327.692692823</v>
      </c>
      <c r="P337" s="27">
        <f t="shared" ref="P337:P353" si="177">(F337-H337)*K337</f>
        <v>1245642.6298800334</v>
      </c>
      <c r="Q337" s="27">
        <f t="shared" ref="Q337:Q353" si="178">(G337-I337)*L337</f>
        <v>633377.72821226006</v>
      </c>
      <c r="R337" s="27">
        <f t="shared" ref="R337:R353" si="179">(G337-I337)*M337</f>
        <v>2097872.7350649582</v>
      </c>
      <c r="S337" s="27">
        <f t="shared" ref="S337:S355" si="180">O337+P337+Q337+R337</f>
        <v>5854220.7858500741</v>
      </c>
      <c r="T337" s="35"/>
      <c r="U337" s="35"/>
      <c r="V337" s="29"/>
    </row>
    <row r="338" spans="1:22" s="12" customFormat="1" ht="30">
      <c r="A338" s="39"/>
      <c r="B338" s="34" t="s">
        <v>375</v>
      </c>
      <c r="C338" s="32" t="s">
        <v>63</v>
      </c>
      <c r="D338" s="32" t="s">
        <v>377</v>
      </c>
      <c r="E338" s="24" t="s">
        <v>21</v>
      </c>
      <c r="F338" s="17">
        <v>2359.7157992173647</v>
      </c>
      <c r="G338" s="17">
        <v>2359.7157992173647</v>
      </c>
      <c r="H338" s="17">
        <v>1776.0922899999998</v>
      </c>
      <c r="I338" s="17">
        <f t="shared" si="174"/>
        <v>1870.2251813699997</v>
      </c>
      <c r="J338" s="26">
        <f>'2024'!J338</f>
        <v>2494.0830000000001</v>
      </c>
      <c r="K338" s="26">
        <f>'2024'!K338</f>
        <v>1713.721</v>
      </c>
      <c r="L338" s="26">
        <f>'2024'!L338</f>
        <v>461.69799999999998</v>
      </c>
      <c r="M338" s="26">
        <f>'2024'!M338</f>
        <v>1529.232</v>
      </c>
      <c r="N338" s="26">
        <f t="shared" si="170"/>
        <v>6198.7340000000004</v>
      </c>
      <c r="O338" s="27">
        <f t="shared" si="176"/>
        <v>1455605.4727393731</v>
      </c>
      <c r="P338" s="27">
        <f t="shared" si="177"/>
        <v>1000167.8638394919</v>
      </c>
      <c r="Q338" s="27">
        <f t="shared" si="178"/>
        <v>225996.83927889273</v>
      </c>
      <c r="R338" s="27">
        <f t="shared" si="179"/>
        <v>748544.71651196165</v>
      </c>
      <c r="S338" s="27">
        <f t="shared" si="180"/>
        <v>3430314.8923697192</v>
      </c>
      <c r="T338" s="35"/>
      <c r="U338" s="35"/>
      <c r="V338" s="29"/>
    </row>
    <row r="339" spans="1:22" ht="30">
      <c r="A339" s="39"/>
      <c r="B339" s="34" t="s">
        <v>375</v>
      </c>
      <c r="C339" s="32" t="s">
        <v>378</v>
      </c>
      <c r="D339" s="32" t="s">
        <v>379</v>
      </c>
      <c r="E339" s="24" t="s">
        <v>21</v>
      </c>
      <c r="F339" s="17">
        <v>11114.030307114852</v>
      </c>
      <c r="G339" s="17">
        <v>11114.030307114852</v>
      </c>
      <c r="H339" s="17">
        <v>2551.1999999999998</v>
      </c>
      <c r="I339" s="17">
        <f t="shared" si="174"/>
        <v>2686.4135999999999</v>
      </c>
      <c r="J339" s="26">
        <f>'2024'!J339</f>
        <v>2549.3680000000004</v>
      </c>
      <c r="K339" s="26">
        <f>'2024'!K339</f>
        <v>1690.5149999999999</v>
      </c>
      <c r="L339" s="26">
        <f>'2024'!L339</f>
        <v>1131.432</v>
      </c>
      <c r="M339" s="26">
        <f>'2024'!M339</f>
        <v>3747.5189999999998</v>
      </c>
      <c r="N339" s="26">
        <f t="shared" si="170"/>
        <v>9118.8339999999989</v>
      </c>
      <c r="O339" s="27">
        <f t="shared" si="176"/>
        <v>21829805.574388776</v>
      </c>
      <c r="P339" s="27">
        <f t="shared" si="177"/>
        <v>14475593.076632261</v>
      </c>
      <c r="Q339" s="27">
        <f t="shared" si="178"/>
        <v>9535275.2261643708</v>
      </c>
      <c r="R339" s="27">
        <f t="shared" si="179"/>
        <v>31582653.734630343</v>
      </c>
      <c r="S339" s="27">
        <f t="shared" si="180"/>
        <v>77423327.611815751</v>
      </c>
      <c r="T339" s="35"/>
      <c r="U339" s="35"/>
      <c r="V339" s="29"/>
    </row>
    <row r="340" spans="1:22" ht="30">
      <c r="A340" s="39"/>
      <c r="B340" s="34" t="s">
        <v>375</v>
      </c>
      <c r="C340" s="32" t="s">
        <v>54</v>
      </c>
      <c r="D340" s="32" t="s">
        <v>380</v>
      </c>
      <c r="E340" s="24" t="s">
        <v>21</v>
      </c>
      <c r="F340" s="17">
        <v>16755.031868141949</v>
      </c>
      <c r="G340" s="17">
        <v>16755.031868141952</v>
      </c>
      <c r="H340" s="17">
        <v>1586.5274999999999</v>
      </c>
      <c r="I340" s="17">
        <f t="shared" si="174"/>
        <v>1670.6134574999999</v>
      </c>
      <c r="J340" s="26">
        <f>'2024'!J340</f>
        <v>1114.972</v>
      </c>
      <c r="K340" s="26">
        <f>'2024'!K340</f>
        <v>714.00699999999995</v>
      </c>
      <c r="L340" s="26">
        <f>'2024'!L340</f>
        <v>361.07799999999997</v>
      </c>
      <c r="M340" s="26">
        <f>'2024'!M340</f>
        <v>1195.9590000000001</v>
      </c>
      <c r="N340" s="26">
        <f t="shared" si="170"/>
        <v>3386.0159999999996</v>
      </c>
      <c r="O340" s="27">
        <f t="shared" si="176"/>
        <v>16912457.652355965</v>
      </c>
      <c r="P340" s="27">
        <f t="shared" si="177"/>
        <v>10830418.298383927</v>
      </c>
      <c r="Q340" s="27">
        <f t="shared" si="178"/>
        <v>5446651.6308777742</v>
      </c>
      <c r="R340" s="27">
        <f t="shared" si="179"/>
        <v>18040345.95797294</v>
      </c>
      <c r="S340" s="27">
        <f t="shared" si="180"/>
        <v>51229873.539590605</v>
      </c>
      <c r="T340" s="35"/>
      <c r="U340" s="35"/>
      <c r="V340" s="29"/>
    </row>
    <row r="341" spans="1:22" ht="30">
      <c r="A341" s="39"/>
      <c r="B341" s="34" t="s">
        <v>375</v>
      </c>
      <c r="C341" s="32" t="s">
        <v>59</v>
      </c>
      <c r="D341" s="32" t="s">
        <v>381</v>
      </c>
      <c r="E341" s="24" t="s">
        <v>21</v>
      </c>
      <c r="F341" s="17">
        <v>5541.0943776567965</v>
      </c>
      <c r="G341" s="17">
        <v>5541.0943776567974</v>
      </c>
      <c r="H341" s="17">
        <v>1776.9852100000001</v>
      </c>
      <c r="I341" s="17">
        <f t="shared" si="174"/>
        <v>1871.16542613</v>
      </c>
      <c r="J341" s="26">
        <f>'2024'!J341</f>
        <v>284.08199999999999</v>
      </c>
      <c r="K341" s="26">
        <f>'2024'!K341</f>
        <v>189.38800000000001</v>
      </c>
      <c r="L341" s="26">
        <f>'2024'!L341</f>
        <v>68.787000000000006</v>
      </c>
      <c r="M341" s="26">
        <f>'2024'!M341</f>
        <v>227.834</v>
      </c>
      <c r="N341" s="26">
        <f t="shared" si="170"/>
        <v>770.09100000000012</v>
      </c>
      <c r="O341" s="27">
        <f t="shared" si="176"/>
        <v>1069315.660566278</v>
      </c>
      <c r="P341" s="27">
        <f t="shared" si="177"/>
        <v>712877.1070441854</v>
      </c>
      <c r="Q341" s="27">
        <f t="shared" si="178"/>
        <v>252443.40278867385</v>
      </c>
      <c r="R341" s="27">
        <f t="shared" si="179"/>
        <v>836134.59274215635</v>
      </c>
      <c r="S341" s="27">
        <f t="shared" si="180"/>
        <v>2870770.7631412935</v>
      </c>
      <c r="T341" s="35"/>
      <c r="U341" s="35"/>
      <c r="V341" s="29"/>
    </row>
    <row r="342" spans="1:22" ht="30">
      <c r="A342" s="39"/>
      <c r="B342" s="34" t="s">
        <v>375</v>
      </c>
      <c r="C342" s="32" t="s">
        <v>227</v>
      </c>
      <c r="D342" s="32" t="s">
        <v>382</v>
      </c>
      <c r="E342" s="24" t="s">
        <v>21</v>
      </c>
      <c r="F342" s="17">
        <v>13254.809851523056</v>
      </c>
      <c r="G342" s="17">
        <v>13254.809851523056</v>
      </c>
      <c r="H342" s="17">
        <v>1691.0522899999999</v>
      </c>
      <c r="I342" s="17">
        <f t="shared" si="174"/>
        <v>1780.6780613699998</v>
      </c>
      <c r="J342" s="26">
        <f>'2024'!J342</f>
        <v>19.401</v>
      </c>
      <c r="K342" s="26">
        <f>'2024'!K342</f>
        <v>12.933999999999999</v>
      </c>
      <c r="L342" s="26">
        <f>'2024'!L342</f>
        <v>10.923999999999999</v>
      </c>
      <c r="M342" s="26">
        <f>'2024'!M342</f>
        <v>36.180999999999997</v>
      </c>
      <c r="N342" s="26">
        <f t="shared" si="170"/>
        <v>79.44</v>
      </c>
      <c r="O342" s="27">
        <f t="shared" si="176"/>
        <v>224348.46045110881</v>
      </c>
      <c r="P342" s="27">
        <f t="shared" si="177"/>
        <v>149565.64030073921</v>
      </c>
      <c r="Q342" s="27">
        <f t="shared" si="178"/>
        <v>125343.41567563199</v>
      </c>
      <c r="R342" s="27">
        <f t="shared" si="179"/>
        <v>415145.56229952769</v>
      </c>
      <c r="S342" s="27">
        <f t="shared" si="180"/>
        <v>914403.07872700773</v>
      </c>
      <c r="T342" s="35"/>
      <c r="U342" s="35"/>
      <c r="V342" s="29"/>
    </row>
    <row r="343" spans="1:22" ht="30">
      <c r="A343" s="39"/>
      <c r="B343" s="34" t="s">
        <v>375</v>
      </c>
      <c r="C343" s="32" t="s">
        <v>212</v>
      </c>
      <c r="D343" s="32" t="s">
        <v>383</v>
      </c>
      <c r="E343" s="24" t="s">
        <v>21</v>
      </c>
      <c r="F343" s="17">
        <v>3671.6237503233583</v>
      </c>
      <c r="G343" s="17">
        <v>3671.6237503233579</v>
      </c>
      <c r="H343" s="17">
        <v>1669.7922899999999</v>
      </c>
      <c r="I343" s="17">
        <f t="shared" si="174"/>
        <v>1758.2912813699998</v>
      </c>
      <c r="J343" s="26">
        <f>'2024'!J343</f>
        <v>948.93700000000013</v>
      </c>
      <c r="K343" s="26">
        <f>'2024'!K343</f>
        <v>227.761</v>
      </c>
      <c r="L343" s="26">
        <f>'2024'!L343</f>
        <v>650.53300000000002</v>
      </c>
      <c r="M343" s="26">
        <f>'2024'!M343</f>
        <v>2154.6889999999999</v>
      </c>
      <c r="N343" s="26">
        <f t="shared" si="170"/>
        <v>3981.92</v>
      </c>
      <c r="O343" s="27">
        <f t="shared" si="176"/>
        <v>1899611.940464867</v>
      </c>
      <c r="P343" s="27">
        <f t="shared" si="177"/>
        <v>455939.13523470843</v>
      </c>
      <c r="Q343" s="27">
        <f t="shared" si="178"/>
        <v>1244685.911025635</v>
      </c>
      <c r="R343" s="27">
        <f t="shared" si="179"/>
        <v>4122636.4241966419</v>
      </c>
      <c r="S343" s="27">
        <f t="shared" si="180"/>
        <v>7722873.4109218521</v>
      </c>
      <c r="T343" s="35"/>
      <c r="U343" s="35"/>
      <c r="V343" s="29"/>
    </row>
    <row r="344" spans="1:22" ht="30">
      <c r="A344" s="39"/>
      <c r="B344" s="34" t="s">
        <v>375</v>
      </c>
      <c r="C344" s="32" t="s">
        <v>19</v>
      </c>
      <c r="D344" s="32" t="s">
        <v>384</v>
      </c>
      <c r="E344" s="24" t="s">
        <v>21</v>
      </c>
      <c r="F344" s="17">
        <v>4902.0842016891384</v>
      </c>
      <c r="G344" s="17">
        <v>4902.0842016891384</v>
      </c>
      <c r="H344" s="17">
        <v>2065.7597899999996</v>
      </c>
      <c r="I344" s="17">
        <f t="shared" si="174"/>
        <v>2175.2450588699994</v>
      </c>
      <c r="J344" s="26">
        <f>'2024'!J344</f>
        <v>80.25</v>
      </c>
      <c r="K344" s="26">
        <f>'2024'!K344</f>
        <v>80.25</v>
      </c>
      <c r="L344" s="26">
        <f>'2024'!L344</f>
        <v>21.113</v>
      </c>
      <c r="M344" s="26">
        <f>'2024'!M344</f>
        <v>69.930999999999997</v>
      </c>
      <c r="N344" s="26">
        <f t="shared" si="170"/>
        <v>251.54399999999998</v>
      </c>
      <c r="O344" s="27">
        <f t="shared" si="176"/>
        <v>227615.03403805339</v>
      </c>
      <c r="P344" s="27">
        <f t="shared" si="177"/>
        <v>227615.03403805339</v>
      </c>
      <c r="Q344" s="27">
        <f t="shared" si="178"/>
        <v>57571.754822340481</v>
      </c>
      <c r="R344" s="27">
        <f t="shared" si="179"/>
        <v>190690.58809648521</v>
      </c>
      <c r="S344" s="27">
        <f t="shared" si="180"/>
        <v>703492.41099493252</v>
      </c>
      <c r="T344" s="35"/>
      <c r="U344" s="35"/>
      <c r="V344" s="29"/>
    </row>
    <row r="345" spans="1:22" ht="30">
      <c r="A345" s="39"/>
      <c r="B345" s="34" t="s">
        <v>375</v>
      </c>
      <c r="C345" s="32" t="s">
        <v>19</v>
      </c>
      <c r="D345" s="32" t="s">
        <v>385</v>
      </c>
      <c r="E345" s="24" t="s">
        <v>21</v>
      </c>
      <c r="F345" s="17">
        <v>10236.477645773966</v>
      </c>
      <c r="G345" s="17">
        <v>10236.477645773964</v>
      </c>
      <c r="H345" s="17">
        <v>2104.7399999999998</v>
      </c>
      <c r="I345" s="17">
        <f t="shared" si="174"/>
        <v>2216.2912199999996</v>
      </c>
      <c r="J345" s="26">
        <f>'2024'!J345</f>
        <v>100.17</v>
      </c>
      <c r="K345" s="26">
        <f>'2024'!K345</f>
        <v>66.78</v>
      </c>
      <c r="L345" s="26">
        <f>'2024'!L345</f>
        <v>27.814</v>
      </c>
      <c r="M345" s="26">
        <f>'2024'!M345</f>
        <v>92.126999999999995</v>
      </c>
      <c r="N345" s="26">
        <f t="shared" si="170"/>
        <v>286.89099999999996</v>
      </c>
      <c r="O345" s="27">
        <f t="shared" si="176"/>
        <v>814556.15997717821</v>
      </c>
      <c r="P345" s="27">
        <f t="shared" si="177"/>
        <v>543037.43998478551</v>
      </c>
      <c r="Q345" s="27">
        <f t="shared" si="178"/>
        <v>223073.46524647708</v>
      </c>
      <c r="R345" s="27">
        <f t="shared" si="179"/>
        <v>738875.71484727808</v>
      </c>
      <c r="S345" s="27">
        <f t="shared" si="180"/>
        <v>2319542.780055719</v>
      </c>
      <c r="T345" s="35"/>
      <c r="U345" s="35"/>
      <c r="V345" s="29"/>
    </row>
    <row r="346" spans="1:22" ht="30">
      <c r="A346" s="39"/>
      <c r="B346" s="34" t="s">
        <v>375</v>
      </c>
      <c r="C346" s="32" t="s">
        <v>115</v>
      </c>
      <c r="D346" s="32" t="s">
        <v>386</v>
      </c>
      <c r="E346" s="24" t="s">
        <v>21</v>
      </c>
      <c r="F346" s="17">
        <v>16073.717559363129</v>
      </c>
      <c r="G346" s="17">
        <v>16073.717559363129</v>
      </c>
      <c r="H346" s="17">
        <v>2126</v>
      </c>
      <c r="I346" s="17">
        <f t="shared" si="174"/>
        <v>2238.6779999999999</v>
      </c>
      <c r="J346" s="26">
        <f>'2024'!J346</f>
        <v>364.71299999999997</v>
      </c>
      <c r="K346" s="26">
        <f>'2024'!K346</f>
        <v>184.35999999999999</v>
      </c>
      <c r="L346" s="26">
        <f>'2024'!L346</f>
        <v>112.175</v>
      </c>
      <c r="M346" s="26">
        <f>'2024'!M346</f>
        <v>371.54300000000001</v>
      </c>
      <c r="N346" s="26">
        <f t="shared" si="170"/>
        <v>1032.7909999999999</v>
      </c>
      <c r="O346" s="27">
        <f t="shared" si="176"/>
        <v>5086913.9142280044</v>
      </c>
      <c r="P346" s="27">
        <f t="shared" si="177"/>
        <v>2571401.2092441861</v>
      </c>
      <c r="Q346" s="27">
        <f t="shared" si="178"/>
        <v>1551945.5625715589</v>
      </c>
      <c r="R346" s="27">
        <f t="shared" si="179"/>
        <v>5140312.1030044556</v>
      </c>
      <c r="S346" s="27">
        <f t="shared" si="180"/>
        <v>14350572.789048204</v>
      </c>
      <c r="T346" s="35"/>
      <c r="U346" s="35"/>
      <c r="V346" s="29"/>
    </row>
    <row r="347" spans="1:22" ht="30">
      <c r="A347" s="39"/>
      <c r="B347" s="34" t="s">
        <v>375</v>
      </c>
      <c r="C347" s="32" t="s">
        <v>362</v>
      </c>
      <c r="D347" s="32" t="s">
        <v>39</v>
      </c>
      <c r="E347" s="24" t="s">
        <v>31</v>
      </c>
      <c r="F347" s="17">
        <f>F337</f>
        <v>9738.976899012554</v>
      </c>
      <c r="G347" s="17">
        <f t="shared" ref="G347" si="181">G337</f>
        <v>9738.976899012554</v>
      </c>
      <c r="H347" s="17">
        <v>1901.88771</v>
      </c>
      <c r="I347" s="17">
        <f t="shared" si="174"/>
        <v>2002.6877586299997</v>
      </c>
      <c r="J347" s="26">
        <f>'2024'!J347</f>
        <v>24.496000000000002</v>
      </c>
      <c r="K347" s="26">
        <f>'2024'!K347</f>
        <v>13.690000000000001</v>
      </c>
      <c r="L347" s="26">
        <f>'2024'!L347</f>
        <v>15.131</v>
      </c>
      <c r="M347" s="26">
        <f>'2024'!M347</f>
        <v>15.131</v>
      </c>
      <c r="N347" s="26">
        <f t="shared" si="170"/>
        <v>68.448000000000008</v>
      </c>
      <c r="O347" s="27">
        <f t="shared" si="176"/>
        <v>191977.33677405154</v>
      </c>
      <c r="P347" s="27">
        <f t="shared" si="177"/>
        <v>107289.75099758187</v>
      </c>
      <c r="Q347" s="27">
        <f t="shared" si="178"/>
        <v>117057.79098312843</v>
      </c>
      <c r="R347" s="27">
        <f t="shared" si="179"/>
        <v>117057.79098312843</v>
      </c>
      <c r="S347" s="27">
        <f t="shared" si="180"/>
        <v>533382.66973789025</v>
      </c>
      <c r="T347" s="35"/>
      <c r="U347" s="35"/>
      <c r="V347" s="29"/>
    </row>
    <row r="348" spans="1:22" ht="30">
      <c r="A348" s="39"/>
      <c r="B348" s="34" t="s">
        <v>375</v>
      </c>
      <c r="C348" s="32" t="s">
        <v>115</v>
      </c>
      <c r="D348" s="32" t="s">
        <v>39</v>
      </c>
      <c r="E348" s="24" t="s">
        <v>31</v>
      </c>
      <c r="F348" s="17">
        <f>F346</f>
        <v>16073.717559363129</v>
      </c>
      <c r="G348" s="17">
        <f t="shared" ref="G348" si="182">G346</f>
        <v>16073.717559363129</v>
      </c>
      <c r="H348" s="17">
        <v>2126</v>
      </c>
      <c r="I348" s="17">
        <f t="shared" si="174"/>
        <v>2238.6779999999999</v>
      </c>
      <c r="J348" s="26">
        <f>'2024'!J348</f>
        <v>36.109000000000002</v>
      </c>
      <c r="K348" s="26">
        <f>'2024'!K348</f>
        <v>29.154000000000003</v>
      </c>
      <c r="L348" s="26">
        <f>'2024'!L348</f>
        <v>42.566000000000003</v>
      </c>
      <c r="M348" s="26">
        <f>'2024'!M348</f>
        <v>42.567</v>
      </c>
      <c r="N348" s="26">
        <f t="shared" si="170"/>
        <v>150.39600000000002</v>
      </c>
      <c r="O348" s="27">
        <f t="shared" si="176"/>
        <v>503638.13335104327</v>
      </c>
      <c r="P348" s="27">
        <f t="shared" si="177"/>
        <v>406631.75772567274</v>
      </c>
      <c r="Q348" s="27">
        <f t="shared" si="178"/>
        <v>588902.29388385103</v>
      </c>
      <c r="R348" s="27">
        <f t="shared" si="179"/>
        <v>588916.12892341032</v>
      </c>
      <c r="S348" s="27">
        <f t="shared" si="180"/>
        <v>2088088.3138839772</v>
      </c>
      <c r="T348" s="35"/>
      <c r="U348" s="35"/>
      <c r="V348" s="29"/>
    </row>
    <row r="349" spans="1:22" ht="30">
      <c r="A349" s="39"/>
      <c r="B349" s="34" t="s">
        <v>375</v>
      </c>
      <c r="C349" s="32" t="s">
        <v>212</v>
      </c>
      <c r="D349" s="32" t="s">
        <v>387</v>
      </c>
      <c r="E349" s="24" t="s">
        <v>31</v>
      </c>
      <c r="F349" s="17">
        <f>F343</f>
        <v>3671.6237503233583</v>
      </c>
      <c r="G349" s="17">
        <f t="shared" ref="G349" si="183">G343</f>
        <v>3671.6237503233579</v>
      </c>
      <c r="H349" s="17">
        <v>1669.7922899999999</v>
      </c>
      <c r="I349" s="17">
        <f t="shared" si="174"/>
        <v>1758.2912813699998</v>
      </c>
      <c r="J349" s="26">
        <f>'2024'!J349</f>
        <v>141.25200000000001</v>
      </c>
      <c r="K349" s="26">
        <f>'2024'!K349</f>
        <v>123.355</v>
      </c>
      <c r="L349" s="26">
        <f>'2024'!L349</f>
        <v>94.463999999999999</v>
      </c>
      <c r="M349" s="26">
        <f>'2024'!M349</f>
        <v>94.463999999999999</v>
      </c>
      <c r="N349" s="26">
        <f t="shared" si="170"/>
        <v>453.53500000000003</v>
      </c>
      <c r="O349" s="27">
        <f t="shared" si="176"/>
        <v>282762.69743359502</v>
      </c>
      <c r="P349" s="27">
        <f t="shared" si="177"/>
        <v>246935.91978818789</v>
      </c>
      <c r="Q349" s="27">
        <f t="shared" si="178"/>
        <v>180741.03834721001</v>
      </c>
      <c r="R349" s="27">
        <f t="shared" si="179"/>
        <v>180741.03834721001</v>
      </c>
      <c r="S349" s="27">
        <f t="shared" si="180"/>
        <v>891180.69391620299</v>
      </c>
      <c r="T349" s="35"/>
      <c r="U349" s="35"/>
      <c r="V349" s="29"/>
    </row>
    <row r="350" spans="1:22" ht="30">
      <c r="A350" s="39"/>
      <c r="B350" s="34" t="s">
        <v>375</v>
      </c>
      <c r="C350" s="32" t="s">
        <v>59</v>
      </c>
      <c r="D350" s="32" t="s">
        <v>201</v>
      </c>
      <c r="E350" s="24" t="s">
        <v>31</v>
      </c>
      <c r="F350" s="17">
        <f>F341</f>
        <v>5541.0943776567965</v>
      </c>
      <c r="G350" s="17">
        <f t="shared" ref="G350" si="184">G341</f>
        <v>5541.0943776567974</v>
      </c>
      <c r="H350" s="17">
        <v>1776.9852100000001</v>
      </c>
      <c r="I350" s="17">
        <f t="shared" si="174"/>
        <v>1871.16542613</v>
      </c>
      <c r="J350" s="26">
        <f>'2024'!J350</f>
        <v>27.665999999999997</v>
      </c>
      <c r="K350" s="26">
        <f>'2024'!K350</f>
        <v>28.991999999999997</v>
      </c>
      <c r="L350" s="26">
        <f>'2024'!L350</f>
        <v>30.457000000000001</v>
      </c>
      <c r="M350" s="26">
        <f>'2024'!M350</f>
        <v>30.457000000000001</v>
      </c>
      <c r="N350" s="26">
        <f t="shared" si="170"/>
        <v>117.572</v>
      </c>
      <c r="O350" s="27">
        <f t="shared" si="176"/>
        <v>104137.84423239292</v>
      </c>
      <c r="P350" s="27">
        <f t="shared" si="177"/>
        <v>109129.05298870584</v>
      </c>
      <c r="Q350" s="27">
        <f t="shared" si="178"/>
        <v>111775.02607665167</v>
      </c>
      <c r="R350" s="27">
        <f t="shared" si="179"/>
        <v>111775.02607665167</v>
      </c>
      <c r="S350" s="27">
        <f t="shared" si="180"/>
        <v>436816.94937440206</v>
      </c>
      <c r="T350" s="35"/>
      <c r="U350" s="35"/>
      <c r="V350" s="29"/>
    </row>
    <row r="351" spans="1:22" ht="30">
      <c r="A351" s="39"/>
      <c r="B351" s="34" t="s">
        <v>375</v>
      </c>
      <c r="C351" s="32" t="s">
        <v>63</v>
      </c>
      <c r="D351" s="32" t="s">
        <v>377</v>
      </c>
      <c r="E351" s="24" t="s">
        <v>31</v>
      </c>
      <c r="F351" s="17">
        <f>F338</f>
        <v>2359.7157992173647</v>
      </c>
      <c r="G351" s="17">
        <f t="shared" ref="G351" si="185">G338</f>
        <v>2359.7157992173647</v>
      </c>
      <c r="H351" s="17">
        <v>1776.0922899999998</v>
      </c>
      <c r="I351" s="17">
        <f t="shared" ref="I351:I353" si="186">H351*$I$3</f>
        <v>1870.2251813699997</v>
      </c>
      <c r="J351" s="26">
        <f>'2024'!J351</f>
        <v>624.03000000000009</v>
      </c>
      <c r="K351" s="26">
        <f>'2024'!K351</f>
        <v>757.23099999999999</v>
      </c>
      <c r="L351" s="26">
        <f>'2024'!L351</f>
        <v>1545.557</v>
      </c>
      <c r="M351" s="26">
        <f>'2024'!M351</f>
        <v>1545.558</v>
      </c>
      <c r="N351" s="26">
        <f t="shared" si="170"/>
        <v>4472.3760000000002</v>
      </c>
      <c r="O351" s="27">
        <f t="shared" si="176"/>
        <v>364198.57845691231</v>
      </c>
      <c r="P351" s="27">
        <f t="shared" si="177"/>
        <v>441937.81350817444</v>
      </c>
      <c r="Q351" s="27">
        <f t="shared" si="178"/>
        <v>756535.65084831987</v>
      </c>
      <c r="R351" s="27">
        <f t="shared" si="179"/>
        <v>756536.14033893775</v>
      </c>
      <c r="S351" s="27">
        <f t="shared" si="180"/>
        <v>2319208.1831523445</v>
      </c>
      <c r="T351" s="35"/>
      <c r="U351" s="35"/>
      <c r="V351" s="29"/>
    </row>
    <row r="352" spans="1:22" ht="30">
      <c r="A352" s="39"/>
      <c r="B352" s="34" t="s">
        <v>375</v>
      </c>
      <c r="C352" s="32" t="s">
        <v>54</v>
      </c>
      <c r="D352" s="32" t="s">
        <v>388</v>
      </c>
      <c r="E352" s="24" t="s">
        <v>31</v>
      </c>
      <c r="F352" s="17">
        <f>F340</f>
        <v>16755.031868141949</v>
      </c>
      <c r="G352" s="17">
        <f t="shared" ref="G352" si="187">G340</f>
        <v>16755.031868141952</v>
      </c>
      <c r="H352" s="17">
        <v>1586.5274999999999</v>
      </c>
      <c r="I352" s="17">
        <f t="shared" si="186"/>
        <v>1670.6134574999999</v>
      </c>
      <c r="J352" s="26">
        <f>'2024'!J352</f>
        <v>204.053</v>
      </c>
      <c r="K352" s="26">
        <f>'2024'!K352</f>
        <v>167.881</v>
      </c>
      <c r="L352" s="26">
        <f>'2024'!L352</f>
        <v>76.552999999999997</v>
      </c>
      <c r="M352" s="26">
        <f>'2024'!M352</f>
        <v>76.552999999999997</v>
      </c>
      <c r="N352" s="26">
        <f t="shared" si="170"/>
        <v>525.04</v>
      </c>
      <c r="O352" s="27">
        <f t="shared" si="176"/>
        <v>3095178.8218324687</v>
      </c>
      <c r="P352" s="27">
        <f t="shared" si="177"/>
        <v>2546503.6818280383</v>
      </c>
      <c r="Q352" s="27">
        <f t="shared" si="178"/>
        <v>1154757.4825898733</v>
      </c>
      <c r="R352" s="27">
        <f t="shared" si="179"/>
        <v>1154757.4825898733</v>
      </c>
      <c r="S352" s="27">
        <f t="shared" si="180"/>
        <v>7951197.4688402545</v>
      </c>
      <c r="T352" s="35"/>
      <c r="U352" s="35"/>
      <c r="V352" s="29"/>
    </row>
    <row r="353" spans="1:22" ht="30">
      <c r="A353" s="39"/>
      <c r="B353" s="34" t="s">
        <v>375</v>
      </c>
      <c r="C353" s="32" t="s">
        <v>378</v>
      </c>
      <c r="D353" s="32" t="s">
        <v>389</v>
      </c>
      <c r="E353" s="24" t="s">
        <v>31</v>
      </c>
      <c r="F353" s="17">
        <f>F339</f>
        <v>11114.030307114852</v>
      </c>
      <c r="G353" s="17">
        <f t="shared" ref="G353" si="188">G339</f>
        <v>11114.030307114852</v>
      </c>
      <c r="H353" s="17">
        <v>2551.1999999999998</v>
      </c>
      <c r="I353" s="17">
        <f t="shared" si="186"/>
        <v>2686.4135999999999</v>
      </c>
      <c r="J353" s="26">
        <f>'2024'!J353</f>
        <v>821.53</v>
      </c>
      <c r="K353" s="26">
        <f>'2024'!K353</f>
        <v>1569.8209999999999</v>
      </c>
      <c r="L353" s="26">
        <f>'2024'!L353</f>
        <v>418.75299999999999</v>
      </c>
      <c r="M353" s="26">
        <f>'2024'!M353</f>
        <v>418.75299999999999</v>
      </c>
      <c r="N353" s="26">
        <f t="shared" si="170"/>
        <v>3228.857</v>
      </c>
      <c r="O353" s="27">
        <f t="shared" si="176"/>
        <v>7034621.9822040638</v>
      </c>
      <c r="P353" s="27">
        <f t="shared" si="177"/>
        <v>13442110.835545342</v>
      </c>
      <c r="Q353" s="27">
        <f t="shared" si="178"/>
        <v>3529089.7789544654</v>
      </c>
      <c r="R353" s="27">
        <f t="shared" si="179"/>
        <v>3529089.7789544654</v>
      </c>
      <c r="S353" s="27">
        <f t="shared" si="180"/>
        <v>27534912.375658337</v>
      </c>
      <c r="T353" s="35"/>
      <c r="U353" s="35"/>
      <c r="V353" s="29"/>
    </row>
    <row r="354" spans="1:22" ht="33" customHeight="1">
      <c r="A354" s="38" t="s">
        <v>369</v>
      </c>
      <c r="B354" s="50" t="s">
        <v>370</v>
      </c>
      <c r="C354" s="25" t="s">
        <v>390</v>
      </c>
      <c r="D354" s="24"/>
      <c r="E354" s="50"/>
      <c r="F354" s="49" t="s">
        <v>18</v>
      </c>
      <c r="G354" s="49" t="s">
        <v>18</v>
      </c>
      <c r="H354" s="49" t="s">
        <v>18</v>
      </c>
      <c r="I354" s="49" t="s">
        <v>18</v>
      </c>
      <c r="J354" s="26">
        <f>'2024'!J354</f>
        <v>17.635999999999999</v>
      </c>
      <c r="K354" s="26">
        <f>'2024'!K354</f>
        <v>11.757999999999999</v>
      </c>
      <c r="L354" s="26">
        <f>'2024'!L354</f>
        <v>5.8789999999999996</v>
      </c>
      <c r="M354" s="26">
        <f>'2024'!M354</f>
        <v>17.637</v>
      </c>
      <c r="N354" s="26">
        <f t="shared" si="170"/>
        <v>52.91</v>
      </c>
      <c r="O354" s="27">
        <f t="shared" ref="O354:R354" si="189">O355</f>
        <v>31273.117678255832</v>
      </c>
      <c r="P354" s="27">
        <f t="shared" si="189"/>
        <v>20849.927288553645</v>
      </c>
      <c r="Q354" s="27">
        <f t="shared" si="189"/>
        <v>9790.3519086808246</v>
      </c>
      <c r="R354" s="27">
        <f t="shared" si="189"/>
        <v>29371.055726042476</v>
      </c>
      <c r="S354" s="27">
        <f t="shared" si="180"/>
        <v>91284.452601532772</v>
      </c>
      <c r="T354" s="28"/>
      <c r="U354" s="28"/>
      <c r="V354" s="29"/>
    </row>
    <row r="355" spans="1:22" ht="43.5" customHeight="1">
      <c r="A355" s="39"/>
      <c r="B355" s="34" t="s">
        <v>370</v>
      </c>
      <c r="C355" s="32" t="s">
        <v>128</v>
      </c>
      <c r="D355" s="32" t="s">
        <v>391</v>
      </c>
      <c r="E355" s="24" t="s">
        <v>21</v>
      </c>
      <c r="F355" s="17">
        <v>3809.9625746346014</v>
      </c>
      <c r="G355" s="17">
        <v>3809.9625746346019</v>
      </c>
      <c r="H355" s="17">
        <v>2036.7079999999999</v>
      </c>
      <c r="I355" s="17">
        <f t="shared" ref="I355" si="190">H355*$I$3</f>
        <v>2144.6535239999998</v>
      </c>
      <c r="J355" s="26">
        <f>'2024'!J355</f>
        <v>17.635999999999999</v>
      </c>
      <c r="K355" s="26">
        <f>'2024'!K355</f>
        <v>11.757999999999999</v>
      </c>
      <c r="L355" s="26">
        <f>'2024'!L355</f>
        <v>5.8789999999999996</v>
      </c>
      <c r="M355" s="26">
        <f>'2024'!M355</f>
        <v>17.637</v>
      </c>
      <c r="N355" s="26">
        <f t="shared" si="170"/>
        <v>52.91</v>
      </c>
      <c r="O355" s="27">
        <f>(F355-H355)*J355</f>
        <v>31273.117678255832</v>
      </c>
      <c r="P355" s="27">
        <f>(F355-H355)*K355</f>
        <v>20849.927288553645</v>
      </c>
      <c r="Q355" s="27">
        <f>(G355-I355)*L355</f>
        <v>9790.3519086808246</v>
      </c>
      <c r="R355" s="27">
        <f>(G355-I355)*M355</f>
        <v>29371.055726042476</v>
      </c>
      <c r="S355" s="27">
        <f t="shared" si="180"/>
        <v>91284.452601532772</v>
      </c>
      <c r="T355" s="28"/>
      <c r="U355" s="35"/>
      <c r="V355" s="29"/>
    </row>
    <row r="356" spans="1:22" s="13" customFormat="1" ht="33" customHeight="1">
      <c r="A356" s="69" t="s">
        <v>404</v>
      </c>
      <c r="B356" s="69"/>
      <c r="C356" s="69"/>
      <c r="D356" s="69"/>
      <c r="E356" s="69"/>
      <c r="F356" s="49" t="s">
        <v>18</v>
      </c>
      <c r="G356" s="49" t="s">
        <v>18</v>
      </c>
      <c r="H356" s="49" t="s">
        <v>18</v>
      </c>
      <c r="I356" s="49" t="s">
        <v>18</v>
      </c>
      <c r="J356" s="52">
        <f>J332+J334+J336+J354</f>
        <v>10176.743</v>
      </c>
      <c r="K356" s="52">
        <f t="shared" ref="K356:N356" si="191">K332+K334+K336+K354</f>
        <v>7771.8079999999991</v>
      </c>
      <c r="L356" s="52">
        <f t="shared" si="191"/>
        <v>5170.9719999999988</v>
      </c>
      <c r="M356" s="52">
        <f t="shared" si="191"/>
        <v>12001.868999999999</v>
      </c>
      <c r="N356" s="52">
        <f t="shared" si="191"/>
        <v>35121.392</v>
      </c>
      <c r="O356" s="29">
        <f>O332+O334+O336+O354</f>
        <v>63785809.158881605</v>
      </c>
      <c r="P356" s="29">
        <f t="shared" ref="P356:R356" si="192">P332+P334+P336+P354</f>
        <v>49803039.721361928</v>
      </c>
      <c r="Q356" s="29">
        <f t="shared" si="192"/>
        <v>25858315.396305941</v>
      </c>
      <c r="R356" s="29">
        <f t="shared" si="192"/>
        <v>70947676.446014866</v>
      </c>
      <c r="S356" s="29">
        <f>S332+S334+S336+S354</f>
        <v>210394840.72256434</v>
      </c>
      <c r="T356" s="29">
        <f>'2024'!U356</f>
        <v>27735497.293488421</v>
      </c>
      <c r="U356" s="29">
        <f>R356*0.36</f>
        <v>25541163.52056535</v>
      </c>
      <c r="V356" s="29">
        <f>S356+T356-U356</f>
        <v>212589174.49548739</v>
      </c>
    </row>
    <row r="357" spans="1:22" s="5" customFormat="1" ht="30">
      <c r="A357" s="53"/>
      <c r="B357" s="54"/>
      <c r="C357" s="55"/>
      <c r="D357" s="55"/>
      <c r="E357" s="56" t="s">
        <v>21</v>
      </c>
      <c r="F357" s="31"/>
      <c r="G357" s="31"/>
      <c r="H357" s="31"/>
      <c r="I357" s="31"/>
      <c r="J357" s="57">
        <f>J337+J338+J339+J340+J341+J342+J343+J344+J345+J346+J355+J333+J335</f>
        <v>8297.607</v>
      </c>
      <c r="K357" s="57">
        <f t="shared" ref="K357:S357" si="193">K337+K338+K339+K340+K341+K342+K343+K344+K345+K346+K355+K333+K335</f>
        <v>5081.6839999999993</v>
      </c>
      <c r="L357" s="57">
        <f t="shared" si="193"/>
        <v>2947.4909999999995</v>
      </c>
      <c r="M357" s="57">
        <f t="shared" si="193"/>
        <v>9778.3860000000004</v>
      </c>
      <c r="N357" s="57">
        <f t="shared" si="193"/>
        <v>26105.167999999998</v>
      </c>
      <c r="O357" s="58">
        <f t="shared" si="193"/>
        <v>52209293.764597073</v>
      </c>
      <c r="P357" s="58">
        <f t="shared" si="193"/>
        <v>32502500.908980224</v>
      </c>
      <c r="Q357" s="58">
        <f t="shared" si="193"/>
        <v>19419456.334622435</v>
      </c>
      <c r="R357" s="58">
        <f t="shared" si="193"/>
        <v>64508803.059801213</v>
      </c>
      <c r="S357" s="58">
        <f t="shared" si="193"/>
        <v>168640054.06800091</v>
      </c>
      <c r="T357" s="59"/>
      <c r="U357" s="60"/>
      <c r="V357" s="61"/>
    </row>
    <row r="358" spans="1:22" s="5" customFormat="1" ht="37.5" customHeight="1">
      <c r="A358" s="53"/>
      <c r="B358" s="54"/>
      <c r="C358" s="55"/>
      <c r="D358" s="55"/>
      <c r="E358" s="56" t="s">
        <v>31</v>
      </c>
      <c r="F358" s="31"/>
      <c r="G358" s="31"/>
      <c r="H358" s="31"/>
      <c r="I358" s="31"/>
      <c r="J358" s="57">
        <f>J347+J348+J349+J350+J351+J352+J353</f>
        <v>1879.1360000000002</v>
      </c>
      <c r="K358" s="57">
        <f t="shared" ref="K358:S358" si="194">K347+K348+K349+K350+K351+K352+K353</f>
        <v>2690.1239999999998</v>
      </c>
      <c r="L358" s="57">
        <f t="shared" si="194"/>
        <v>2223.4810000000002</v>
      </c>
      <c r="M358" s="57">
        <f t="shared" si="194"/>
        <v>2223.4830000000002</v>
      </c>
      <c r="N358" s="57">
        <f t="shared" si="194"/>
        <v>9016.2240000000002</v>
      </c>
      <c r="O358" s="58">
        <f t="shared" si="194"/>
        <v>11576515.394284528</v>
      </c>
      <c r="P358" s="58">
        <f t="shared" si="194"/>
        <v>17300538.812381703</v>
      </c>
      <c r="Q358" s="58">
        <f t="shared" si="194"/>
        <v>6438859.0616835002</v>
      </c>
      <c r="R358" s="58">
        <f t="shared" si="194"/>
        <v>6438873.386213677</v>
      </c>
      <c r="S358" s="58">
        <f t="shared" si="194"/>
        <v>41754786.654563412</v>
      </c>
      <c r="T358" s="59"/>
      <c r="U358" s="60"/>
      <c r="V358" s="61"/>
    </row>
    <row r="359" spans="1:22" s="13" customFormat="1" ht="33" customHeight="1">
      <c r="A359" s="70" t="s">
        <v>403</v>
      </c>
      <c r="B359" s="70"/>
      <c r="C359" s="70"/>
      <c r="D359" s="70"/>
      <c r="E359" s="70"/>
      <c r="F359" s="49" t="s">
        <v>18</v>
      </c>
      <c r="G359" s="49" t="s">
        <v>18</v>
      </c>
      <c r="H359" s="49" t="s">
        <v>18</v>
      </c>
      <c r="I359" s="49" t="s">
        <v>18</v>
      </c>
      <c r="J359" s="52">
        <f>J356+J327</f>
        <v>2381120.3970223023</v>
      </c>
      <c r="K359" s="52">
        <f t="shared" ref="K359:N359" si="195">K356+K327</f>
        <v>1545244.4433482019</v>
      </c>
      <c r="L359" s="52">
        <f t="shared" si="195"/>
        <v>807392.44444940111</v>
      </c>
      <c r="M359" s="52">
        <f t="shared" si="195"/>
        <v>2069286.032797602</v>
      </c>
      <c r="N359" s="52">
        <f t="shared" si="195"/>
        <v>6803043.3176175077</v>
      </c>
      <c r="O359" s="29">
        <f>O356+O327</f>
        <v>2560120503.5868397</v>
      </c>
      <c r="P359" s="29">
        <f t="shared" ref="P359:R359" si="196">P356+P327</f>
        <v>1348014059.2770848</v>
      </c>
      <c r="Q359" s="29">
        <f t="shared" si="196"/>
        <v>632302436.61604977</v>
      </c>
      <c r="R359" s="29">
        <f t="shared" si="196"/>
        <v>2208837997.6437221</v>
      </c>
      <c r="S359" s="29">
        <f>S356+S327</f>
        <v>6749274997.1236963</v>
      </c>
      <c r="T359" s="29">
        <f>T356+T327</f>
        <v>1084176218.5702369</v>
      </c>
      <c r="U359" s="29">
        <f>U356+U327</f>
        <v>795181679.15174007</v>
      </c>
      <c r="V359" s="29">
        <f>V356+V327</f>
        <v>7038269536.5421925</v>
      </c>
    </row>
    <row r="360" spans="1:22" s="5" customFormat="1" ht="30">
      <c r="A360" s="53"/>
      <c r="B360" s="54"/>
      <c r="C360" s="55"/>
      <c r="D360" s="55" t="s">
        <v>402</v>
      </c>
      <c r="E360" s="56" t="s">
        <v>21</v>
      </c>
      <c r="F360" s="31"/>
      <c r="G360" s="31"/>
      <c r="H360" s="31"/>
      <c r="I360" s="31"/>
      <c r="J360" s="57">
        <f>J328+J357</f>
        <v>1639381.106022303</v>
      </c>
      <c r="K360" s="57">
        <f t="shared" ref="K360:S361" si="197">K328+K357</f>
        <v>750170.56734820188</v>
      </c>
      <c r="L360" s="57">
        <f t="shared" si="197"/>
        <v>243867.84644940065</v>
      </c>
      <c r="M360" s="57">
        <f t="shared" si="197"/>
        <v>1340300.775797603</v>
      </c>
      <c r="N360" s="57">
        <f>N328+N357</f>
        <v>3973720.2956175101</v>
      </c>
      <c r="O360" s="58">
        <f t="shared" si="197"/>
        <v>2383301207.6702127</v>
      </c>
      <c r="P360" s="58">
        <f t="shared" si="197"/>
        <v>1151848187.3664265</v>
      </c>
      <c r="Q360" s="58">
        <f t="shared" si="197"/>
        <v>502267715.38894737</v>
      </c>
      <c r="R360" s="58">
        <f t="shared" si="197"/>
        <v>2027344709.7483909</v>
      </c>
      <c r="S360" s="58">
        <f t="shared" si="197"/>
        <v>6064761820.1739731</v>
      </c>
      <c r="T360" s="59"/>
      <c r="U360" s="60"/>
      <c r="V360" s="61"/>
    </row>
    <row r="361" spans="1:22" s="5" customFormat="1" ht="30">
      <c r="A361" s="53"/>
      <c r="B361" s="54"/>
      <c r="C361" s="55"/>
      <c r="D361" s="55"/>
      <c r="E361" s="56" t="s">
        <v>31</v>
      </c>
      <c r="F361" s="31"/>
      <c r="G361" s="31"/>
      <c r="H361" s="31"/>
      <c r="I361" s="31"/>
      <c r="J361" s="57">
        <f>J329+J358</f>
        <v>224836.43400000007</v>
      </c>
      <c r="K361" s="57">
        <f t="shared" si="197"/>
        <v>256224.16400000008</v>
      </c>
      <c r="L361" s="57">
        <f t="shared" si="197"/>
        <v>165658.85800000001</v>
      </c>
      <c r="M361" s="57">
        <f t="shared" si="197"/>
        <v>220951.66699999993</v>
      </c>
      <c r="N361" s="57">
        <f t="shared" si="197"/>
        <v>867671.12300000025</v>
      </c>
      <c r="O361" s="58">
        <f t="shared" si="197"/>
        <v>172835505.02925521</v>
      </c>
      <c r="P361" s="58">
        <f t="shared" si="197"/>
        <v>192147713.09118962</v>
      </c>
      <c r="Q361" s="58">
        <f t="shared" si="197"/>
        <v>127512194.33913679</v>
      </c>
      <c r="R361" s="58">
        <f t="shared" si="197"/>
        <v>177902580.37217289</v>
      </c>
      <c r="S361" s="58">
        <f t="shared" si="197"/>
        <v>670397992.83175457</v>
      </c>
      <c r="T361" s="59"/>
      <c r="U361" s="60"/>
      <c r="V361" s="61"/>
    </row>
    <row r="362" spans="1:22" s="5" customFormat="1" ht="24" customHeight="1">
      <c r="A362" s="53"/>
      <c r="B362" s="54"/>
      <c r="C362" s="55"/>
      <c r="D362" s="55"/>
      <c r="E362" s="56" t="s">
        <v>40</v>
      </c>
      <c r="F362" s="31"/>
      <c r="G362" s="31"/>
      <c r="H362" s="31"/>
      <c r="I362" s="31"/>
      <c r="J362" s="57">
        <f>J330</f>
        <v>516902.85700000002</v>
      </c>
      <c r="K362" s="57">
        <f t="shared" ref="K362:S362" si="198">K330</f>
        <v>538849.71200000006</v>
      </c>
      <c r="L362" s="57">
        <f t="shared" si="198"/>
        <v>397865.74000000005</v>
      </c>
      <c r="M362" s="57">
        <f t="shared" si="198"/>
        <v>508033.58999999997</v>
      </c>
      <c r="N362" s="57">
        <f t="shared" si="198"/>
        <v>1961651.8989999997</v>
      </c>
      <c r="O362" s="58">
        <f t="shared" si="198"/>
        <v>3983790.8873721492</v>
      </c>
      <c r="P362" s="58">
        <f t="shared" si="198"/>
        <v>4018158.8194690784</v>
      </c>
      <c r="Q362" s="58">
        <f t="shared" si="198"/>
        <v>2522526.8879659353</v>
      </c>
      <c r="R362" s="58">
        <f t="shared" si="198"/>
        <v>3590707.5231595654</v>
      </c>
      <c r="S362" s="58">
        <f t="shared" si="198"/>
        <v>14115184.117966728</v>
      </c>
      <c r="T362" s="59"/>
      <c r="U362" s="60"/>
      <c r="V362" s="61"/>
    </row>
    <row r="363" spans="1:22" s="1" customFormat="1" ht="12.75" customHeight="1">
      <c r="A363" s="63"/>
      <c r="B363" s="64"/>
      <c r="C363" s="6"/>
      <c r="D363" s="6"/>
      <c r="E363" s="6"/>
      <c r="F363" s="12"/>
      <c r="G363" s="12"/>
      <c r="H363" s="12"/>
      <c r="I363" s="12"/>
      <c r="J363" s="65"/>
      <c r="K363" s="65"/>
      <c r="L363" s="65"/>
      <c r="M363" s="65"/>
      <c r="N363" s="65"/>
      <c r="O363" s="65"/>
      <c r="P363" s="65"/>
      <c r="Q363" s="65"/>
      <c r="R363" s="65"/>
      <c r="S363" s="65"/>
      <c r="T363" s="6"/>
      <c r="U363" s="6"/>
      <c r="V363" s="6"/>
    </row>
    <row r="364" spans="1:22" s="1" customFormat="1" ht="12.75" customHeight="1">
      <c r="A364" s="63"/>
      <c r="B364" s="64"/>
      <c r="C364" s="6"/>
      <c r="D364" s="6"/>
      <c r="E364" s="6"/>
      <c r="F364" s="12"/>
      <c r="G364" s="12"/>
      <c r="H364" s="12"/>
      <c r="I364" s="12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spans="1:22" s="1" customFormat="1" ht="12.75" customHeight="1">
      <c r="A365" s="63"/>
      <c r="B365" s="64"/>
      <c r="C365" s="6"/>
      <c r="D365" s="6"/>
      <c r="E365" s="6"/>
      <c r="F365" s="12"/>
      <c r="G365" s="12"/>
      <c r="H365" s="12"/>
      <c r="I365" s="12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6"/>
      <c r="V365" s="65"/>
    </row>
    <row r="366" spans="1:22" s="1" customFormat="1" ht="12.75" customHeight="1">
      <c r="A366" s="63"/>
      <c r="B366" s="64"/>
      <c r="C366" s="6"/>
      <c r="D366" s="6"/>
      <c r="E366" s="6"/>
      <c r="F366" s="12"/>
      <c r="G366" s="12"/>
      <c r="H366" s="12"/>
      <c r="I366" s="12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spans="1:22" s="1" customFormat="1" ht="12.75" customHeight="1">
      <c r="A367" s="63"/>
      <c r="B367" s="64"/>
      <c r="C367" s="6"/>
      <c r="D367" s="6"/>
      <c r="E367" s="6"/>
      <c r="F367" s="12"/>
      <c r="G367" s="12"/>
      <c r="H367" s="12"/>
      <c r="I367" s="12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spans="1:22" s="1" customFormat="1" ht="12.75" customHeight="1">
      <c r="A368" s="63"/>
      <c r="B368" s="64"/>
      <c r="C368" s="6"/>
      <c r="D368" s="6"/>
      <c r="E368" s="6"/>
      <c r="F368" s="12"/>
      <c r="G368" s="12"/>
      <c r="H368" s="12"/>
      <c r="I368" s="12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</sheetData>
  <autoFilter ref="A6:V362"/>
  <mergeCells count="17">
    <mergeCell ref="T4:T5"/>
    <mergeCell ref="A1:E1"/>
    <mergeCell ref="U4:U5"/>
    <mergeCell ref="V4:V5"/>
    <mergeCell ref="A327:E327"/>
    <mergeCell ref="F4:G4"/>
    <mergeCell ref="H4:I4"/>
    <mergeCell ref="J4:N4"/>
    <mergeCell ref="O4:S4"/>
    <mergeCell ref="F1:M1"/>
    <mergeCell ref="A356:E356"/>
    <mergeCell ref="A359:E359"/>
    <mergeCell ref="A4:A5"/>
    <mergeCell ref="B4:B5"/>
    <mergeCell ref="C4:C5"/>
    <mergeCell ref="D4:D5"/>
    <mergeCell ref="E4:E5"/>
  </mergeCells>
  <phoneticPr fontId="11" type="noConversion"/>
  <pageMargins left="0.39370078740157483" right="0.39370078740157483" top="0.78740157480314965" bottom="0.59055118110236227" header="0.31496062992125984" footer="0.31496062992125984"/>
  <pageSetup paperSize="9" scale="40" fitToHeight="0" orientation="landscape" r:id="rId1"/>
  <headerFooter>
    <oddFooter>&amp;C&amp;P</oddFooter>
  </headerFooter>
  <colBreaks count="1" manualBreakCount="1">
    <brk id="14" max="367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 tint="0.59999389629810485"/>
  </sheetPr>
  <dimension ref="A1:V362"/>
  <sheetViews>
    <sheetView view="pageBreakPreview" zoomScale="80" zoomScaleNormal="100" zoomScaleSheetLayoutView="80" workbookViewId="0">
      <pane xSplit="9" ySplit="5" topLeftCell="J6" activePane="bottomRight" state="frozen"/>
      <selection pane="topRight" activeCell="K1" sqref="K1"/>
      <selection pane="bottomLeft" activeCell="A6" sqref="A6"/>
      <selection pane="bottomRight" activeCell="A6" sqref="A6"/>
    </sheetView>
  </sheetViews>
  <sheetFormatPr defaultColWidth="9.140625" defaultRowHeight="12.75" customHeight="1" outlineLevelRow="1" outlineLevelCol="1"/>
  <cols>
    <col min="1" max="1" width="20.7109375" style="64" customWidth="1"/>
    <col min="2" max="2" width="33" style="64" hidden="1" customWidth="1" outlineLevel="1"/>
    <col min="3" max="3" width="45.7109375" style="12" customWidth="1" collapsed="1"/>
    <col min="4" max="4" width="45.7109375" style="12" customWidth="1"/>
    <col min="5" max="5" width="24.5703125" style="12" customWidth="1"/>
    <col min="6" max="9" width="15.7109375" style="12" customWidth="1"/>
    <col min="10" max="14" width="20.7109375" style="12" customWidth="1"/>
    <col min="15" max="22" width="25.7109375" style="12" customWidth="1"/>
    <col min="23" max="16384" width="9.140625" style="9"/>
  </cols>
  <sheetData>
    <row r="1" spans="1:22" ht="189" customHeight="1">
      <c r="A1" s="72"/>
      <c r="B1" s="72"/>
      <c r="C1" s="72"/>
      <c r="D1" s="72"/>
      <c r="E1" s="72"/>
      <c r="F1" s="72" t="s">
        <v>420</v>
      </c>
      <c r="G1" s="72"/>
      <c r="H1" s="72"/>
      <c r="I1" s="72"/>
      <c r="J1" s="72"/>
      <c r="K1" s="79"/>
      <c r="L1" s="79"/>
      <c r="M1" s="79"/>
      <c r="N1" s="41"/>
      <c r="O1" s="41"/>
      <c r="P1" s="41"/>
      <c r="Q1" s="41"/>
      <c r="R1" s="41"/>
      <c r="S1" s="41"/>
      <c r="T1" s="41"/>
      <c r="U1" s="41"/>
      <c r="V1" s="41"/>
    </row>
    <row r="2" spans="1:22" ht="12" customHeight="1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</row>
    <row r="3" spans="1:22" ht="12.75" hidden="1" customHeight="1" outlineLevel="1">
      <c r="A3" s="43"/>
      <c r="B3" s="43"/>
      <c r="C3" s="10"/>
      <c r="D3" s="10"/>
      <c r="E3" s="10"/>
      <c r="F3" s="10"/>
      <c r="G3" s="10"/>
      <c r="H3" s="10"/>
      <c r="I3" s="11">
        <v>1.0529999999999999</v>
      </c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22" ht="51" customHeight="1" collapsed="1">
      <c r="A4" s="71" t="s">
        <v>0</v>
      </c>
      <c r="B4" s="71" t="s">
        <v>1</v>
      </c>
      <c r="C4" s="71" t="s">
        <v>2</v>
      </c>
      <c r="D4" s="71" t="s">
        <v>3</v>
      </c>
      <c r="E4" s="71" t="s">
        <v>4</v>
      </c>
      <c r="F4" s="77" t="s">
        <v>5</v>
      </c>
      <c r="G4" s="77"/>
      <c r="H4" s="77" t="s">
        <v>6</v>
      </c>
      <c r="I4" s="77"/>
      <c r="J4" s="78" t="s">
        <v>400</v>
      </c>
      <c r="K4" s="78"/>
      <c r="L4" s="78"/>
      <c r="M4" s="78"/>
      <c r="N4" s="78"/>
      <c r="O4" s="78" t="s">
        <v>7</v>
      </c>
      <c r="P4" s="78"/>
      <c r="Q4" s="78"/>
      <c r="R4" s="78"/>
      <c r="S4" s="78"/>
      <c r="T4" s="71" t="s">
        <v>407</v>
      </c>
      <c r="U4" s="71" t="s">
        <v>409</v>
      </c>
      <c r="V4" s="73" t="s">
        <v>410</v>
      </c>
    </row>
    <row r="5" spans="1:22" s="2" customFormat="1" ht="72.75" customHeight="1">
      <c r="A5" s="71"/>
      <c r="B5" s="71"/>
      <c r="C5" s="71"/>
      <c r="D5" s="71"/>
      <c r="E5" s="71"/>
      <c r="F5" s="17" t="s">
        <v>10</v>
      </c>
      <c r="G5" s="17" t="s">
        <v>11</v>
      </c>
      <c r="H5" s="17" t="s">
        <v>10</v>
      </c>
      <c r="I5" s="17" t="s">
        <v>11</v>
      </c>
      <c r="J5" s="45" t="s">
        <v>12</v>
      </c>
      <c r="K5" s="45" t="s">
        <v>13</v>
      </c>
      <c r="L5" s="45" t="s">
        <v>14</v>
      </c>
      <c r="M5" s="45" t="s">
        <v>15</v>
      </c>
      <c r="N5" s="45" t="s">
        <v>8</v>
      </c>
      <c r="O5" s="45" t="s">
        <v>12</v>
      </c>
      <c r="P5" s="45" t="s">
        <v>13</v>
      </c>
      <c r="Q5" s="45" t="s">
        <v>14</v>
      </c>
      <c r="R5" s="45" t="s">
        <v>15</v>
      </c>
      <c r="S5" s="45" t="s">
        <v>8</v>
      </c>
      <c r="T5" s="71"/>
      <c r="U5" s="71"/>
      <c r="V5" s="73"/>
    </row>
    <row r="6" spans="1:22" s="2" customFormat="1" ht="10.5" customHeight="1">
      <c r="A6" s="46"/>
      <c r="B6" s="47"/>
      <c r="C6" s="46"/>
      <c r="D6" s="46"/>
      <c r="E6" s="46"/>
      <c r="F6" s="17"/>
      <c r="G6" s="17"/>
      <c r="H6" s="17"/>
      <c r="I6" s="17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5"/>
      <c r="V6" s="45"/>
    </row>
    <row r="7" spans="1:22" s="2" customFormat="1" ht="44.25" customHeight="1">
      <c r="A7" s="24" t="s">
        <v>16</v>
      </c>
      <c r="B7" s="45"/>
      <c r="C7" s="25" t="s">
        <v>17</v>
      </c>
      <c r="D7" s="25"/>
      <c r="E7" s="48"/>
      <c r="F7" s="49" t="s">
        <v>18</v>
      </c>
      <c r="G7" s="49" t="s">
        <v>411</v>
      </c>
      <c r="H7" s="49" t="s">
        <v>18</v>
      </c>
      <c r="I7" s="49" t="s">
        <v>411</v>
      </c>
      <c r="J7" s="26">
        <f>'2024'!J7</f>
        <v>55.710000000000008</v>
      </c>
      <c r="K7" s="26">
        <f>'2024'!K7</f>
        <v>25.210999999999999</v>
      </c>
      <c r="L7" s="26">
        <f>'2024'!L7</f>
        <v>7</v>
      </c>
      <c r="M7" s="26">
        <f>'2024'!M7</f>
        <v>40</v>
      </c>
      <c r="N7" s="26">
        <f>J7+K7+L7+M7</f>
        <v>127.92100000000001</v>
      </c>
      <c r="O7" s="27">
        <f>O8</f>
        <v>356689.14469071693</v>
      </c>
      <c r="P7" s="27">
        <f t="shared" ref="P7:R7" si="0">P8</f>
        <v>161416.08376947878</v>
      </c>
      <c r="Q7" s="27">
        <f t="shared" si="0"/>
        <v>49455.14912365489</v>
      </c>
      <c r="R7" s="27">
        <f t="shared" si="0"/>
        <v>282600.85213517078</v>
      </c>
      <c r="S7" s="27">
        <f>O7+P7+Q7+R7</f>
        <v>850161.22971902136</v>
      </c>
      <c r="T7" s="29"/>
      <c r="U7" s="28"/>
      <c r="V7" s="29"/>
    </row>
    <row r="8" spans="1:22" s="13" customFormat="1" ht="45.75" customHeight="1">
      <c r="A8" s="24"/>
      <c r="B8" s="25" t="s">
        <v>17</v>
      </c>
      <c r="C8" s="24" t="s">
        <v>19</v>
      </c>
      <c r="D8" s="24" t="s">
        <v>20</v>
      </c>
      <c r="E8" s="24" t="s">
        <v>21</v>
      </c>
      <c r="F8" s="17">
        <v>8618.8965815278552</v>
      </c>
      <c r="G8" s="17">
        <v>9398.7759580392685</v>
      </c>
      <c r="H8" s="17">
        <v>2216.2912199999996</v>
      </c>
      <c r="I8" s="17">
        <f>H8*$I$3</f>
        <v>2333.7546546599992</v>
      </c>
      <c r="J8" s="26">
        <f>'2024'!J8</f>
        <v>55.710000000000008</v>
      </c>
      <c r="K8" s="26">
        <f>'2024'!K8</f>
        <v>25.210999999999999</v>
      </c>
      <c r="L8" s="26">
        <f>'2024'!L8</f>
        <v>7</v>
      </c>
      <c r="M8" s="26">
        <f>'2024'!M8</f>
        <v>40</v>
      </c>
      <c r="N8" s="26">
        <f t="shared" ref="N8:N76" si="1">J8+K8+L8+M8</f>
        <v>127.92100000000001</v>
      </c>
      <c r="O8" s="27">
        <f>(F8-H8)*J8</f>
        <v>356689.14469071693</v>
      </c>
      <c r="P8" s="27">
        <f>(F8-H8)*K8</f>
        <v>161416.08376947878</v>
      </c>
      <c r="Q8" s="27">
        <f>(G8-I8)*L8</f>
        <v>49455.14912365489</v>
      </c>
      <c r="R8" s="27">
        <f>(G8-I8)*M8</f>
        <v>282600.85213517078</v>
      </c>
      <c r="S8" s="27">
        <f t="shared" ref="S8:S76" si="2">O8+P8+Q8+R8</f>
        <v>850161.22971902136</v>
      </c>
      <c r="T8" s="27"/>
      <c r="U8" s="28"/>
      <c r="V8" s="29"/>
    </row>
    <row r="9" spans="1:22" s="4" customFormat="1" ht="33" customHeight="1">
      <c r="A9" s="24" t="s">
        <v>22</v>
      </c>
      <c r="B9" s="50"/>
      <c r="C9" s="25" t="s">
        <v>23</v>
      </c>
      <c r="D9" s="25"/>
      <c r="E9" s="48"/>
      <c r="F9" s="49" t="s">
        <v>18</v>
      </c>
      <c r="G9" s="49" t="s">
        <v>411</v>
      </c>
      <c r="H9" s="49" t="s">
        <v>18</v>
      </c>
      <c r="I9" s="49" t="s">
        <v>411</v>
      </c>
      <c r="J9" s="26">
        <f>'2024'!J9</f>
        <v>1013.2869999999999</v>
      </c>
      <c r="K9" s="26">
        <f>'2024'!K9</f>
        <v>668.34</v>
      </c>
      <c r="L9" s="26">
        <f>'2024'!L9</f>
        <v>326.08999999999997</v>
      </c>
      <c r="M9" s="26">
        <f>'2024'!M9</f>
        <v>1006.979</v>
      </c>
      <c r="N9" s="26">
        <f t="shared" si="1"/>
        <v>3014.6959999999999</v>
      </c>
      <c r="O9" s="27">
        <f t="shared" ref="O9:R9" si="3">O10</f>
        <v>19667710.046769444</v>
      </c>
      <c r="P9" s="27">
        <f t="shared" si="3"/>
        <v>12972353.669451885</v>
      </c>
      <c r="Q9" s="27">
        <f t="shared" si="3"/>
        <v>6977718.4563675942</v>
      </c>
      <c r="R9" s="27">
        <f t="shared" si="3"/>
        <v>21547474.480893571</v>
      </c>
      <c r="S9" s="27">
        <f t="shared" si="2"/>
        <v>61165256.653482497</v>
      </c>
      <c r="T9" s="29"/>
      <c r="U9" s="28"/>
      <c r="V9" s="29"/>
    </row>
    <row r="10" spans="1:22" ht="44.25" customHeight="1">
      <c r="A10" s="24"/>
      <c r="B10" s="25" t="s">
        <v>23</v>
      </c>
      <c r="C10" s="24" t="s">
        <v>19</v>
      </c>
      <c r="D10" s="24" t="s">
        <v>24</v>
      </c>
      <c r="E10" s="24" t="s">
        <v>21</v>
      </c>
      <c r="F10" s="17">
        <v>21080.425333868141</v>
      </c>
      <c r="G10" s="17">
        <v>23157.292854330542</v>
      </c>
      <c r="H10" s="17">
        <v>1670.6134574999999</v>
      </c>
      <c r="I10" s="17">
        <v>1759.1559707474999</v>
      </c>
      <c r="J10" s="26">
        <f>'2024'!J10</f>
        <v>1013.2869999999999</v>
      </c>
      <c r="K10" s="26">
        <f>'2024'!K10</f>
        <v>668.34</v>
      </c>
      <c r="L10" s="26">
        <f>'2024'!L10</f>
        <v>326.08999999999997</v>
      </c>
      <c r="M10" s="26">
        <f>'2024'!M10</f>
        <v>1006.979</v>
      </c>
      <c r="N10" s="26">
        <f t="shared" si="1"/>
        <v>3014.6959999999999</v>
      </c>
      <c r="O10" s="27">
        <f>(F10-H10)*J10</f>
        <v>19667710.046769444</v>
      </c>
      <c r="P10" s="27">
        <f>(F10-H10)*K10</f>
        <v>12972353.669451885</v>
      </c>
      <c r="Q10" s="27">
        <f>(G10-I10)*L10</f>
        <v>6977718.4563675942</v>
      </c>
      <c r="R10" s="27">
        <f>(G10-I10)*M10</f>
        <v>21547474.480893571</v>
      </c>
      <c r="S10" s="27">
        <f t="shared" si="2"/>
        <v>61165256.653482497</v>
      </c>
      <c r="T10" s="27"/>
      <c r="U10" s="28"/>
      <c r="V10" s="29"/>
    </row>
    <row r="11" spans="1:22" ht="33" customHeight="1">
      <c r="A11" s="24" t="s">
        <v>25</v>
      </c>
      <c r="B11" s="50"/>
      <c r="C11" s="25" t="s">
        <v>26</v>
      </c>
      <c r="D11" s="25"/>
      <c r="E11" s="48"/>
      <c r="F11" s="49" t="s">
        <v>18</v>
      </c>
      <c r="G11" s="49" t="s">
        <v>411</v>
      </c>
      <c r="H11" s="49" t="s">
        <v>18</v>
      </c>
      <c r="I11" s="49" t="s">
        <v>411</v>
      </c>
      <c r="J11" s="26">
        <f>'2024'!J11</f>
        <v>28933.267</v>
      </c>
      <c r="K11" s="26">
        <f>'2024'!K11</f>
        <v>12574.466</v>
      </c>
      <c r="L11" s="26">
        <f>'2024'!L11</f>
        <v>4396.8720000000003</v>
      </c>
      <c r="M11" s="26">
        <f>'2024'!M11</f>
        <v>19747.697</v>
      </c>
      <c r="N11" s="26">
        <f t="shared" si="1"/>
        <v>65652.301999999996</v>
      </c>
      <c r="O11" s="27">
        <f t="shared" ref="O11:R11" si="4">SUM(O12:O14)</f>
        <v>42790643.379296541</v>
      </c>
      <c r="P11" s="27">
        <f t="shared" si="4"/>
        <v>18649035.613338597</v>
      </c>
      <c r="Q11" s="27">
        <f t="shared" si="4"/>
        <v>7441653.5507407384</v>
      </c>
      <c r="R11" s="27">
        <f t="shared" si="4"/>
        <v>33627757.917992443</v>
      </c>
      <c r="S11" s="27">
        <f t="shared" si="2"/>
        <v>102509090.46136832</v>
      </c>
      <c r="T11" s="29"/>
      <c r="U11" s="28"/>
      <c r="V11" s="29"/>
    </row>
    <row r="12" spans="1:22" s="12" customFormat="1" ht="30.75" customHeight="1">
      <c r="A12" s="24"/>
      <c r="B12" s="25" t="s">
        <v>26</v>
      </c>
      <c r="C12" s="24" t="s">
        <v>27</v>
      </c>
      <c r="D12" s="24" t="s">
        <v>28</v>
      </c>
      <c r="E12" s="24" t="s">
        <v>21</v>
      </c>
      <c r="F12" s="17">
        <v>3096.95</v>
      </c>
      <c r="G12" s="17">
        <v>3419.0467372204321</v>
      </c>
      <c r="H12" s="17">
        <v>1951.3772588699999</v>
      </c>
      <c r="I12" s="17">
        <f t="shared" ref="I12:I72" si="5">H12*$I$3</f>
        <v>2054.8002535901096</v>
      </c>
      <c r="J12" s="26">
        <f>'2024'!J12</f>
        <v>2271.1469999999999</v>
      </c>
      <c r="K12" s="26">
        <f>'2024'!K12</f>
        <v>842.97199999999998</v>
      </c>
      <c r="L12" s="26">
        <f>'2024'!L12</f>
        <v>446.34699999999998</v>
      </c>
      <c r="M12" s="26">
        <f>'2024'!M12</f>
        <v>1443.498</v>
      </c>
      <c r="N12" s="26">
        <f t="shared" si="1"/>
        <v>5003.9639999999999</v>
      </c>
      <c r="O12" s="27">
        <f>(F12-H12)*J12</f>
        <v>2601764.0942991758</v>
      </c>
      <c r="P12" s="27">
        <f t="shared" ref="P12:Q14" si="6">(F12-H12)*K12</f>
        <v>965685.74473583826</v>
      </c>
      <c r="Q12" s="27">
        <f t="shared" si="6"/>
        <v>608927.32522894349</v>
      </c>
      <c r="R12" s="27">
        <f>(G12-I12)*M12</f>
        <v>1969287.0706274032</v>
      </c>
      <c r="S12" s="27">
        <f t="shared" si="2"/>
        <v>6145664.2348913606</v>
      </c>
      <c r="T12" s="27"/>
      <c r="U12" s="28"/>
      <c r="V12" s="29"/>
    </row>
    <row r="13" spans="1:22" s="12" customFormat="1" ht="30.75" customHeight="1">
      <c r="A13" s="24"/>
      <c r="B13" s="25" t="s">
        <v>26</v>
      </c>
      <c r="C13" s="24" t="s">
        <v>27</v>
      </c>
      <c r="D13" s="24" t="s">
        <v>29</v>
      </c>
      <c r="E13" s="24" t="s">
        <v>21</v>
      </c>
      <c r="F13" s="17">
        <v>3373.8377571530796</v>
      </c>
      <c r="G13" s="17">
        <v>3694.9963925781458</v>
      </c>
      <c r="H13" s="17">
        <v>1866.4977824999999</v>
      </c>
      <c r="I13" s="17">
        <f t="shared" si="5"/>
        <v>1965.4221649724998</v>
      </c>
      <c r="J13" s="26">
        <f>'2024'!J13</f>
        <v>26662.12</v>
      </c>
      <c r="K13" s="26">
        <f>'2024'!K13</f>
        <v>11640.62</v>
      </c>
      <c r="L13" s="26">
        <f>'2024'!L13</f>
        <v>3842.4760000000001</v>
      </c>
      <c r="M13" s="26">
        <f>'2024'!M13</f>
        <v>18164.12</v>
      </c>
      <c r="N13" s="26">
        <f t="shared" si="1"/>
        <v>60309.335999999996</v>
      </c>
      <c r="O13" s="27">
        <f>(F13-H13)*J13</f>
        <v>40188879.284997366</v>
      </c>
      <c r="P13" s="27">
        <f t="shared" si="6"/>
        <v>17546371.855746135</v>
      </c>
      <c r="Q13" s="27">
        <f t="shared" si="6"/>
        <v>6645847.4597932324</v>
      </c>
      <c r="R13" s="27">
        <f>(G13-I13)*M13</f>
        <v>31416193.819136266</v>
      </c>
      <c r="S13" s="27">
        <f t="shared" si="2"/>
        <v>95797292.419672996</v>
      </c>
      <c r="T13" s="27"/>
      <c r="U13" s="28"/>
      <c r="V13" s="29"/>
    </row>
    <row r="14" spans="1:22" ht="30.75" customHeight="1">
      <c r="A14" s="24"/>
      <c r="B14" s="25" t="s">
        <v>26</v>
      </c>
      <c r="C14" s="24" t="s">
        <v>27</v>
      </c>
      <c r="D14" s="24" t="s">
        <v>30</v>
      </c>
      <c r="E14" s="24" t="s">
        <v>31</v>
      </c>
      <c r="F14" s="17">
        <v>3373.8377571530796</v>
      </c>
      <c r="G14" s="17">
        <v>3694.9963925781458</v>
      </c>
      <c r="H14" s="17">
        <v>1866.4977824999999</v>
      </c>
      <c r="I14" s="17">
        <f t="shared" si="5"/>
        <v>1965.4221649724998</v>
      </c>
      <c r="J14" s="26">
        <f>'2024'!J14</f>
        <v>0</v>
      </c>
      <c r="K14" s="26">
        <f>'2024'!K14</f>
        <v>90.873999999999995</v>
      </c>
      <c r="L14" s="26">
        <f>'2024'!L14</f>
        <v>108.04900000000001</v>
      </c>
      <c r="M14" s="26">
        <f>'2024'!M14</f>
        <v>140.07900000000001</v>
      </c>
      <c r="N14" s="26">
        <f t="shared" si="1"/>
        <v>339.00200000000001</v>
      </c>
      <c r="O14" s="27">
        <f>(F14-H14)*J14</f>
        <v>0</v>
      </c>
      <c r="P14" s="27">
        <f t="shared" si="6"/>
        <v>136978.01285662394</v>
      </c>
      <c r="Q14" s="27">
        <f t="shared" si="6"/>
        <v>186878.76571856247</v>
      </c>
      <c r="R14" s="27">
        <f>(G14-I14)*M14</f>
        <v>242277.02822877129</v>
      </c>
      <c r="S14" s="27">
        <f t="shared" si="2"/>
        <v>566133.80680395768</v>
      </c>
      <c r="T14" s="27"/>
      <c r="U14" s="28"/>
      <c r="V14" s="29"/>
    </row>
    <row r="15" spans="1:22" ht="33" customHeight="1">
      <c r="A15" s="24" t="s">
        <v>32</v>
      </c>
      <c r="B15" s="50"/>
      <c r="C15" s="25" t="s">
        <v>33</v>
      </c>
      <c r="D15" s="25"/>
      <c r="E15" s="48"/>
      <c r="F15" s="49" t="s">
        <v>18</v>
      </c>
      <c r="G15" s="49" t="s">
        <v>411</v>
      </c>
      <c r="H15" s="49" t="s">
        <v>18</v>
      </c>
      <c r="I15" s="49" t="s">
        <v>411</v>
      </c>
      <c r="J15" s="26">
        <f>'2024'!J15</f>
        <v>25290.516000000003</v>
      </c>
      <c r="K15" s="26">
        <f>'2024'!K15</f>
        <v>13950.036</v>
      </c>
      <c r="L15" s="26">
        <f>'2024'!L15</f>
        <v>5247</v>
      </c>
      <c r="M15" s="26">
        <f>'2024'!M15</f>
        <v>22885</v>
      </c>
      <c r="N15" s="26">
        <f t="shared" si="1"/>
        <v>67372.551999999996</v>
      </c>
      <c r="O15" s="27">
        <f t="shared" ref="O15:R15" si="7">SUM(O16:O17)</f>
        <v>19633750.882375214</v>
      </c>
      <c r="P15" s="27">
        <f t="shared" si="7"/>
        <v>10829811.91938377</v>
      </c>
      <c r="Q15" s="27">
        <f t="shared" si="7"/>
        <v>4810037.3822578806</v>
      </c>
      <c r="R15" s="27">
        <f t="shared" si="7"/>
        <v>20979170.095858891</v>
      </c>
      <c r="S15" s="27">
        <f t="shared" si="2"/>
        <v>56252770.279875755</v>
      </c>
      <c r="T15" s="29"/>
      <c r="U15" s="28"/>
      <c r="V15" s="29"/>
    </row>
    <row r="16" spans="1:22" ht="30.75" customHeight="1">
      <c r="A16" s="24"/>
      <c r="B16" s="25" t="s">
        <v>33</v>
      </c>
      <c r="C16" s="24" t="s">
        <v>34</v>
      </c>
      <c r="D16" s="24" t="s">
        <v>35</v>
      </c>
      <c r="E16" s="24" t="s">
        <v>21</v>
      </c>
      <c r="F16" s="17">
        <v>2484.2496264814095</v>
      </c>
      <c r="G16" s="17">
        <v>2715.1622782095537</v>
      </c>
      <c r="H16" s="17">
        <v>1707.9210263699997</v>
      </c>
      <c r="I16" s="17">
        <v>1798.4408407676096</v>
      </c>
      <c r="J16" s="26">
        <f>'2024'!J16</f>
        <v>24173.710000000003</v>
      </c>
      <c r="K16" s="26">
        <f>'2024'!K16</f>
        <v>12175.938</v>
      </c>
      <c r="L16" s="26">
        <f>'2024'!L16</f>
        <v>4059</v>
      </c>
      <c r="M16" s="26">
        <f>'2024'!M16</f>
        <v>21737</v>
      </c>
      <c r="N16" s="26">
        <f t="shared" si="1"/>
        <v>62145.648000000001</v>
      </c>
      <c r="O16" s="27">
        <f>(F16-H16)*J16</f>
        <v>18766742.44379919</v>
      </c>
      <c r="P16" s="27">
        <f>(F16-H16)*K16</f>
        <v>9452528.9025833178</v>
      </c>
      <c r="Q16" s="27">
        <f>(G16-I16)*L16</f>
        <v>3720972.3145768512</v>
      </c>
      <c r="R16" s="27">
        <f>(G16-I16)*M16</f>
        <v>19926773.885675538</v>
      </c>
      <c r="S16" s="27">
        <f t="shared" si="2"/>
        <v>51867017.546634898</v>
      </c>
      <c r="T16" s="27"/>
      <c r="U16" s="28"/>
      <c r="V16" s="29"/>
    </row>
    <row r="17" spans="1:22" ht="30.75" customHeight="1">
      <c r="A17" s="24"/>
      <c r="B17" s="25" t="s">
        <v>33</v>
      </c>
      <c r="C17" s="24" t="s">
        <v>34</v>
      </c>
      <c r="D17" s="24" t="s">
        <v>35</v>
      </c>
      <c r="E17" s="24" t="s">
        <v>31</v>
      </c>
      <c r="F17" s="17">
        <v>2484.2496264814095</v>
      </c>
      <c r="G17" s="17">
        <v>2715.1622782095537</v>
      </c>
      <c r="H17" s="17">
        <v>1707.9210263699997</v>
      </c>
      <c r="I17" s="17">
        <v>1798.4408407676096</v>
      </c>
      <c r="J17" s="26">
        <f>'2024'!J17</f>
        <v>1116.806</v>
      </c>
      <c r="K17" s="26">
        <f>'2024'!K17</f>
        <v>1774.098</v>
      </c>
      <c r="L17" s="26">
        <f>'2024'!L17</f>
        <v>1188</v>
      </c>
      <c r="M17" s="26">
        <f>'2024'!M17</f>
        <v>1148</v>
      </c>
      <c r="N17" s="26">
        <f t="shared" si="1"/>
        <v>5226.9040000000005</v>
      </c>
      <c r="O17" s="27">
        <f>(F17-H17)*J17</f>
        <v>867008.43857602309</v>
      </c>
      <c r="P17" s="27">
        <f>(F17-H17)*K17</f>
        <v>1377283.0168004518</v>
      </c>
      <c r="Q17" s="27">
        <f>(G17-I17)*L17</f>
        <v>1089065.0676810297</v>
      </c>
      <c r="R17" s="27">
        <f>(G17-I17)*M17</f>
        <v>1052396.2101833518</v>
      </c>
      <c r="S17" s="27">
        <f t="shared" si="2"/>
        <v>4385752.7332408559</v>
      </c>
      <c r="T17" s="27"/>
      <c r="U17" s="28"/>
      <c r="V17" s="29"/>
    </row>
    <row r="18" spans="1:22" ht="33" customHeight="1">
      <c r="A18" s="24" t="s">
        <v>36</v>
      </c>
      <c r="B18" s="50"/>
      <c r="C18" s="25" t="s">
        <v>37</v>
      </c>
      <c r="D18" s="25"/>
      <c r="E18" s="48"/>
      <c r="F18" s="49" t="s">
        <v>18</v>
      </c>
      <c r="G18" s="49" t="s">
        <v>411</v>
      </c>
      <c r="H18" s="49" t="s">
        <v>18</v>
      </c>
      <c r="I18" s="49" t="s">
        <v>411</v>
      </c>
      <c r="J18" s="26">
        <f>'2024'!J18</f>
        <v>255924.07500000001</v>
      </c>
      <c r="K18" s="26">
        <f>'2024'!K18</f>
        <v>207392.92800000001</v>
      </c>
      <c r="L18" s="26">
        <f>'2024'!L18</f>
        <v>134869.56400000001</v>
      </c>
      <c r="M18" s="26">
        <f>'2024'!M18</f>
        <v>226361.08600000001</v>
      </c>
      <c r="N18" s="26">
        <f t="shared" si="1"/>
        <v>824547.65300000005</v>
      </c>
      <c r="O18" s="27">
        <f t="shared" ref="O18:R18" si="8">SUM(O19:O21)</f>
        <v>104087215.27477412</v>
      </c>
      <c r="P18" s="27">
        <f t="shared" si="8"/>
        <v>50263058.890285134</v>
      </c>
      <c r="Q18" s="27">
        <f t="shared" si="8"/>
        <v>27464906.424125087</v>
      </c>
      <c r="R18" s="27">
        <f t="shared" si="8"/>
        <v>96349519.981594786</v>
      </c>
      <c r="S18" s="27">
        <f t="shared" si="2"/>
        <v>278164700.57077914</v>
      </c>
      <c r="T18" s="29"/>
      <c r="U18" s="28"/>
      <c r="V18" s="29"/>
    </row>
    <row r="19" spans="1:22" s="12" customFormat="1" ht="45.75" customHeight="1">
      <c r="A19" s="24"/>
      <c r="B19" s="25" t="s">
        <v>37</v>
      </c>
      <c r="C19" s="24" t="s">
        <v>38</v>
      </c>
      <c r="D19" s="24" t="s">
        <v>39</v>
      </c>
      <c r="E19" s="24" t="s">
        <v>21</v>
      </c>
      <c r="F19" s="17">
        <v>2892.0955095478885</v>
      </c>
      <c r="G19" s="17">
        <v>3141.9911266551703</v>
      </c>
      <c r="H19" s="17">
        <v>1715.3870174999997</v>
      </c>
      <c r="I19" s="17">
        <f t="shared" si="5"/>
        <v>1806.3025294274996</v>
      </c>
      <c r="J19" s="26">
        <f>'2024'!J19</f>
        <v>76471.062999999995</v>
      </c>
      <c r="K19" s="26">
        <f>'2024'!K19</f>
        <v>31002.370000000003</v>
      </c>
      <c r="L19" s="26">
        <f>'2024'!L19</f>
        <v>12676.114</v>
      </c>
      <c r="M19" s="26">
        <f>'2024'!M19</f>
        <v>61141.563000000002</v>
      </c>
      <c r="N19" s="26">
        <f t="shared" si="1"/>
        <v>181291.11</v>
      </c>
      <c r="O19" s="27">
        <f>(F19-H19)*J19</f>
        <v>89984149.228029087</v>
      </c>
      <c r="P19" s="27">
        <f t="shared" ref="P19:Q21" si="9">(F19-H19)*K19</f>
        <v>36480752.05261071</v>
      </c>
      <c r="Q19" s="27">
        <f t="shared" si="9"/>
        <v>16931340.926958036</v>
      </c>
      <c r="R19" s="27">
        <f>(G19-I19)*M19</f>
        <v>81666088.51577726</v>
      </c>
      <c r="S19" s="27">
        <f t="shared" si="2"/>
        <v>225062330.72337508</v>
      </c>
      <c r="T19" s="27"/>
      <c r="U19" s="28"/>
      <c r="V19" s="29"/>
    </row>
    <row r="20" spans="1:22" s="12" customFormat="1" ht="45.75" customHeight="1">
      <c r="A20" s="24"/>
      <c r="B20" s="25" t="s">
        <v>37</v>
      </c>
      <c r="C20" s="24" t="s">
        <v>38</v>
      </c>
      <c r="D20" s="24" t="s">
        <v>39</v>
      </c>
      <c r="E20" s="24" t="s">
        <v>31</v>
      </c>
      <c r="F20" s="17">
        <v>2892.0955095478885</v>
      </c>
      <c r="G20" s="17">
        <v>3141.9911266551703</v>
      </c>
      <c r="H20" s="17">
        <v>1715.3870174999997</v>
      </c>
      <c r="I20" s="17">
        <f t="shared" si="5"/>
        <v>1806.3025294274996</v>
      </c>
      <c r="J20" s="26">
        <f>'2024'!J20</f>
        <v>11081.279999999999</v>
      </c>
      <c r="K20" s="26">
        <f>'2024'!K20</f>
        <v>10823.748</v>
      </c>
      <c r="L20" s="26">
        <f>'2024'!L20</f>
        <v>7328.76</v>
      </c>
      <c r="M20" s="26">
        <f>'2024'!M20</f>
        <v>10240.983</v>
      </c>
      <c r="N20" s="26">
        <f t="shared" si="1"/>
        <v>39474.771000000001</v>
      </c>
      <c r="O20" s="27">
        <f>(F20-H20)*J20</f>
        <v>13039436.278760428</v>
      </c>
      <c r="P20" s="27">
        <f t="shared" si="9"/>
        <v>12736396.187386351</v>
      </c>
      <c r="Q20" s="27">
        <f t="shared" si="9"/>
        <v>9788941.1638182644</v>
      </c>
      <c r="R20" s="27">
        <f>(G20-I20)*M20</f>
        <v>13678764.217502423</v>
      </c>
      <c r="S20" s="27">
        <f t="shared" si="2"/>
        <v>49243537.847467467</v>
      </c>
      <c r="T20" s="27"/>
      <c r="U20" s="28"/>
      <c r="V20" s="29"/>
    </row>
    <row r="21" spans="1:22" ht="45.75" customHeight="1">
      <c r="A21" s="24"/>
      <c r="B21" s="25" t="s">
        <v>37</v>
      </c>
      <c r="C21" s="24" t="s">
        <v>38</v>
      </c>
      <c r="D21" s="24" t="s">
        <v>39</v>
      </c>
      <c r="E21" s="24" t="s">
        <v>40</v>
      </c>
      <c r="F21" s="17">
        <v>36.169922800000002</v>
      </c>
      <c r="G21" s="17">
        <v>37.917589712000002</v>
      </c>
      <c r="H21" s="17">
        <v>29.852771129999997</v>
      </c>
      <c r="I21" s="17">
        <f t="shared" si="5"/>
        <v>31.434967999889995</v>
      </c>
      <c r="J21" s="26">
        <f>'2024'!J21</f>
        <v>168371.73200000002</v>
      </c>
      <c r="K21" s="26">
        <f>'2024'!K21</f>
        <v>165566.81</v>
      </c>
      <c r="L21" s="26">
        <f>'2024'!L21</f>
        <v>114864.69</v>
      </c>
      <c r="M21" s="26">
        <f>'2024'!M21</f>
        <v>154978.54</v>
      </c>
      <c r="N21" s="26">
        <f t="shared" si="1"/>
        <v>603781.772</v>
      </c>
      <c r="O21" s="27">
        <f>(F21-H21)*J21</f>
        <v>1063629.7679845933</v>
      </c>
      <c r="P21" s="27">
        <f t="shared" si="9"/>
        <v>1045910.6502880735</v>
      </c>
      <c r="Q21" s="27">
        <f t="shared" si="9"/>
        <v>744624.33334878518</v>
      </c>
      <c r="R21" s="27">
        <f>(G21-I21)*M21</f>
        <v>1004667.2483151092</v>
      </c>
      <c r="S21" s="27">
        <f t="shared" si="2"/>
        <v>3858831.9999365611</v>
      </c>
      <c r="T21" s="27"/>
      <c r="U21" s="28"/>
      <c r="V21" s="29"/>
    </row>
    <row r="22" spans="1:22" ht="33" customHeight="1">
      <c r="A22" s="24" t="s">
        <v>41</v>
      </c>
      <c r="B22" s="50"/>
      <c r="C22" s="25" t="s">
        <v>42</v>
      </c>
      <c r="D22" s="25"/>
      <c r="E22" s="48"/>
      <c r="F22" s="49" t="s">
        <v>18</v>
      </c>
      <c r="G22" s="49" t="s">
        <v>411</v>
      </c>
      <c r="H22" s="49" t="s">
        <v>18</v>
      </c>
      <c r="I22" s="49" t="s">
        <v>411</v>
      </c>
      <c r="J22" s="26">
        <f>'2024'!J22</f>
        <v>48.453000000000003</v>
      </c>
      <c r="K22" s="26">
        <f>'2024'!K22</f>
        <v>25.302</v>
      </c>
      <c r="L22" s="26">
        <f>'2024'!L22</f>
        <v>14.02</v>
      </c>
      <c r="M22" s="26">
        <f>'2024'!M22</f>
        <v>48.51</v>
      </c>
      <c r="N22" s="26">
        <f t="shared" si="1"/>
        <v>136.285</v>
      </c>
      <c r="O22" s="27">
        <f t="shared" ref="O22:R22" si="10">O23</f>
        <v>231813.31936018312</v>
      </c>
      <c r="P22" s="27">
        <f t="shared" si="10"/>
        <v>121052.16614969872</v>
      </c>
      <c r="Q22" s="27">
        <f t="shared" si="10"/>
        <v>74176.7356</v>
      </c>
      <c r="R22" s="27">
        <f t="shared" si="10"/>
        <v>256655.73779999997</v>
      </c>
      <c r="S22" s="27">
        <f t="shared" si="2"/>
        <v>683697.95890988188</v>
      </c>
      <c r="T22" s="29"/>
      <c r="U22" s="28"/>
      <c r="V22" s="29"/>
    </row>
    <row r="23" spans="1:22" ht="50.25" customHeight="1">
      <c r="A23" s="24"/>
      <c r="B23" s="25" t="s">
        <v>42</v>
      </c>
      <c r="C23" s="24" t="s">
        <v>43</v>
      </c>
      <c r="D23" s="24" t="s">
        <v>44</v>
      </c>
      <c r="E23" s="24" t="s">
        <v>21</v>
      </c>
      <c r="F23" s="17">
        <v>6532.32</v>
      </c>
      <c r="G23" s="17">
        <v>7131.48</v>
      </c>
      <c r="H23" s="17">
        <v>1748.0276061299999</v>
      </c>
      <c r="I23" s="17">
        <v>1840.7</v>
      </c>
      <c r="J23" s="26">
        <f>'2024'!J23</f>
        <v>48.453000000000003</v>
      </c>
      <c r="K23" s="26">
        <f>'2024'!K23</f>
        <v>25.302</v>
      </c>
      <c r="L23" s="26">
        <f>'2024'!L23</f>
        <v>14.02</v>
      </c>
      <c r="M23" s="26">
        <f>'2024'!M23</f>
        <v>48.51</v>
      </c>
      <c r="N23" s="26">
        <f t="shared" si="1"/>
        <v>136.285</v>
      </c>
      <c r="O23" s="27">
        <f>(F23-H23)*J23</f>
        <v>231813.31936018312</v>
      </c>
      <c r="P23" s="27">
        <f>(F23-H23)*K23</f>
        <v>121052.16614969872</v>
      </c>
      <c r="Q23" s="27">
        <f>(G23-I23)*L23</f>
        <v>74176.7356</v>
      </c>
      <c r="R23" s="27">
        <f>(G23-I23)*M23</f>
        <v>256655.73779999997</v>
      </c>
      <c r="S23" s="27">
        <f t="shared" si="2"/>
        <v>683697.95890988188</v>
      </c>
      <c r="T23" s="27"/>
      <c r="U23" s="28"/>
      <c r="V23" s="29"/>
    </row>
    <row r="24" spans="1:22" ht="33" customHeight="1">
      <c r="A24" s="24" t="s">
        <v>45</v>
      </c>
      <c r="B24" s="50"/>
      <c r="C24" s="25" t="s">
        <v>46</v>
      </c>
      <c r="D24" s="25"/>
      <c r="E24" s="48"/>
      <c r="F24" s="49" t="s">
        <v>18</v>
      </c>
      <c r="G24" s="49" t="s">
        <v>411</v>
      </c>
      <c r="H24" s="49" t="s">
        <v>18</v>
      </c>
      <c r="I24" s="49" t="s">
        <v>411</v>
      </c>
      <c r="J24" s="26">
        <f>'2024'!J24</f>
        <v>78.938999999999993</v>
      </c>
      <c r="K24" s="26">
        <f>'2024'!K24</f>
        <v>52.625999999999998</v>
      </c>
      <c r="L24" s="26">
        <f>'2024'!L24</f>
        <v>26.312999999999999</v>
      </c>
      <c r="M24" s="26">
        <f>'2024'!M24</f>
        <v>78.938999999999993</v>
      </c>
      <c r="N24" s="26">
        <f t="shared" si="1"/>
        <v>236.81699999999998</v>
      </c>
      <c r="O24" s="27">
        <f t="shared" ref="O24:R24" si="11">O25</f>
        <v>154086.83216955001</v>
      </c>
      <c r="P24" s="27">
        <f t="shared" si="11"/>
        <v>102724.55477970002</v>
      </c>
      <c r="Q24" s="27">
        <f t="shared" si="11"/>
        <v>59238.193770000005</v>
      </c>
      <c r="R24" s="27">
        <f t="shared" si="11"/>
        <v>177714.58131000001</v>
      </c>
      <c r="S24" s="27">
        <f t="shared" si="2"/>
        <v>493764.16202925006</v>
      </c>
      <c r="T24" s="29"/>
      <c r="U24" s="28"/>
      <c r="V24" s="29"/>
    </row>
    <row r="25" spans="1:22" ht="30.75" customHeight="1">
      <c r="A25" s="24"/>
      <c r="B25" s="25" t="s">
        <v>46</v>
      </c>
      <c r="C25" s="24" t="s">
        <v>34</v>
      </c>
      <c r="D25" s="24" t="s">
        <v>47</v>
      </c>
      <c r="E25" s="24" t="s">
        <v>21</v>
      </c>
      <c r="F25" s="17">
        <v>4001.48</v>
      </c>
      <c r="G25" s="17">
        <v>4409.3900000000003</v>
      </c>
      <c r="H25" s="17">
        <v>2049.5065499999996</v>
      </c>
      <c r="I25" s="17">
        <v>2158.1</v>
      </c>
      <c r="J25" s="26">
        <f>'2024'!J25</f>
        <v>78.938999999999993</v>
      </c>
      <c r="K25" s="26">
        <f>'2024'!K25</f>
        <v>52.625999999999998</v>
      </c>
      <c r="L25" s="26">
        <f>'2024'!L25</f>
        <v>26.312999999999999</v>
      </c>
      <c r="M25" s="26">
        <f>'2024'!M25</f>
        <v>78.938999999999993</v>
      </c>
      <c r="N25" s="26">
        <f t="shared" si="1"/>
        <v>236.81699999999998</v>
      </c>
      <c r="O25" s="27">
        <f>(F25-H25)*J25</f>
        <v>154086.83216955001</v>
      </c>
      <c r="P25" s="27">
        <f>(F25-H25)*K25</f>
        <v>102724.55477970002</v>
      </c>
      <c r="Q25" s="27">
        <f>(G25-I25)*L25</f>
        <v>59238.193770000005</v>
      </c>
      <c r="R25" s="27">
        <f>(G25-I25)*M25</f>
        <v>177714.58131000001</v>
      </c>
      <c r="S25" s="27">
        <f t="shared" si="2"/>
        <v>493764.16202925006</v>
      </c>
      <c r="T25" s="27"/>
      <c r="U25" s="28"/>
      <c r="V25" s="29"/>
    </row>
    <row r="26" spans="1:22" s="16" customFormat="1" ht="33" customHeight="1">
      <c r="A26" s="24" t="s">
        <v>413</v>
      </c>
      <c r="B26" s="50"/>
      <c r="C26" s="25" t="s">
        <v>412</v>
      </c>
      <c r="D26" s="25"/>
      <c r="E26" s="48"/>
      <c r="F26" s="49" t="s">
        <v>18</v>
      </c>
      <c r="G26" s="49" t="s">
        <v>411</v>
      </c>
      <c r="H26" s="49" t="s">
        <v>18</v>
      </c>
      <c r="I26" s="49" t="s">
        <v>411</v>
      </c>
      <c r="J26" s="26">
        <f>SUM(J27:J30)</f>
        <v>2759.8160223032332</v>
      </c>
      <c r="K26" s="26">
        <f t="shared" ref="K26:M26" si="12">SUM(K27:K30)</f>
        <v>1839.8773482021556</v>
      </c>
      <c r="L26" s="26">
        <f t="shared" si="12"/>
        <v>613.29244940071874</v>
      </c>
      <c r="M26" s="26">
        <f t="shared" si="12"/>
        <v>2453.169797602875</v>
      </c>
      <c r="N26" s="26">
        <f>SUM(N27:N30)</f>
        <v>7666.1556175089827</v>
      </c>
      <c r="O26" s="27">
        <f>SUM(O27:O30)</f>
        <v>15846.891095655743</v>
      </c>
      <c r="P26" s="27">
        <f t="shared" ref="P26:S26" si="13">SUM(P27:P30)</f>
        <v>10564.594063770493</v>
      </c>
      <c r="Q26" s="27">
        <f t="shared" si="13"/>
        <v>37418.93128089801</v>
      </c>
      <c r="R26" s="27">
        <f t="shared" si="13"/>
        <v>149675.72512359204</v>
      </c>
      <c r="S26" s="27">
        <f t="shared" si="13"/>
        <v>213506.14156391629</v>
      </c>
      <c r="T26" s="27"/>
      <c r="U26" s="28"/>
      <c r="V26" s="29"/>
    </row>
    <row r="27" spans="1:22" s="16" customFormat="1" ht="37.5" customHeight="1">
      <c r="A27" s="24"/>
      <c r="B27" s="24" t="s">
        <v>412</v>
      </c>
      <c r="C27" s="24" t="s">
        <v>212</v>
      </c>
      <c r="D27" s="24" t="s">
        <v>414</v>
      </c>
      <c r="E27" s="24" t="s">
        <v>21</v>
      </c>
      <c r="F27" s="17"/>
      <c r="G27" s="17">
        <v>2526.6999999999998</v>
      </c>
      <c r="H27" s="17"/>
      <c r="I27" s="17">
        <v>2427.4499999999998</v>
      </c>
      <c r="J27" s="26">
        <v>1329.5015999999998</v>
      </c>
      <c r="K27" s="26">
        <v>886.33439999999996</v>
      </c>
      <c r="L27" s="26">
        <v>295.44480000000004</v>
      </c>
      <c r="M27" s="26">
        <v>1181.7792000000002</v>
      </c>
      <c r="N27" s="26">
        <f>SUM(J27:M27)</f>
        <v>3693.0600000000004</v>
      </c>
      <c r="O27" s="27">
        <f t="shared" ref="O27:O30" si="14">(F27-H27)*J27</f>
        <v>0</v>
      </c>
      <c r="P27" s="27">
        <f t="shared" ref="P27:P30" si="15">(F27-H27)*K27</f>
        <v>0</v>
      </c>
      <c r="Q27" s="27">
        <f t="shared" ref="Q27:Q30" si="16">(G27-I27)*L27</f>
        <v>29322.896400000005</v>
      </c>
      <c r="R27" s="27">
        <f t="shared" ref="R27:R30" si="17">(G27-I27)*M27</f>
        <v>117291.58560000002</v>
      </c>
      <c r="S27" s="27">
        <f>O27+P27+Q27+R27</f>
        <v>146614.48200000002</v>
      </c>
      <c r="T27" s="27"/>
      <c r="U27" s="28"/>
      <c r="V27" s="29"/>
    </row>
    <row r="28" spans="1:22" s="16" customFormat="1" ht="36.75" customHeight="1">
      <c r="A28" s="24"/>
      <c r="B28" s="24" t="s">
        <v>412</v>
      </c>
      <c r="C28" s="24" t="s">
        <v>115</v>
      </c>
      <c r="D28" s="24" t="s">
        <v>415</v>
      </c>
      <c r="E28" s="24" t="s">
        <v>21</v>
      </c>
      <c r="F28" s="17"/>
      <c r="G28" s="17">
        <v>2527.96</v>
      </c>
      <c r="H28" s="17"/>
      <c r="I28" s="17">
        <v>2507.77</v>
      </c>
      <c r="J28" s="26">
        <v>196.99199999999999</v>
      </c>
      <c r="K28" s="26">
        <v>131.328</v>
      </c>
      <c r="L28" s="26">
        <v>43.77600000000001</v>
      </c>
      <c r="M28" s="26">
        <v>175.10400000000001</v>
      </c>
      <c r="N28" s="26">
        <f t="shared" ref="N28:N30" si="18">SUM(J28:M28)</f>
        <v>547.20000000000005</v>
      </c>
      <c r="O28" s="27">
        <f t="shared" si="14"/>
        <v>0</v>
      </c>
      <c r="P28" s="27">
        <f t="shared" si="15"/>
        <v>0</v>
      </c>
      <c r="Q28" s="27">
        <f t="shared" si="16"/>
        <v>883.83744000000263</v>
      </c>
      <c r="R28" s="27">
        <f t="shared" si="17"/>
        <v>3535.3497600000096</v>
      </c>
      <c r="S28" s="27">
        <f t="shared" si="2"/>
        <v>4419.1872000000121</v>
      </c>
      <c r="T28" s="27"/>
      <c r="U28" s="28"/>
      <c r="V28" s="29"/>
    </row>
    <row r="29" spans="1:22" s="16" customFormat="1" ht="42.75" customHeight="1">
      <c r="A29" s="24"/>
      <c r="B29" s="24" t="s">
        <v>412</v>
      </c>
      <c r="C29" s="24" t="s">
        <v>115</v>
      </c>
      <c r="D29" s="24" t="s">
        <v>416</v>
      </c>
      <c r="E29" s="24" t="s">
        <v>21</v>
      </c>
      <c r="F29" s="17"/>
      <c r="G29" s="17"/>
      <c r="H29" s="17"/>
      <c r="I29" s="17"/>
      <c r="J29" s="26">
        <v>1089.3599999999999</v>
      </c>
      <c r="K29" s="26">
        <v>726.24</v>
      </c>
      <c r="L29" s="26">
        <v>242.08000000000004</v>
      </c>
      <c r="M29" s="26">
        <v>968.32</v>
      </c>
      <c r="N29" s="26">
        <f t="shared" si="18"/>
        <v>3026</v>
      </c>
      <c r="O29" s="27">
        <f t="shared" si="14"/>
        <v>0</v>
      </c>
      <c r="P29" s="27">
        <f t="shared" si="15"/>
        <v>0</v>
      </c>
      <c r="Q29" s="27">
        <f t="shared" si="16"/>
        <v>0</v>
      </c>
      <c r="R29" s="27">
        <f t="shared" si="17"/>
        <v>0</v>
      </c>
      <c r="S29" s="27">
        <f t="shared" si="2"/>
        <v>0</v>
      </c>
      <c r="T29" s="27"/>
      <c r="U29" s="28"/>
      <c r="V29" s="29"/>
    </row>
    <row r="30" spans="1:22" s="16" customFormat="1" ht="41.25" customHeight="1">
      <c r="A30" s="24"/>
      <c r="B30" s="24" t="s">
        <v>412</v>
      </c>
      <c r="C30" s="24" t="s">
        <v>115</v>
      </c>
      <c r="D30" s="24" t="s">
        <v>417</v>
      </c>
      <c r="E30" s="24" t="s">
        <v>21</v>
      </c>
      <c r="F30" s="17">
        <v>2302.5700000000002</v>
      </c>
      <c r="G30" s="17">
        <v>2534.14</v>
      </c>
      <c r="H30" s="17">
        <v>2192.4934199999998</v>
      </c>
      <c r="I30" s="17">
        <v>2308.6999999999998</v>
      </c>
      <c r="J30" s="26">
        <v>143.96242230323369</v>
      </c>
      <c r="K30" s="26">
        <v>95.974948202155787</v>
      </c>
      <c r="L30" s="26">
        <v>31.9916494007186</v>
      </c>
      <c r="M30" s="26">
        <v>127.96659760287439</v>
      </c>
      <c r="N30" s="26">
        <f t="shared" si="18"/>
        <v>399.89561750898247</v>
      </c>
      <c r="O30" s="27">
        <f t="shared" si="14"/>
        <v>15846.891095655743</v>
      </c>
      <c r="P30" s="27">
        <f t="shared" si="15"/>
        <v>10564.594063770493</v>
      </c>
      <c r="Q30" s="27">
        <f t="shared" si="16"/>
        <v>7212.1974408980032</v>
      </c>
      <c r="R30" s="27">
        <f t="shared" si="17"/>
        <v>28848.789763592009</v>
      </c>
      <c r="S30" s="27">
        <f t="shared" si="2"/>
        <v>62472.472363916248</v>
      </c>
      <c r="T30" s="27"/>
      <c r="U30" s="28"/>
      <c r="V30" s="29"/>
    </row>
    <row r="31" spans="1:22" ht="33" customHeight="1">
      <c r="A31" s="24" t="s">
        <v>48</v>
      </c>
      <c r="B31" s="50"/>
      <c r="C31" s="25" t="s">
        <v>49</v>
      </c>
      <c r="D31" s="25"/>
      <c r="E31" s="48"/>
      <c r="F31" s="49" t="s">
        <v>18</v>
      </c>
      <c r="G31" s="49" t="s">
        <v>411</v>
      </c>
      <c r="H31" s="49" t="s">
        <v>18</v>
      </c>
      <c r="I31" s="49" t="s">
        <v>411</v>
      </c>
      <c r="J31" s="26">
        <f>'2024'!J31</f>
        <v>238.01999999999998</v>
      </c>
      <c r="K31" s="26">
        <f>'2024'!K31</f>
        <v>92.707999999999998</v>
      </c>
      <c r="L31" s="26">
        <f>'2024'!L31</f>
        <v>65</v>
      </c>
      <c r="M31" s="26">
        <f>'2024'!M31</f>
        <v>241.88</v>
      </c>
      <c r="N31" s="26">
        <f t="shared" si="1"/>
        <v>637.60799999999995</v>
      </c>
      <c r="O31" s="27">
        <f t="shared" ref="O31:R31" si="19">O32</f>
        <v>2000377.4292285885</v>
      </c>
      <c r="P31" s="27">
        <f t="shared" si="19"/>
        <v>779140.36933419039</v>
      </c>
      <c r="Q31" s="27">
        <f t="shared" si="19"/>
        <v>602246.4878464815</v>
      </c>
      <c r="R31" s="27">
        <f t="shared" si="19"/>
        <v>2241098.1612354917</v>
      </c>
      <c r="S31" s="27">
        <f t="shared" si="2"/>
        <v>5622862.4476447525</v>
      </c>
      <c r="T31" s="29"/>
      <c r="U31" s="28"/>
      <c r="V31" s="29"/>
    </row>
    <row r="32" spans="1:22" ht="30.75" customHeight="1">
      <c r="A32" s="24"/>
      <c r="B32" s="25" t="s">
        <v>49</v>
      </c>
      <c r="C32" s="24" t="s">
        <v>50</v>
      </c>
      <c r="D32" s="24" t="s">
        <v>51</v>
      </c>
      <c r="E32" s="24" t="s">
        <v>21</v>
      </c>
      <c r="F32" s="17">
        <v>10697.766553898027</v>
      </c>
      <c r="G32" s="17">
        <v>11680.413050636562</v>
      </c>
      <c r="H32" s="17">
        <v>2293.525611</v>
      </c>
      <c r="I32" s="17">
        <f t="shared" si="5"/>
        <v>2415.0824683830001</v>
      </c>
      <c r="J32" s="26">
        <f>'2024'!J32</f>
        <v>238.01999999999998</v>
      </c>
      <c r="K32" s="26">
        <f>'2024'!K32</f>
        <v>92.707999999999998</v>
      </c>
      <c r="L32" s="26">
        <f>'2024'!L32</f>
        <v>65</v>
      </c>
      <c r="M32" s="26">
        <f>'2024'!M32</f>
        <v>241.88</v>
      </c>
      <c r="N32" s="26">
        <f t="shared" si="1"/>
        <v>637.60799999999995</v>
      </c>
      <c r="O32" s="27">
        <f>(F32-H32)*J32</f>
        <v>2000377.4292285885</v>
      </c>
      <c r="P32" s="27">
        <f>(F32-H32)*K32</f>
        <v>779140.36933419039</v>
      </c>
      <c r="Q32" s="27">
        <f>(G32-I32)*L32</f>
        <v>602246.4878464815</v>
      </c>
      <c r="R32" s="27">
        <f>(G32-I32)*M32</f>
        <v>2241098.1612354917</v>
      </c>
      <c r="S32" s="27">
        <f t="shared" si="2"/>
        <v>5622862.4476447525</v>
      </c>
      <c r="T32" s="27"/>
      <c r="U32" s="28"/>
      <c r="V32" s="29"/>
    </row>
    <row r="33" spans="1:22" ht="33" customHeight="1">
      <c r="A33" s="24" t="s">
        <v>52</v>
      </c>
      <c r="B33" s="50"/>
      <c r="C33" s="25" t="s">
        <v>53</v>
      </c>
      <c r="D33" s="25"/>
      <c r="E33" s="48"/>
      <c r="F33" s="49" t="s">
        <v>18</v>
      </c>
      <c r="G33" s="49" t="s">
        <v>411</v>
      </c>
      <c r="H33" s="49" t="s">
        <v>18</v>
      </c>
      <c r="I33" s="49" t="s">
        <v>411</v>
      </c>
      <c r="J33" s="26">
        <f>'2024'!J33</f>
        <v>271.90499999999997</v>
      </c>
      <c r="K33" s="26">
        <f>'2024'!K33</f>
        <v>179.59300000000002</v>
      </c>
      <c r="L33" s="26">
        <f>'2024'!L33</f>
        <v>90.58</v>
      </c>
      <c r="M33" s="26">
        <f>'2024'!M33</f>
        <v>271.91000000000003</v>
      </c>
      <c r="N33" s="26">
        <f t="shared" si="1"/>
        <v>813.98800000000006</v>
      </c>
      <c r="O33" s="27">
        <f t="shared" ref="O33:R33" si="20">SUM(O34:O35)</f>
        <v>3082192.5068792934</v>
      </c>
      <c r="P33" s="27">
        <f t="shared" si="20"/>
        <v>2039597.4269092334</v>
      </c>
      <c r="Q33" s="27">
        <f t="shared" si="20"/>
        <v>1124025.1739915307</v>
      </c>
      <c r="R33" s="27">
        <f t="shared" si="20"/>
        <v>3374759.7220308604</v>
      </c>
      <c r="S33" s="27">
        <f t="shared" si="2"/>
        <v>9620574.8298109174</v>
      </c>
      <c r="T33" s="29"/>
      <c r="U33" s="28"/>
      <c r="V33" s="29"/>
    </row>
    <row r="34" spans="1:22" ht="30.75" customHeight="1">
      <c r="A34" s="24"/>
      <c r="B34" s="25" t="s">
        <v>53</v>
      </c>
      <c r="C34" s="24" t="s">
        <v>54</v>
      </c>
      <c r="D34" s="24" t="s">
        <v>55</v>
      </c>
      <c r="E34" s="24" t="s">
        <v>21</v>
      </c>
      <c r="F34" s="17">
        <v>16442.878680669139</v>
      </c>
      <c r="G34" s="17">
        <v>17932.718506112495</v>
      </c>
      <c r="H34" s="17">
        <v>1293.7655963699999</v>
      </c>
      <c r="I34" s="17">
        <f t="shared" si="5"/>
        <v>1362.3351729776098</v>
      </c>
      <c r="J34" s="26">
        <f>'2024'!J34</f>
        <v>101.547</v>
      </c>
      <c r="K34" s="26">
        <f>'2024'!K34</f>
        <v>67.697999999999993</v>
      </c>
      <c r="L34" s="26">
        <f>'2024'!L34</f>
        <v>33.799999999999997</v>
      </c>
      <c r="M34" s="26">
        <f>'2024'!M34</f>
        <v>101.55</v>
      </c>
      <c r="N34" s="26">
        <f t="shared" si="1"/>
        <v>304.59500000000003</v>
      </c>
      <c r="O34" s="27">
        <f>(F34-H34)*J34</f>
        <v>1538346.9863713246</v>
      </c>
      <c r="P34" s="27">
        <f>(F34-H34)*K34</f>
        <v>1025564.657580883</v>
      </c>
      <c r="Q34" s="27">
        <f>(G34-I34)*L34</f>
        <v>560078.95665995905</v>
      </c>
      <c r="R34" s="27">
        <f>(G34-I34)*M34</f>
        <v>1682722.4274798473</v>
      </c>
      <c r="S34" s="27">
        <f t="shared" si="2"/>
        <v>4806713.0280920137</v>
      </c>
      <c r="T34" s="27"/>
      <c r="U34" s="28"/>
      <c r="V34" s="29"/>
    </row>
    <row r="35" spans="1:22" ht="30.75" customHeight="1">
      <c r="A35" s="24"/>
      <c r="B35" s="25" t="s">
        <v>53</v>
      </c>
      <c r="C35" s="24" t="s">
        <v>54</v>
      </c>
      <c r="D35" s="24" t="s">
        <v>56</v>
      </c>
      <c r="E35" s="24" t="s">
        <v>21</v>
      </c>
      <c r="F35" s="17">
        <v>10356.125570706212</v>
      </c>
      <c r="G35" s="17">
        <v>11294.462987904899</v>
      </c>
      <c r="H35" s="17">
        <v>1293.7655963699999</v>
      </c>
      <c r="I35" s="17">
        <f t="shared" si="5"/>
        <v>1362.3351729776098</v>
      </c>
      <c r="J35" s="26">
        <f>'2024'!J35</f>
        <v>170.358</v>
      </c>
      <c r="K35" s="26">
        <f>'2024'!K35</f>
        <v>111.89500000000001</v>
      </c>
      <c r="L35" s="26">
        <f>'2024'!L35</f>
        <v>56.78</v>
      </c>
      <c r="M35" s="26">
        <f>'2024'!M35</f>
        <v>170.36</v>
      </c>
      <c r="N35" s="26">
        <f t="shared" si="1"/>
        <v>509.39300000000003</v>
      </c>
      <c r="O35" s="27">
        <f>(F35-H35)*J35</f>
        <v>1543845.5205079685</v>
      </c>
      <c r="P35" s="27">
        <f>(F35-H35)*K35</f>
        <v>1014032.7693283506</v>
      </c>
      <c r="Q35" s="27">
        <f>(G35-I35)*L35</f>
        <v>563946.2173315715</v>
      </c>
      <c r="R35" s="27">
        <f>(G35-I35)*M35</f>
        <v>1692037.294551013</v>
      </c>
      <c r="S35" s="27">
        <f t="shared" si="2"/>
        <v>4813861.8017189037</v>
      </c>
      <c r="T35" s="27"/>
      <c r="U35" s="28"/>
      <c r="V35" s="29"/>
    </row>
    <row r="36" spans="1:22" ht="33" customHeight="1">
      <c r="A36" s="24" t="s">
        <v>57</v>
      </c>
      <c r="B36" s="50"/>
      <c r="C36" s="25" t="s">
        <v>58</v>
      </c>
      <c r="D36" s="25"/>
      <c r="E36" s="48"/>
      <c r="F36" s="49" t="s">
        <v>18</v>
      </c>
      <c r="G36" s="49" t="s">
        <v>411</v>
      </c>
      <c r="H36" s="49" t="s">
        <v>18</v>
      </c>
      <c r="I36" s="49" t="s">
        <v>411</v>
      </c>
      <c r="J36" s="26">
        <f>'2024'!J36</f>
        <v>3223.8820000000001</v>
      </c>
      <c r="K36" s="26">
        <f>'2024'!K36</f>
        <v>1526.127</v>
      </c>
      <c r="L36" s="26">
        <f>'2024'!L36</f>
        <v>1010.54</v>
      </c>
      <c r="M36" s="26">
        <f>'2024'!M36</f>
        <v>3248.67</v>
      </c>
      <c r="N36" s="26">
        <f t="shared" si="1"/>
        <v>9009.219000000001</v>
      </c>
      <c r="O36" s="27">
        <f t="shared" ref="O36:R36" si="21">O37</f>
        <v>13278207.019168265</v>
      </c>
      <c r="P36" s="27">
        <f t="shared" si="21"/>
        <v>6285661.2753017033</v>
      </c>
      <c r="Q36" s="27">
        <f t="shared" si="21"/>
        <v>4619929.1876453599</v>
      </c>
      <c r="R36" s="27">
        <f t="shared" si="21"/>
        <v>14852084.384614021</v>
      </c>
      <c r="S36" s="27">
        <f t="shared" si="2"/>
        <v>39035881.866729349</v>
      </c>
      <c r="T36" s="29"/>
      <c r="U36" s="28"/>
      <c r="V36" s="29"/>
    </row>
    <row r="37" spans="1:22" ht="48.75" customHeight="1">
      <c r="A37" s="24"/>
      <c r="B37" s="25" t="s">
        <v>58</v>
      </c>
      <c r="C37" s="24" t="s">
        <v>59</v>
      </c>
      <c r="D37" s="24" t="s">
        <v>60</v>
      </c>
      <c r="E37" s="24" t="s">
        <v>21</v>
      </c>
      <c r="F37" s="17">
        <v>6046.2030687701408</v>
      </c>
      <c r="G37" s="17">
        <v>6601.4023674280415</v>
      </c>
      <c r="H37" s="17">
        <v>1927.5017579999997</v>
      </c>
      <c r="I37" s="17">
        <f t="shared" si="5"/>
        <v>2029.6593511739995</v>
      </c>
      <c r="J37" s="26">
        <f>'2024'!J37</f>
        <v>3223.8820000000001</v>
      </c>
      <c r="K37" s="26">
        <f>'2024'!K37</f>
        <v>1526.127</v>
      </c>
      <c r="L37" s="26">
        <f>'2024'!L37</f>
        <v>1010.54</v>
      </c>
      <c r="M37" s="26">
        <f>'2024'!M37</f>
        <v>3248.67</v>
      </c>
      <c r="N37" s="26">
        <f t="shared" si="1"/>
        <v>9009.219000000001</v>
      </c>
      <c r="O37" s="27">
        <f>(F37-H37)*J37</f>
        <v>13278207.019168265</v>
      </c>
      <c r="P37" s="27">
        <f>(F37-H37)*K37</f>
        <v>6285661.2753017033</v>
      </c>
      <c r="Q37" s="27">
        <f>(G37-I37)*L37</f>
        <v>4619929.1876453599</v>
      </c>
      <c r="R37" s="27">
        <f>(G37-I37)*M37</f>
        <v>14852084.384614021</v>
      </c>
      <c r="S37" s="27">
        <f t="shared" si="2"/>
        <v>39035881.866729349</v>
      </c>
      <c r="T37" s="27"/>
      <c r="U37" s="28"/>
      <c r="V37" s="29"/>
    </row>
    <row r="38" spans="1:22" ht="33" customHeight="1">
      <c r="A38" s="24" t="s">
        <v>61</v>
      </c>
      <c r="B38" s="50"/>
      <c r="C38" s="25" t="s">
        <v>62</v>
      </c>
      <c r="D38" s="25"/>
      <c r="E38" s="48"/>
      <c r="F38" s="49" t="s">
        <v>18</v>
      </c>
      <c r="G38" s="49" t="s">
        <v>411</v>
      </c>
      <c r="H38" s="49" t="s">
        <v>18</v>
      </c>
      <c r="I38" s="49" t="s">
        <v>411</v>
      </c>
      <c r="J38" s="26">
        <f>'2024'!J38</f>
        <v>191315.82400000002</v>
      </c>
      <c r="K38" s="26">
        <f>'2024'!K38</f>
        <v>197208.31</v>
      </c>
      <c r="L38" s="26">
        <f>'2024'!L38</f>
        <v>150169.23000000001</v>
      </c>
      <c r="M38" s="26">
        <f>'2024'!M38</f>
        <v>171365.27000000002</v>
      </c>
      <c r="N38" s="26">
        <f t="shared" si="1"/>
        <v>710058.63400000008</v>
      </c>
      <c r="O38" s="27">
        <f t="shared" ref="O38:R38" si="22">SUM(O39:O41)</f>
        <v>34551039.009539723</v>
      </c>
      <c r="P38" s="27">
        <f t="shared" si="22"/>
        <v>21766105.750401646</v>
      </c>
      <c r="Q38" s="27">
        <f t="shared" si="22"/>
        <v>16261730.790040502</v>
      </c>
      <c r="R38" s="27">
        <f t="shared" si="22"/>
        <v>35283982.945179425</v>
      </c>
      <c r="S38" s="27">
        <f t="shared" si="2"/>
        <v>107862858.49516129</v>
      </c>
      <c r="T38" s="29"/>
      <c r="U38" s="28"/>
      <c r="V38" s="29"/>
    </row>
    <row r="39" spans="1:22" ht="30.75" customHeight="1">
      <c r="A39" s="24"/>
      <c r="B39" s="25" t="s">
        <v>62</v>
      </c>
      <c r="C39" s="24" t="s">
        <v>63</v>
      </c>
      <c r="D39" s="24" t="s">
        <v>39</v>
      </c>
      <c r="E39" s="24" t="s">
        <v>21</v>
      </c>
      <c r="F39" s="17">
        <v>2620.8670469316971</v>
      </c>
      <c r="G39" s="17">
        <v>2866.7907967427386</v>
      </c>
      <c r="H39" s="17">
        <v>1870.2251813699997</v>
      </c>
      <c r="I39" s="17">
        <f t="shared" si="5"/>
        <v>1969.3471159826097</v>
      </c>
      <c r="J39" s="26">
        <f>'2024'!J39</f>
        <v>36972.735999999997</v>
      </c>
      <c r="K39" s="26">
        <f>'2024'!K39</f>
        <v>19908.073</v>
      </c>
      <c r="L39" s="26">
        <f>'2024'!L39</f>
        <v>9752.09</v>
      </c>
      <c r="M39" s="26">
        <f>'2024'!M39</f>
        <v>30948.13</v>
      </c>
      <c r="N39" s="26">
        <f t="shared" si="1"/>
        <v>97581.028999999995</v>
      </c>
      <c r="O39" s="27">
        <f>(F39-H39)*J39</f>
        <v>27753283.525960129</v>
      </c>
      <c r="P39" s="27">
        <f t="shared" ref="P39:Q41" si="23">(F39-H39)*K39</f>
        <v>14943833.056458458</v>
      </c>
      <c r="Q39" s="27">
        <f t="shared" si="23"/>
        <v>8751951.5447040461</v>
      </c>
      <c r="R39" s="27">
        <f>(G39-I39)*M39</f>
        <v>27774203.699842971</v>
      </c>
      <c r="S39" s="27">
        <f t="shared" si="2"/>
        <v>79223271.826965615</v>
      </c>
      <c r="T39" s="27"/>
      <c r="U39" s="28"/>
      <c r="V39" s="29"/>
    </row>
    <row r="40" spans="1:22" ht="30.75" customHeight="1">
      <c r="A40" s="24"/>
      <c r="B40" s="25" t="s">
        <v>62</v>
      </c>
      <c r="C40" s="24" t="s">
        <v>63</v>
      </c>
      <c r="D40" s="24" t="s">
        <v>39</v>
      </c>
      <c r="E40" s="24" t="s">
        <v>31</v>
      </c>
      <c r="F40" s="17">
        <v>2620.8670469316971</v>
      </c>
      <c r="G40" s="17">
        <v>2866.7907967427386</v>
      </c>
      <c r="H40" s="17">
        <v>1870.2251813699997</v>
      </c>
      <c r="I40" s="17">
        <f t="shared" si="5"/>
        <v>1969.3471159826097</v>
      </c>
      <c r="J40" s="26">
        <f>'2024'!J40</f>
        <v>8723.0920000000006</v>
      </c>
      <c r="K40" s="26">
        <f>'2024'!K40</f>
        <v>8703.2369999999992</v>
      </c>
      <c r="L40" s="26">
        <f>'2024'!L40</f>
        <v>7948.14</v>
      </c>
      <c r="M40" s="26">
        <f>'2024'!M40</f>
        <v>7948.14</v>
      </c>
      <c r="N40" s="26">
        <f t="shared" si="1"/>
        <v>33322.608999999997</v>
      </c>
      <c r="O40" s="27">
        <f>(F40-H40)*J40</f>
        <v>6547918.052346318</v>
      </c>
      <c r="P40" s="27">
        <f t="shared" si="23"/>
        <v>6533014.0581055898</v>
      </c>
      <c r="Q40" s="27">
        <f t="shared" si="23"/>
        <v>7133008.0167968115</v>
      </c>
      <c r="R40" s="27">
        <f>(G40-I40)*M40</f>
        <v>7133008.0167968115</v>
      </c>
      <c r="S40" s="27">
        <f t="shared" si="2"/>
        <v>27346948.144045532</v>
      </c>
      <c r="T40" s="27"/>
      <c r="U40" s="28"/>
      <c r="V40" s="29"/>
    </row>
    <row r="41" spans="1:22" ht="30.75" customHeight="1">
      <c r="A41" s="24"/>
      <c r="B41" s="25" t="s">
        <v>62</v>
      </c>
      <c r="C41" s="24" t="s">
        <v>63</v>
      </c>
      <c r="D41" s="24" t="s">
        <v>39</v>
      </c>
      <c r="E41" s="24" t="s">
        <v>40</v>
      </c>
      <c r="F41" s="17">
        <v>38.429999999999993</v>
      </c>
      <c r="G41" s="17">
        <v>41.50439999999999</v>
      </c>
      <c r="H41" s="17">
        <v>36.714319199999998</v>
      </c>
      <c r="I41" s="17">
        <f t="shared" si="5"/>
        <v>38.660178117599997</v>
      </c>
      <c r="J41" s="26">
        <f>'2024'!J41</f>
        <v>145619.99600000001</v>
      </c>
      <c r="K41" s="26">
        <f>'2024'!K41</f>
        <v>168597</v>
      </c>
      <c r="L41" s="26">
        <f>'2024'!L41</f>
        <v>132469</v>
      </c>
      <c r="M41" s="26">
        <f>'2024'!M41</f>
        <v>132469</v>
      </c>
      <c r="N41" s="26">
        <f t="shared" si="1"/>
        <v>579154.99600000004</v>
      </c>
      <c r="O41" s="27">
        <f>(F41-H41)*J41</f>
        <v>249837.43123327597</v>
      </c>
      <c r="P41" s="27">
        <f t="shared" si="23"/>
        <v>289258.63583759899</v>
      </c>
      <c r="Q41" s="27">
        <f t="shared" si="23"/>
        <v>376771.22853964457</v>
      </c>
      <c r="R41" s="27">
        <f>(G41-I41)*M41</f>
        <v>376771.22853964457</v>
      </c>
      <c r="S41" s="27">
        <f t="shared" si="2"/>
        <v>1292638.5241501641</v>
      </c>
      <c r="T41" s="27"/>
      <c r="U41" s="28"/>
      <c r="V41" s="29"/>
    </row>
    <row r="42" spans="1:22" ht="33" customHeight="1">
      <c r="A42" s="24" t="s">
        <v>64</v>
      </c>
      <c r="B42" s="50"/>
      <c r="C42" s="25" t="s">
        <v>65</v>
      </c>
      <c r="D42" s="25"/>
      <c r="E42" s="48"/>
      <c r="F42" s="49" t="s">
        <v>18</v>
      </c>
      <c r="G42" s="49" t="s">
        <v>411</v>
      </c>
      <c r="H42" s="49" t="s">
        <v>18</v>
      </c>
      <c r="I42" s="49" t="s">
        <v>411</v>
      </c>
      <c r="J42" s="26">
        <f>'2024'!J42</f>
        <v>24528.835999999999</v>
      </c>
      <c r="K42" s="26">
        <f>'2024'!K42</f>
        <v>16142.034</v>
      </c>
      <c r="L42" s="26">
        <f>'2024'!L42</f>
        <v>10511.893</v>
      </c>
      <c r="M42" s="26">
        <f>'2024'!M42</f>
        <v>21676.017</v>
      </c>
      <c r="N42" s="26">
        <f t="shared" si="1"/>
        <v>72858.78</v>
      </c>
      <c r="O42" s="27">
        <f t="shared" ref="O42:R42" si="24">SUM(O43:O46)</f>
        <v>25619527.903216861</v>
      </c>
      <c r="P42" s="27">
        <f t="shared" si="24"/>
        <v>13435800.103108913</v>
      </c>
      <c r="Q42" s="27">
        <f t="shared" si="24"/>
        <v>8446006.5471823383</v>
      </c>
      <c r="R42" s="27">
        <f t="shared" si="24"/>
        <v>26773459.068186797</v>
      </c>
      <c r="S42" s="27">
        <f t="shared" si="2"/>
        <v>74274793.621694908</v>
      </c>
      <c r="T42" s="29"/>
      <c r="U42" s="28"/>
      <c r="V42" s="29"/>
    </row>
    <row r="43" spans="1:22" ht="62.25" customHeight="1">
      <c r="A43" s="24"/>
      <c r="B43" s="25" t="s">
        <v>65</v>
      </c>
      <c r="C43" s="24" t="s">
        <v>66</v>
      </c>
      <c r="D43" s="24" t="s">
        <v>67</v>
      </c>
      <c r="E43" s="24" t="s">
        <v>21</v>
      </c>
      <c r="F43" s="17">
        <v>16803.872209460606</v>
      </c>
      <c r="G43" s="17">
        <v>18404.245049666806</v>
      </c>
      <c r="H43" s="17">
        <v>2887.8946199999996</v>
      </c>
      <c r="I43" s="17">
        <f t="shared" si="5"/>
        <v>3040.9530348599992</v>
      </c>
      <c r="J43" s="26">
        <f>'2024'!J43</f>
        <v>139.26599999999999</v>
      </c>
      <c r="K43" s="26">
        <f>'2024'!K43</f>
        <v>92.843999999999994</v>
      </c>
      <c r="L43" s="26">
        <f>'2024'!L43</f>
        <v>46.421999999999997</v>
      </c>
      <c r="M43" s="26">
        <f>'2024'!M43</f>
        <v>139.26599999999999</v>
      </c>
      <c r="N43" s="26">
        <f t="shared" si="1"/>
        <v>417.798</v>
      </c>
      <c r="O43" s="27">
        <f>(F43-H43)*J43</f>
        <v>1938022.5349738207</v>
      </c>
      <c r="P43" s="27">
        <f t="shared" ref="P43:Q46" si="25">(F43-H43)*K43</f>
        <v>1292015.0233158804</v>
      </c>
      <c r="Q43" s="27">
        <f t="shared" si="25"/>
        <v>713194.74191136158</v>
      </c>
      <c r="R43" s="27">
        <f>(G43-I43)*M43</f>
        <v>2139584.2257340848</v>
      </c>
      <c r="S43" s="27">
        <f t="shared" si="2"/>
        <v>6082816.525935147</v>
      </c>
      <c r="T43" s="27"/>
      <c r="U43" s="28"/>
      <c r="V43" s="29"/>
    </row>
    <row r="44" spans="1:22" ht="70.5" customHeight="1">
      <c r="A44" s="24"/>
      <c r="B44" s="25" t="s">
        <v>65</v>
      </c>
      <c r="C44" s="24" t="s">
        <v>66</v>
      </c>
      <c r="D44" s="24" t="s">
        <v>68</v>
      </c>
      <c r="E44" s="24" t="s">
        <v>21</v>
      </c>
      <c r="F44" s="17">
        <v>4887.7470365699028</v>
      </c>
      <c r="G44" s="17">
        <v>5356.6584431365764</v>
      </c>
      <c r="H44" s="17">
        <v>2887.8946199999996</v>
      </c>
      <c r="I44" s="17">
        <f t="shared" si="5"/>
        <v>3040.9530348599992</v>
      </c>
      <c r="J44" s="26">
        <f>'2024'!J44</f>
        <v>10786.417000000001</v>
      </c>
      <c r="K44" s="26">
        <f>'2024'!K44</f>
        <v>5237.4409999999998</v>
      </c>
      <c r="L44" s="26">
        <f>'2024'!L44</f>
        <v>2743.29</v>
      </c>
      <c r="M44" s="26">
        <f>'2024'!M44</f>
        <v>9726.2000000000007</v>
      </c>
      <c r="N44" s="26">
        <f t="shared" si="1"/>
        <v>28493.348000000002</v>
      </c>
      <c r="O44" s="27">
        <f>(F44-H44)*J44</f>
        <v>21571242.103580687</v>
      </c>
      <c r="P44" s="27">
        <f t="shared" si="25"/>
        <v>10474109.040492291</v>
      </c>
      <c r="Q44" s="27">
        <f t="shared" si="25"/>
        <v>6352651.4894710509</v>
      </c>
      <c r="R44" s="27">
        <f>(G44-I44)*M44</f>
        <v>22523013.941979647</v>
      </c>
      <c r="S44" s="27">
        <f t="shared" si="2"/>
        <v>60921016.575523674</v>
      </c>
      <c r="T44" s="27"/>
      <c r="U44" s="28"/>
      <c r="V44" s="29"/>
    </row>
    <row r="45" spans="1:22" ht="38.25" customHeight="1">
      <c r="A45" s="24"/>
      <c r="B45" s="25" t="s">
        <v>65</v>
      </c>
      <c r="C45" s="24" t="s">
        <v>66</v>
      </c>
      <c r="D45" s="24" t="s">
        <v>69</v>
      </c>
      <c r="E45" s="24" t="s">
        <v>31</v>
      </c>
      <c r="F45" s="17">
        <v>4887.7470365699028</v>
      </c>
      <c r="G45" s="17">
        <v>5356.6584431365764</v>
      </c>
      <c r="H45" s="17">
        <v>2887.8946199999996</v>
      </c>
      <c r="I45" s="17">
        <f t="shared" si="5"/>
        <v>3040.9530348599992</v>
      </c>
      <c r="J45" s="26">
        <f>'2024'!J45</f>
        <v>842.10300000000007</v>
      </c>
      <c r="K45" s="26">
        <f>'2024'!K45</f>
        <v>665.45900000000006</v>
      </c>
      <c r="L45" s="26">
        <f>'2024'!L45</f>
        <v>478.041</v>
      </c>
      <c r="M45" s="26">
        <f>'2024'!M45</f>
        <v>731.13099999999997</v>
      </c>
      <c r="N45" s="26">
        <f t="shared" si="1"/>
        <v>2716.7339999999999</v>
      </c>
      <c r="O45" s="27">
        <f>(F45-H45)*J45</f>
        <v>1684081.7195507654</v>
      </c>
      <c r="P45" s="27">
        <f t="shared" si="25"/>
        <v>1330819.7892781913</v>
      </c>
      <c r="Q45" s="27">
        <f t="shared" si="25"/>
        <v>1107002.1290779433</v>
      </c>
      <c r="R45" s="27">
        <f>(G45-I45)*M45</f>
        <v>1693084.010858662</v>
      </c>
      <c r="S45" s="27">
        <f t="shared" si="2"/>
        <v>5814987.6487655621</v>
      </c>
      <c r="T45" s="27"/>
      <c r="U45" s="28"/>
      <c r="V45" s="29"/>
    </row>
    <row r="46" spans="1:22" ht="30.75" customHeight="1">
      <c r="A46" s="24"/>
      <c r="B46" s="25" t="s">
        <v>65</v>
      </c>
      <c r="C46" s="24" t="s">
        <v>66</v>
      </c>
      <c r="D46" s="24" t="s">
        <v>69</v>
      </c>
      <c r="E46" s="24" t="s">
        <v>40</v>
      </c>
      <c r="F46" s="17">
        <v>94.087619999999987</v>
      </c>
      <c r="G46" s="17">
        <v>101.6146296</v>
      </c>
      <c r="H46" s="17">
        <v>60.690560579999989</v>
      </c>
      <c r="I46" s="17">
        <f t="shared" si="5"/>
        <v>63.907160290739988</v>
      </c>
      <c r="J46" s="26">
        <f>'2024'!J46</f>
        <v>12761.05</v>
      </c>
      <c r="K46" s="26">
        <f>'2024'!K46</f>
        <v>10146.290000000001</v>
      </c>
      <c r="L46" s="26">
        <f>'2024'!L46</f>
        <v>7244.14</v>
      </c>
      <c r="M46" s="26">
        <f>'2024'!M46</f>
        <v>11079.42</v>
      </c>
      <c r="N46" s="26">
        <f t="shared" si="1"/>
        <v>41230.9</v>
      </c>
      <c r="O46" s="27">
        <f>(F46-H46)*J46</f>
        <v>426181.54511159094</v>
      </c>
      <c r="P46" s="27">
        <f t="shared" si="25"/>
        <v>338856.2500225518</v>
      </c>
      <c r="Q46" s="27">
        <f t="shared" si="25"/>
        <v>273158.18672198284</v>
      </c>
      <c r="R46" s="27">
        <f>(G46-I46)*M46</f>
        <v>417776.88961440156</v>
      </c>
      <c r="S46" s="27">
        <f t="shared" si="2"/>
        <v>1455972.8714705273</v>
      </c>
      <c r="T46" s="27"/>
      <c r="U46" s="28"/>
      <c r="V46" s="29"/>
    </row>
    <row r="47" spans="1:22" ht="33" customHeight="1">
      <c r="A47" s="24" t="s">
        <v>70</v>
      </c>
      <c r="B47" s="50"/>
      <c r="C47" s="25" t="s">
        <v>71</v>
      </c>
      <c r="D47" s="25"/>
      <c r="E47" s="48"/>
      <c r="F47" s="49" t="s">
        <v>18</v>
      </c>
      <c r="G47" s="49" t="s">
        <v>411</v>
      </c>
      <c r="H47" s="49" t="s">
        <v>18</v>
      </c>
      <c r="I47" s="49" t="s">
        <v>411</v>
      </c>
      <c r="J47" s="26">
        <f>'2024'!J47</f>
        <v>267462</v>
      </c>
      <c r="K47" s="26">
        <f>'2024'!K47</f>
        <v>224935.74</v>
      </c>
      <c r="L47" s="26">
        <f>'2024'!L47</f>
        <v>149604.47</v>
      </c>
      <c r="M47" s="26">
        <f>'2024'!M47</f>
        <v>256379.36</v>
      </c>
      <c r="N47" s="26">
        <f t="shared" si="1"/>
        <v>898381.57</v>
      </c>
      <c r="O47" s="27">
        <f t="shared" ref="O47:R47" si="26">SUM(O48:O50)</f>
        <v>7207765.8953641402</v>
      </c>
      <c r="P47" s="27">
        <f t="shared" si="26"/>
        <v>4251770.6825537663</v>
      </c>
      <c r="Q47" s="27">
        <f t="shared" si="26"/>
        <v>3786070.4496125896</v>
      </c>
      <c r="R47" s="27">
        <f t="shared" si="26"/>
        <v>11762732.505215811</v>
      </c>
      <c r="S47" s="27">
        <f t="shared" si="2"/>
        <v>27008339.532746308</v>
      </c>
      <c r="T47" s="29"/>
      <c r="U47" s="28"/>
      <c r="V47" s="29"/>
    </row>
    <row r="48" spans="1:22" ht="42" customHeight="1">
      <c r="A48" s="24"/>
      <c r="B48" s="25" t="s">
        <v>71</v>
      </c>
      <c r="C48" s="24" t="s">
        <v>72</v>
      </c>
      <c r="D48" s="24" t="s">
        <v>39</v>
      </c>
      <c r="E48" s="24" t="s">
        <v>21</v>
      </c>
      <c r="F48" s="17">
        <v>1255.0589123624311</v>
      </c>
      <c r="G48" s="17">
        <v>1382.8965388733013</v>
      </c>
      <c r="H48" s="17">
        <v>1191.16698363</v>
      </c>
      <c r="I48" s="17">
        <f t="shared" si="5"/>
        <v>1254.2988337623899</v>
      </c>
      <c r="J48" s="26">
        <f>'2024'!J48</f>
        <v>84436</v>
      </c>
      <c r="K48" s="26">
        <f>'2024'!K48</f>
        <v>37421</v>
      </c>
      <c r="L48" s="26">
        <f>'2024'!L48</f>
        <v>14139</v>
      </c>
      <c r="M48" s="26">
        <f>'2024'!M48</f>
        <v>70469</v>
      </c>
      <c r="N48" s="26">
        <f t="shared" si="1"/>
        <v>206465</v>
      </c>
      <c r="O48" s="27">
        <f>(F48-H48)*J48</f>
        <v>5394778.8944515521</v>
      </c>
      <c r="P48" s="27">
        <f t="shared" ref="P48:Q50" si="27">(F48-H48)*K48</f>
        <v>2390899.8650963041</v>
      </c>
      <c r="Q48" s="27">
        <f t="shared" si="27"/>
        <v>1818242.9525631766</v>
      </c>
      <c r="R48" s="27">
        <f>(G48-I48)*M48</f>
        <v>9062151.6814608164</v>
      </c>
      <c r="S48" s="27">
        <f t="shared" si="2"/>
        <v>18666073.393571846</v>
      </c>
      <c r="T48" s="27"/>
      <c r="U48" s="28"/>
      <c r="V48" s="29"/>
    </row>
    <row r="49" spans="1:22" ht="42" customHeight="1">
      <c r="A49" s="24"/>
      <c r="B49" s="25" t="s">
        <v>71</v>
      </c>
      <c r="C49" s="24" t="s">
        <v>72</v>
      </c>
      <c r="D49" s="24" t="s">
        <v>39</v>
      </c>
      <c r="E49" s="24" t="s">
        <v>31</v>
      </c>
      <c r="F49" s="17">
        <v>1255.0589123624311</v>
      </c>
      <c r="G49" s="17">
        <v>1382.8965388733013</v>
      </c>
      <c r="H49" s="17">
        <v>1191.16698363</v>
      </c>
      <c r="I49" s="17">
        <f t="shared" si="5"/>
        <v>1254.2988337623899</v>
      </c>
      <c r="J49" s="26">
        <f>'2024'!J49</f>
        <v>10780</v>
      </c>
      <c r="K49" s="26">
        <f>'2024'!K49</f>
        <v>11104</v>
      </c>
      <c r="L49" s="26">
        <f>'2024'!L49</f>
        <v>8022</v>
      </c>
      <c r="M49" s="26">
        <f>'2024'!M49</f>
        <v>11009</v>
      </c>
      <c r="N49" s="26">
        <f t="shared" si="1"/>
        <v>40915</v>
      </c>
      <c r="O49" s="27">
        <f>(F49-H49)*J49</f>
        <v>688754.99173560727</v>
      </c>
      <c r="P49" s="27">
        <f t="shared" si="27"/>
        <v>709455.97664491495</v>
      </c>
      <c r="Q49" s="27">
        <f t="shared" si="27"/>
        <v>1031610.7903997314</v>
      </c>
      <c r="R49" s="27">
        <f>(G49-I49)*M49</f>
        <v>1415732.1355660239</v>
      </c>
      <c r="S49" s="27">
        <f t="shared" si="2"/>
        <v>3845553.8943462772</v>
      </c>
      <c r="T49" s="27"/>
      <c r="U49" s="28"/>
      <c r="V49" s="29"/>
    </row>
    <row r="50" spans="1:22" ht="42" customHeight="1">
      <c r="A50" s="24"/>
      <c r="B50" s="25" t="s">
        <v>71</v>
      </c>
      <c r="C50" s="24" t="s">
        <v>72</v>
      </c>
      <c r="D50" s="24" t="s">
        <v>39</v>
      </c>
      <c r="E50" s="24" t="s">
        <v>40</v>
      </c>
      <c r="F50" s="17">
        <v>17.53</v>
      </c>
      <c r="G50" s="17">
        <v>18.932400000000001</v>
      </c>
      <c r="H50" s="17">
        <v>11.003102369999999</v>
      </c>
      <c r="I50" s="17">
        <f t="shared" si="5"/>
        <v>11.586266795609998</v>
      </c>
      <c r="J50" s="26">
        <f>'2024'!J50</f>
        <v>172246</v>
      </c>
      <c r="K50" s="26">
        <f>'2024'!K50</f>
        <v>176410.74</v>
      </c>
      <c r="L50" s="26">
        <f>'2024'!L50</f>
        <v>127443.47</v>
      </c>
      <c r="M50" s="26">
        <f>'2024'!M50</f>
        <v>174901.36</v>
      </c>
      <c r="N50" s="26">
        <f t="shared" si="1"/>
        <v>651001.56999999995</v>
      </c>
      <c r="O50" s="27">
        <f>(F50-H50)*J50</f>
        <v>1124232.0091769805</v>
      </c>
      <c r="P50" s="27">
        <f t="shared" si="27"/>
        <v>1151414.8408125467</v>
      </c>
      <c r="Q50" s="27">
        <f t="shared" si="27"/>
        <v>936216.70664968132</v>
      </c>
      <c r="R50" s="27">
        <f>(G50-I50)*M50</f>
        <v>1284848.6881889694</v>
      </c>
      <c r="S50" s="27">
        <f t="shared" si="2"/>
        <v>4496712.2448281776</v>
      </c>
      <c r="T50" s="27"/>
      <c r="U50" s="28"/>
      <c r="V50" s="29"/>
    </row>
    <row r="51" spans="1:22" ht="33" customHeight="1">
      <c r="A51" s="24" t="s">
        <v>73</v>
      </c>
      <c r="B51" s="50"/>
      <c r="C51" s="25" t="s">
        <v>74</v>
      </c>
      <c r="D51" s="25"/>
      <c r="E51" s="48"/>
      <c r="F51" s="49" t="s">
        <v>18</v>
      </c>
      <c r="G51" s="49" t="s">
        <v>411</v>
      </c>
      <c r="H51" s="49" t="s">
        <v>18</v>
      </c>
      <c r="I51" s="49" t="s">
        <v>411</v>
      </c>
      <c r="J51" s="26">
        <f>'2024'!J51</f>
        <v>306.24</v>
      </c>
      <c r="K51" s="26">
        <f>'2024'!K51</f>
        <v>131.68</v>
      </c>
      <c r="L51" s="26">
        <f>'2024'!L51</f>
        <v>160.89000000000001</v>
      </c>
      <c r="M51" s="26">
        <f>'2024'!M51</f>
        <v>210.45</v>
      </c>
      <c r="N51" s="26">
        <f t="shared" si="1"/>
        <v>809.26</v>
      </c>
      <c r="O51" s="27">
        <f t="shared" ref="O51:R51" si="28">SUM(O52:O54)</f>
        <v>1776579.9063881477</v>
      </c>
      <c r="P51" s="27">
        <f t="shared" si="28"/>
        <v>770255.62338004354</v>
      </c>
      <c r="Q51" s="27">
        <f t="shared" si="28"/>
        <v>1041363.1946195763</v>
      </c>
      <c r="R51" s="27">
        <f t="shared" si="28"/>
        <v>1345087.3955191681</v>
      </c>
      <c r="S51" s="27">
        <f t="shared" si="2"/>
        <v>4933286.1199069358</v>
      </c>
      <c r="T51" s="29"/>
      <c r="U51" s="28"/>
      <c r="V51" s="29"/>
    </row>
    <row r="52" spans="1:22" ht="41.25" customHeight="1">
      <c r="A52" s="24"/>
      <c r="B52" s="25" t="s">
        <v>74</v>
      </c>
      <c r="C52" s="24" t="s">
        <v>59</v>
      </c>
      <c r="D52" s="24" t="s">
        <v>75</v>
      </c>
      <c r="E52" s="24" t="s">
        <v>21</v>
      </c>
      <c r="F52" s="17">
        <v>8220.9784517324151</v>
      </c>
      <c r="G52" s="17">
        <v>9018.1580159987352</v>
      </c>
      <c r="H52" s="17">
        <v>1927.5017579999997</v>
      </c>
      <c r="I52" s="17">
        <f t="shared" si="5"/>
        <v>2029.6593511739995</v>
      </c>
      <c r="J52" s="26">
        <f>'2024'!J52</f>
        <v>119.16</v>
      </c>
      <c r="K52" s="26">
        <f>'2024'!K52</f>
        <v>58.94</v>
      </c>
      <c r="L52" s="26">
        <f>'2024'!L52</f>
        <v>68.11</v>
      </c>
      <c r="M52" s="26">
        <f>'2024'!M52</f>
        <v>68.099999999999994</v>
      </c>
      <c r="N52" s="26">
        <f t="shared" si="1"/>
        <v>314.30999999999995</v>
      </c>
      <c r="O52" s="27">
        <f>(F52-H52)*J52</f>
        <v>749930.68282515462</v>
      </c>
      <c r="P52" s="27">
        <f t="shared" ref="P52:Q54" si="29">(F52-H52)*K52</f>
        <v>370937.51632858859</v>
      </c>
      <c r="Q52" s="27">
        <f t="shared" si="29"/>
        <v>475986.64406121278</v>
      </c>
      <c r="R52" s="27">
        <f>(G52-I52)*M52</f>
        <v>475916.7590745645</v>
      </c>
      <c r="S52" s="27">
        <f t="shared" si="2"/>
        <v>2072771.6022895207</v>
      </c>
      <c r="T52" s="27"/>
      <c r="U52" s="28"/>
      <c r="V52" s="29"/>
    </row>
    <row r="53" spans="1:22" ht="41.25" customHeight="1">
      <c r="A53" s="24"/>
      <c r="B53" s="25" t="s">
        <v>74</v>
      </c>
      <c r="C53" s="24" t="s">
        <v>59</v>
      </c>
      <c r="D53" s="24" t="s">
        <v>76</v>
      </c>
      <c r="E53" s="24" t="s">
        <v>21</v>
      </c>
      <c r="F53" s="17">
        <v>7353.4022363832755</v>
      </c>
      <c r="G53" s="17">
        <v>8058.2111996110698</v>
      </c>
      <c r="H53" s="17">
        <v>1872.6541469999997</v>
      </c>
      <c r="I53" s="17">
        <f t="shared" si="5"/>
        <v>1971.9048167909996</v>
      </c>
      <c r="J53" s="26">
        <f>'2024'!J53</f>
        <v>122.9</v>
      </c>
      <c r="K53" s="26">
        <f>'2024'!K53</f>
        <v>40.989999999999995</v>
      </c>
      <c r="L53" s="26">
        <f>'2024'!L53</f>
        <v>76.48</v>
      </c>
      <c r="M53" s="26">
        <f>'2024'!M53</f>
        <v>76.47</v>
      </c>
      <c r="N53" s="26">
        <f t="shared" si="1"/>
        <v>316.84000000000003</v>
      </c>
      <c r="O53" s="27">
        <f>(F53-H53)*J53</f>
        <v>673583.94018520473</v>
      </c>
      <c r="P53" s="27">
        <f t="shared" si="29"/>
        <v>224655.86418382046</v>
      </c>
      <c r="Q53" s="27">
        <f t="shared" si="29"/>
        <v>465480.71215807897</v>
      </c>
      <c r="R53" s="27">
        <f>(G53-I53)*M53</f>
        <v>465419.84909425076</v>
      </c>
      <c r="S53" s="27">
        <f t="shared" si="2"/>
        <v>1829140.3656213549</v>
      </c>
      <c r="T53" s="27"/>
      <c r="U53" s="28"/>
      <c r="V53" s="29"/>
    </row>
    <row r="54" spans="1:22" ht="41.25" customHeight="1">
      <c r="A54" s="24"/>
      <c r="B54" s="25" t="s">
        <v>74</v>
      </c>
      <c r="C54" s="24" t="s">
        <v>59</v>
      </c>
      <c r="D54" s="24" t="s">
        <v>77</v>
      </c>
      <c r="E54" s="24" t="s">
        <v>21</v>
      </c>
      <c r="F54" s="17">
        <v>7429.2344312050254</v>
      </c>
      <c r="G54" s="17">
        <v>8158.8277261197481</v>
      </c>
      <c r="H54" s="17">
        <v>1928.0614274999998</v>
      </c>
      <c r="I54" s="17">
        <f t="shared" si="5"/>
        <v>2030.2486831574997</v>
      </c>
      <c r="J54" s="26">
        <f>'2024'!J54</f>
        <v>64.180000000000007</v>
      </c>
      <c r="K54" s="26">
        <f>'2024'!K54</f>
        <v>31.75</v>
      </c>
      <c r="L54" s="26">
        <f>'2024'!L54</f>
        <v>16.3</v>
      </c>
      <c r="M54" s="26">
        <f>'2024'!M54</f>
        <v>65.88</v>
      </c>
      <c r="N54" s="26">
        <f t="shared" si="1"/>
        <v>178.11</v>
      </c>
      <c r="O54" s="27">
        <f>(F54-H54)*J54</f>
        <v>353065.28337778855</v>
      </c>
      <c r="P54" s="27">
        <f t="shared" si="29"/>
        <v>174662.24286763457</v>
      </c>
      <c r="Q54" s="27">
        <f t="shared" si="29"/>
        <v>99895.838400284658</v>
      </c>
      <c r="R54" s="27">
        <f>(G54-I54)*M54</f>
        <v>403750.78735035291</v>
      </c>
      <c r="S54" s="27">
        <f t="shared" si="2"/>
        <v>1031374.1519960607</v>
      </c>
      <c r="T54" s="27"/>
      <c r="U54" s="28"/>
      <c r="V54" s="29"/>
    </row>
    <row r="55" spans="1:22" ht="33" customHeight="1">
      <c r="A55" s="24" t="s">
        <v>78</v>
      </c>
      <c r="B55" s="50"/>
      <c r="C55" s="25" t="s">
        <v>79</v>
      </c>
      <c r="D55" s="25"/>
      <c r="E55" s="48"/>
      <c r="F55" s="49" t="s">
        <v>18</v>
      </c>
      <c r="G55" s="49" t="s">
        <v>411</v>
      </c>
      <c r="H55" s="49" t="s">
        <v>18</v>
      </c>
      <c r="I55" s="49" t="s">
        <v>411</v>
      </c>
      <c r="J55" s="26">
        <f>'2024'!J55</f>
        <v>248.28000000000003</v>
      </c>
      <c r="K55" s="26">
        <f>'2024'!K55</f>
        <v>122.80000000000001</v>
      </c>
      <c r="L55" s="26">
        <f>'2024'!L55</f>
        <v>59.26</v>
      </c>
      <c r="M55" s="26">
        <f>'2024'!M55</f>
        <v>213.68</v>
      </c>
      <c r="N55" s="26">
        <f t="shared" si="1"/>
        <v>644.02</v>
      </c>
      <c r="O55" s="27">
        <f>O56</f>
        <v>195769.94920816098</v>
      </c>
      <c r="P55" s="27">
        <f t="shared" ref="P55:R55" si="30">P56</f>
        <v>96828.378293709393</v>
      </c>
      <c r="Q55" s="27">
        <f t="shared" si="30"/>
        <v>56782.941468227422</v>
      </c>
      <c r="R55" s="27">
        <f t="shared" si="30"/>
        <v>204748.2101405811</v>
      </c>
      <c r="S55" s="27">
        <f t="shared" si="2"/>
        <v>554129.47911067889</v>
      </c>
      <c r="T55" s="29"/>
      <c r="U55" s="28"/>
      <c r="V55" s="29"/>
    </row>
    <row r="56" spans="1:22" ht="30.75" customHeight="1">
      <c r="A56" s="24"/>
      <c r="B56" s="25" t="s">
        <v>79</v>
      </c>
      <c r="C56" s="24" t="s">
        <v>27</v>
      </c>
      <c r="D56" s="24" t="s">
        <v>80</v>
      </c>
      <c r="E56" s="24" t="s">
        <v>21</v>
      </c>
      <c r="F56" s="17">
        <v>2910.7714532321606</v>
      </c>
      <c r="G56" s="17">
        <v>3192.9470412063401</v>
      </c>
      <c r="H56" s="17">
        <v>2122.2667439999996</v>
      </c>
      <c r="I56" s="17">
        <f t="shared" si="5"/>
        <v>2234.7468814319996</v>
      </c>
      <c r="J56" s="26">
        <f>'2024'!J56</f>
        <v>248.28000000000003</v>
      </c>
      <c r="K56" s="26">
        <f>'2024'!K56</f>
        <v>122.80000000000001</v>
      </c>
      <c r="L56" s="26">
        <f>'2024'!L56</f>
        <v>59.26</v>
      </c>
      <c r="M56" s="26">
        <f>'2024'!M56</f>
        <v>213.68</v>
      </c>
      <c r="N56" s="26">
        <f t="shared" si="1"/>
        <v>644.02</v>
      </c>
      <c r="O56" s="27">
        <f>(F56-H56)*J56</f>
        <v>195769.94920816098</v>
      </c>
      <c r="P56" s="27">
        <f>(F56-H56)*K56</f>
        <v>96828.378293709393</v>
      </c>
      <c r="Q56" s="27">
        <f>(G56-I56)*L56</f>
        <v>56782.941468227422</v>
      </c>
      <c r="R56" s="27">
        <f>(G56-I56)*M56</f>
        <v>204748.2101405811</v>
      </c>
      <c r="S56" s="27">
        <f t="shared" si="2"/>
        <v>554129.47911067889</v>
      </c>
      <c r="T56" s="27"/>
      <c r="U56" s="28"/>
      <c r="V56" s="29"/>
    </row>
    <row r="57" spans="1:22" ht="33" customHeight="1">
      <c r="A57" s="24" t="s">
        <v>81</v>
      </c>
      <c r="B57" s="50"/>
      <c r="C57" s="25" t="s">
        <v>82</v>
      </c>
      <c r="D57" s="25"/>
      <c r="E57" s="48"/>
      <c r="F57" s="49" t="s">
        <v>18</v>
      </c>
      <c r="G57" s="49" t="s">
        <v>411</v>
      </c>
      <c r="H57" s="49" t="s">
        <v>18</v>
      </c>
      <c r="I57" s="49" t="s">
        <v>411</v>
      </c>
      <c r="J57" s="26">
        <f>'2024'!J57</f>
        <v>701.39599999999996</v>
      </c>
      <c r="K57" s="26">
        <f>'2024'!K57</f>
        <v>334.52800000000002</v>
      </c>
      <c r="L57" s="26">
        <f>'2024'!L57</f>
        <v>95.73</v>
      </c>
      <c r="M57" s="26">
        <f>'2024'!M57</f>
        <v>574.38400000000001</v>
      </c>
      <c r="N57" s="26">
        <f t="shared" si="1"/>
        <v>1706.038</v>
      </c>
      <c r="O57" s="27">
        <f t="shared" ref="O57:R57" si="31">O58</f>
        <v>5233927.0775629329</v>
      </c>
      <c r="P57" s="27">
        <f t="shared" si="31"/>
        <v>2496300.4599441304</v>
      </c>
      <c r="Q57" s="27">
        <f t="shared" si="31"/>
        <v>788395.55577169347</v>
      </c>
      <c r="R57" s="27">
        <f t="shared" si="31"/>
        <v>4730406.2770956689</v>
      </c>
      <c r="S57" s="27">
        <f t="shared" si="2"/>
        <v>13249029.370374426</v>
      </c>
      <c r="T57" s="29"/>
      <c r="U57" s="28"/>
      <c r="V57" s="29"/>
    </row>
    <row r="58" spans="1:22" ht="30.75" customHeight="1">
      <c r="A58" s="24"/>
      <c r="B58" s="25" t="s">
        <v>82</v>
      </c>
      <c r="C58" s="24" t="s">
        <v>83</v>
      </c>
      <c r="D58" s="24" t="s">
        <v>84</v>
      </c>
      <c r="E58" s="24" t="s">
        <v>21</v>
      </c>
      <c r="F58" s="17">
        <v>9275.1503874117334</v>
      </c>
      <c r="G58" s="17">
        <v>10144.698404365396</v>
      </c>
      <c r="H58" s="17">
        <v>1812.9933782999999</v>
      </c>
      <c r="I58" s="17">
        <f t="shared" si="5"/>
        <v>1909.0820273498998</v>
      </c>
      <c r="J58" s="26">
        <f>'2024'!J58</f>
        <v>701.39599999999996</v>
      </c>
      <c r="K58" s="26">
        <f>'2024'!K58</f>
        <v>334.52800000000002</v>
      </c>
      <c r="L58" s="26">
        <f>'2024'!L58</f>
        <v>95.73</v>
      </c>
      <c r="M58" s="26">
        <f>'2024'!M58</f>
        <v>574.38400000000001</v>
      </c>
      <c r="N58" s="26">
        <f t="shared" si="1"/>
        <v>1706.038</v>
      </c>
      <c r="O58" s="27">
        <f>(F58-H58)*J58</f>
        <v>5233927.0775629329</v>
      </c>
      <c r="P58" s="27">
        <f>(F58-H58)*K58</f>
        <v>2496300.4599441304</v>
      </c>
      <c r="Q58" s="27">
        <f>(G58-I58)*L58</f>
        <v>788395.55577169347</v>
      </c>
      <c r="R58" s="27">
        <f>(G58-I58)*M58</f>
        <v>4730406.2770956689</v>
      </c>
      <c r="S58" s="27">
        <f t="shared" si="2"/>
        <v>13249029.370374426</v>
      </c>
      <c r="T58" s="27"/>
      <c r="U58" s="28"/>
      <c r="V58" s="29"/>
    </row>
    <row r="59" spans="1:22" ht="33" customHeight="1">
      <c r="A59" s="24" t="s">
        <v>85</v>
      </c>
      <c r="B59" s="50"/>
      <c r="C59" s="25" t="s">
        <v>86</v>
      </c>
      <c r="D59" s="25"/>
      <c r="E59" s="48"/>
      <c r="F59" s="49" t="s">
        <v>18</v>
      </c>
      <c r="G59" s="49" t="s">
        <v>411</v>
      </c>
      <c r="H59" s="49" t="s">
        <v>18</v>
      </c>
      <c r="I59" s="49" t="s">
        <v>411</v>
      </c>
      <c r="J59" s="26">
        <f>'2024'!J59</f>
        <v>168.69899999999998</v>
      </c>
      <c r="K59" s="26">
        <f>'2024'!K59</f>
        <v>81.628999999999991</v>
      </c>
      <c r="L59" s="26">
        <f>'2024'!L59</f>
        <v>24.984999999999999</v>
      </c>
      <c r="M59" s="26">
        <f>'2024'!M59</f>
        <v>149.934</v>
      </c>
      <c r="N59" s="26">
        <f t="shared" si="1"/>
        <v>425.24699999999996</v>
      </c>
      <c r="O59" s="27">
        <f t="shared" ref="O59:R59" si="32">O60</f>
        <v>581298.84209167736</v>
      </c>
      <c r="P59" s="27">
        <f t="shared" si="32"/>
        <v>281275.18942673953</v>
      </c>
      <c r="Q59" s="27">
        <f t="shared" si="32"/>
        <v>95599.507530184565</v>
      </c>
      <c r="R59" s="27">
        <f t="shared" si="32"/>
        <v>573688.87580671173</v>
      </c>
      <c r="S59" s="27">
        <f t="shared" si="2"/>
        <v>1531862.4148553133</v>
      </c>
      <c r="T59" s="29"/>
      <c r="U59" s="28"/>
      <c r="V59" s="29"/>
    </row>
    <row r="60" spans="1:22" ht="45" customHeight="1">
      <c r="A60" s="24"/>
      <c r="B60" s="25" t="s">
        <v>86</v>
      </c>
      <c r="C60" s="24" t="s">
        <v>87</v>
      </c>
      <c r="D60" s="24" t="s">
        <v>88</v>
      </c>
      <c r="E60" s="24" t="s">
        <v>21</v>
      </c>
      <c r="F60" s="17">
        <v>5242.3143639208438</v>
      </c>
      <c r="G60" s="17">
        <v>5718.0317338824907</v>
      </c>
      <c r="H60" s="17">
        <v>1796.5390949999999</v>
      </c>
      <c r="I60" s="17">
        <f t="shared" si="5"/>
        <v>1891.7556670349998</v>
      </c>
      <c r="J60" s="26">
        <f>'2024'!J60</f>
        <v>168.69899999999998</v>
      </c>
      <c r="K60" s="26">
        <f>'2024'!K60</f>
        <v>81.628999999999991</v>
      </c>
      <c r="L60" s="26">
        <f>'2024'!L60</f>
        <v>24.984999999999999</v>
      </c>
      <c r="M60" s="26">
        <f>'2024'!M60</f>
        <v>149.934</v>
      </c>
      <c r="N60" s="26">
        <f t="shared" si="1"/>
        <v>425.24699999999996</v>
      </c>
      <c r="O60" s="27">
        <f>(F60-H60)*J60</f>
        <v>581298.84209167736</v>
      </c>
      <c r="P60" s="27">
        <f>(F60-H60)*K60</f>
        <v>281275.18942673953</v>
      </c>
      <c r="Q60" s="27">
        <f>(G60-I60)*L60</f>
        <v>95599.507530184565</v>
      </c>
      <c r="R60" s="27">
        <f>(G60-I60)*M60</f>
        <v>573688.87580671173</v>
      </c>
      <c r="S60" s="27">
        <f t="shared" si="2"/>
        <v>1531862.4148553133</v>
      </c>
      <c r="T60" s="27"/>
      <c r="U60" s="28"/>
      <c r="V60" s="29"/>
    </row>
    <row r="61" spans="1:22" ht="45" customHeight="1">
      <c r="A61" s="24" t="s">
        <v>89</v>
      </c>
      <c r="B61" s="50"/>
      <c r="C61" s="25" t="s">
        <v>90</v>
      </c>
      <c r="D61" s="25"/>
      <c r="E61" s="48"/>
      <c r="F61" s="49" t="s">
        <v>18</v>
      </c>
      <c r="G61" s="49" t="s">
        <v>411</v>
      </c>
      <c r="H61" s="49" t="s">
        <v>18</v>
      </c>
      <c r="I61" s="49" t="s">
        <v>411</v>
      </c>
      <c r="J61" s="26">
        <f>'2024'!J61</f>
        <v>652.06299999999999</v>
      </c>
      <c r="K61" s="26">
        <f>'2024'!K61</f>
        <v>294.46600000000001</v>
      </c>
      <c r="L61" s="26">
        <f>'2024'!L61</f>
        <v>189.93</v>
      </c>
      <c r="M61" s="26">
        <f>'2024'!M61</f>
        <v>554.51</v>
      </c>
      <c r="N61" s="26">
        <f t="shared" si="1"/>
        <v>1690.9690000000001</v>
      </c>
      <c r="O61" s="27">
        <f t="shared" ref="O61:R61" si="33">SUM(O62:O64)</f>
        <v>2649925.3972450783</v>
      </c>
      <c r="P61" s="27">
        <f t="shared" si="33"/>
        <v>1204260.1116841452</v>
      </c>
      <c r="Q61" s="27">
        <f t="shared" si="33"/>
        <v>867988.84852625371</v>
      </c>
      <c r="R61" s="27">
        <f t="shared" si="33"/>
        <v>2534241.8799524605</v>
      </c>
      <c r="S61" s="27">
        <f t="shared" si="2"/>
        <v>7256416.2374079376</v>
      </c>
      <c r="T61" s="29"/>
      <c r="U61" s="28"/>
      <c r="V61" s="29"/>
    </row>
    <row r="62" spans="1:22" ht="45" customHeight="1">
      <c r="A62" s="24"/>
      <c r="B62" s="25" t="s">
        <v>90</v>
      </c>
      <c r="C62" s="24" t="s">
        <v>87</v>
      </c>
      <c r="D62" s="24" t="s">
        <v>91</v>
      </c>
      <c r="E62" s="24" t="s">
        <v>21</v>
      </c>
      <c r="F62" s="17">
        <v>5869.0699791347888</v>
      </c>
      <c r="G62" s="17">
        <v>6432.491271860682</v>
      </c>
      <c r="H62" s="17">
        <v>1790.9423999999999</v>
      </c>
      <c r="I62" s="17">
        <f t="shared" si="5"/>
        <v>1885.8623471999997</v>
      </c>
      <c r="J62" s="26">
        <f>'2024'!J62</f>
        <v>268.39499999999998</v>
      </c>
      <c r="K62" s="26">
        <f>'2024'!K62</f>
        <v>132.755</v>
      </c>
      <c r="L62" s="26">
        <f>'2024'!L62</f>
        <v>83.33</v>
      </c>
      <c r="M62" s="26">
        <f>'2024'!M62</f>
        <v>234.96</v>
      </c>
      <c r="N62" s="26">
        <f t="shared" si="1"/>
        <v>719.43999999999994</v>
      </c>
      <c r="O62" s="27">
        <f>(F62-H62)*J62</f>
        <v>1094549.0516018816</v>
      </c>
      <c r="P62" s="27">
        <f t="shared" ref="P62:Q64" si="34">(F62-H62)*K62</f>
        <v>541391.82676803891</v>
      </c>
      <c r="Q62" s="27">
        <f t="shared" si="34"/>
        <v>378870.58829197462</v>
      </c>
      <c r="R62" s="27">
        <f>(G62-I62)*M62</f>
        <v>1068275.932138274</v>
      </c>
      <c r="S62" s="27">
        <f t="shared" si="2"/>
        <v>3083087.3988001691</v>
      </c>
      <c r="T62" s="27"/>
      <c r="U62" s="28"/>
      <c r="V62" s="29"/>
    </row>
    <row r="63" spans="1:22" ht="45" customHeight="1">
      <c r="A63" s="24"/>
      <c r="B63" s="25" t="s">
        <v>90</v>
      </c>
      <c r="C63" s="24" t="s">
        <v>87</v>
      </c>
      <c r="D63" s="24" t="s">
        <v>92</v>
      </c>
      <c r="E63" s="24" t="s">
        <v>21</v>
      </c>
      <c r="F63" s="17">
        <v>5185.230685095562</v>
      </c>
      <c r="G63" s="17">
        <v>5645.3736320067401</v>
      </c>
      <c r="H63" s="17">
        <v>1790.9423999999999</v>
      </c>
      <c r="I63" s="17">
        <f t="shared" si="5"/>
        <v>1885.8623471999997</v>
      </c>
      <c r="J63" s="26">
        <f>'2024'!J63</f>
        <v>222.29399999999998</v>
      </c>
      <c r="K63" s="26">
        <f>'2024'!K63</f>
        <v>89.040999999999997</v>
      </c>
      <c r="L63" s="26">
        <f>'2024'!L63</f>
        <v>57.4</v>
      </c>
      <c r="M63" s="26">
        <f>'2024'!M63</f>
        <v>172.2</v>
      </c>
      <c r="N63" s="26">
        <f t="shared" si="1"/>
        <v>540.93499999999995</v>
      </c>
      <c r="O63" s="27">
        <f>(F63-H63)*J63</f>
        <v>754529.92004703276</v>
      </c>
      <c r="P63" s="27">
        <f t="shared" si="34"/>
        <v>302230.82319319394</v>
      </c>
      <c r="Q63" s="27">
        <f t="shared" si="34"/>
        <v>215795.94774790687</v>
      </c>
      <c r="R63" s="27">
        <f>(G63-I63)*M63</f>
        <v>647387.84324372059</v>
      </c>
      <c r="S63" s="27">
        <f t="shared" si="2"/>
        <v>1919944.5342318541</v>
      </c>
      <c r="T63" s="27"/>
      <c r="U63" s="28"/>
      <c r="V63" s="29"/>
    </row>
    <row r="64" spans="1:22" ht="45" customHeight="1">
      <c r="A64" s="24"/>
      <c r="B64" s="25" t="s">
        <v>90</v>
      </c>
      <c r="C64" s="24" t="s">
        <v>87</v>
      </c>
      <c r="D64" s="24" t="s">
        <v>93</v>
      </c>
      <c r="E64" s="24" t="s">
        <v>21</v>
      </c>
      <c r="F64" s="17">
        <v>6843.162723838067</v>
      </c>
      <c r="G64" s="17">
        <v>7535.4870191610598</v>
      </c>
      <c r="H64" s="17">
        <v>1880.4895199999999</v>
      </c>
      <c r="I64" s="17">
        <f t="shared" si="5"/>
        <v>1980.1554645599997</v>
      </c>
      <c r="J64" s="26">
        <f>'2024'!J64</f>
        <v>161.374</v>
      </c>
      <c r="K64" s="26">
        <f>'2024'!K64</f>
        <v>72.67</v>
      </c>
      <c r="L64" s="26">
        <f>'2024'!L64</f>
        <v>49.2</v>
      </c>
      <c r="M64" s="26">
        <f>'2024'!M64</f>
        <v>147.35</v>
      </c>
      <c r="N64" s="26">
        <f t="shared" si="1"/>
        <v>430.59399999999994</v>
      </c>
      <c r="O64" s="27">
        <f>(F64-H64)*J64</f>
        <v>800846.42559616419</v>
      </c>
      <c r="P64" s="27">
        <f t="shared" si="34"/>
        <v>360637.46172291233</v>
      </c>
      <c r="Q64" s="27">
        <f t="shared" si="34"/>
        <v>273322.31248637219</v>
      </c>
      <c r="R64" s="27">
        <f>(G64-I64)*M64</f>
        <v>818578.10457046609</v>
      </c>
      <c r="S64" s="27">
        <f t="shared" si="2"/>
        <v>2253384.3043759149</v>
      </c>
      <c r="T64" s="27"/>
      <c r="U64" s="28"/>
      <c r="V64" s="29"/>
    </row>
    <row r="65" spans="1:22" ht="45" customHeight="1">
      <c r="A65" s="24" t="s">
        <v>94</v>
      </c>
      <c r="B65" s="50"/>
      <c r="C65" s="25" t="s">
        <v>95</v>
      </c>
      <c r="D65" s="25"/>
      <c r="E65" s="48"/>
      <c r="F65" s="49" t="s">
        <v>18</v>
      </c>
      <c r="G65" s="49" t="s">
        <v>411</v>
      </c>
      <c r="H65" s="49" t="s">
        <v>18</v>
      </c>
      <c r="I65" s="49" t="s">
        <v>411</v>
      </c>
      <c r="J65" s="26">
        <f>'2024'!J65</f>
        <v>173.37</v>
      </c>
      <c r="K65" s="26">
        <f>'2024'!K65</f>
        <v>86.685000000000002</v>
      </c>
      <c r="L65" s="26">
        <f>'2024'!L65</f>
        <v>29.314</v>
      </c>
      <c r="M65" s="26">
        <f>'2024'!M65</f>
        <v>175.88499999999999</v>
      </c>
      <c r="N65" s="26">
        <f t="shared" si="1"/>
        <v>465.25400000000002</v>
      </c>
      <c r="O65" s="27">
        <f t="shared" ref="O65:R65" si="35">O66</f>
        <v>914295.13761852891</v>
      </c>
      <c r="P65" s="27">
        <f t="shared" si="35"/>
        <v>457147.56880926446</v>
      </c>
      <c r="Q65" s="27">
        <f t="shared" si="35"/>
        <v>173248.1942345289</v>
      </c>
      <c r="R65" s="27">
        <f t="shared" si="35"/>
        <v>1039495.0754908955</v>
      </c>
      <c r="S65" s="27">
        <f t="shared" si="2"/>
        <v>2584185.9761532177</v>
      </c>
      <c r="T65" s="29"/>
      <c r="U65" s="28"/>
      <c r="V65" s="29"/>
    </row>
    <row r="66" spans="1:22" ht="45" customHeight="1">
      <c r="A66" s="24"/>
      <c r="B66" s="25" t="s">
        <v>95</v>
      </c>
      <c r="C66" s="24" t="s">
        <v>87</v>
      </c>
      <c r="D66" s="24" t="s">
        <v>96</v>
      </c>
      <c r="E66" s="24" t="s">
        <v>21</v>
      </c>
      <c r="F66" s="17">
        <v>7154.15357732554</v>
      </c>
      <c r="G66" s="17">
        <v>7890.2391868267969</v>
      </c>
      <c r="H66" s="17">
        <v>1880.4895199999999</v>
      </c>
      <c r="I66" s="17">
        <f t="shared" si="5"/>
        <v>1980.1554645599997</v>
      </c>
      <c r="J66" s="26">
        <f>'2024'!J66</f>
        <v>173.37</v>
      </c>
      <c r="K66" s="26">
        <f>'2024'!K66</f>
        <v>86.685000000000002</v>
      </c>
      <c r="L66" s="26">
        <f>'2024'!L66</f>
        <v>29.314</v>
      </c>
      <c r="M66" s="26">
        <f>'2024'!M66</f>
        <v>175.88499999999999</v>
      </c>
      <c r="N66" s="26">
        <f t="shared" si="1"/>
        <v>465.25400000000002</v>
      </c>
      <c r="O66" s="27">
        <f>(F66-H66)*J66</f>
        <v>914295.13761852891</v>
      </c>
      <c r="P66" s="27">
        <f>(F66-H66)*K66</f>
        <v>457147.56880926446</v>
      </c>
      <c r="Q66" s="27">
        <f>(G66-I66)*L66</f>
        <v>173248.1942345289</v>
      </c>
      <c r="R66" s="27">
        <f>(G66-I66)*M66</f>
        <v>1039495.0754908955</v>
      </c>
      <c r="S66" s="27">
        <f t="shared" si="2"/>
        <v>2584185.9761532177</v>
      </c>
      <c r="T66" s="27"/>
      <c r="U66" s="28"/>
      <c r="V66" s="29"/>
    </row>
    <row r="67" spans="1:22" ht="45" customHeight="1">
      <c r="A67" s="24" t="s">
        <v>97</v>
      </c>
      <c r="B67" s="50"/>
      <c r="C67" s="25" t="s">
        <v>98</v>
      </c>
      <c r="D67" s="25"/>
      <c r="E67" s="48"/>
      <c r="F67" s="49" t="s">
        <v>18</v>
      </c>
      <c r="G67" s="49" t="s">
        <v>411</v>
      </c>
      <c r="H67" s="49" t="s">
        <v>18</v>
      </c>
      <c r="I67" s="49" t="s">
        <v>411</v>
      </c>
      <c r="J67" s="26">
        <f>'2024'!J67</f>
        <v>170.88</v>
      </c>
      <c r="K67" s="26">
        <f>'2024'!K67</f>
        <v>74.67</v>
      </c>
      <c r="L67" s="26">
        <f>'2024'!L67</f>
        <v>29.54</v>
      </c>
      <c r="M67" s="26">
        <f>'2024'!M67</f>
        <v>177.27</v>
      </c>
      <c r="N67" s="26">
        <f t="shared" si="1"/>
        <v>452.36</v>
      </c>
      <c r="O67" s="27">
        <f t="shared" ref="O67:R67" si="36">O68</f>
        <v>556176.14712392946</v>
      </c>
      <c r="P67" s="27">
        <f t="shared" si="36"/>
        <v>243034.13451395021</v>
      </c>
      <c r="Q67" s="27">
        <f t="shared" si="36"/>
        <v>109671.83229266206</v>
      </c>
      <c r="R67" s="27">
        <f t="shared" si="36"/>
        <v>658142.37340962107</v>
      </c>
      <c r="S67" s="27">
        <f t="shared" si="2"/>
        <v>1567024.487340163</v>
      </c>
      <c r="T67" s="29"/>
      <c r="U67" s="28"/>
      <c r="V67" s="29"/>
    </row>
    <row r="68" spans="1:22" ht="40.5" customHeight="1">
      <c r="A68" s="24"/>
      <c r="B68" s="25" t="s">
        <v>98</v>
      </c>
      <c r="C68" s="24" t="s">
        <v>87</v>
      </c>
      <c r="D68" s="24" t="s">
        <v>99</v>
      </c>
      <c r="E68" s="24" t="s">
        <v>21</v>
      </c>
      <c r="F68" s="17">
        <v>5174.4425268769273</v>
      </c>
      <c r="G68" s="17">
        <v>5734.0638250252459</v>
      </c>
      <c r="H68" s="17">
        <v>1919.6663849999998</v>
      </c>
      <c r="I68" s="17">
        <f t="shared" si="5"/>
        <v>2021.4087034049996</v>
      </c>
      <c r="J68" s="26">
        <f>'2024'!J68</f>
        <v>170.88</v>
      </c>
      <c r="K68" s="26">
        <f>'2024'!K68</f>
        <v>74.67</v>
      </c>
      <c r="L68" s="26">
        <f>'2024'!L68</f>
        <v>29.54</v>
      </c>
      <c r="M68" s="26">
        <f>'2024'!M68</f>
        <v>177.27</v>
      </c>
      <c r="N68" s="26">
        <f t="shared" si="1"/>
        <v>452.36</v>
      </c>
      <c r="O68" s="27">
        <f>(F68-H68)*J68</f>
        <v>556176.14712392946</v>
      </c>
      <c r="P68" s="27">
        <f>(F68-H68)*K68</f>
        <v>243034.13451395021</v>
      </c>
      <c r="Q68" s="27">
        <f>(G68-I68)*L68</f>
        <v>109671.83229266206</v>
      </c>
      <c r="R68" s="27">
        <f>(G68-I68)*M68</f>
        <v>658142.37340962107</v>
      </c>
      <c r="S68" s="27">
        <f t="shared" si="2"/>
        <v>1567024.487340163</v>
      </c>
      <c r="T68" s="27"/>
      <c r="U68" s="28"/>
      <c r="V68" s="29"/>
    </row>
    <row r="69" spans="1:22" ht="40.5" customHeight="1">
      <c r="A69" s="24" t="s">
        <v>100</v>
      </c>
      <c r="B69" s="50"/>
      <c r="C69" s="25" t="s">
        <v>101</v>
      </c>
      <c r="D69" s="25"/>
      <c r="E69" s="48"/>
      <c r="F69" s="49" t="s">
        <v>18</v>
      </c>
      <c r="G69" s="49" t="s">
        <v>411</v>
      </c>
      <c r="H69" s="49" t="s">
        <v>18</v>
      </c>
      <c r="I69" s="49" t="s">
        <v>411</v>
      </c>
      <c r="J69" s="26">
        <f>'2024'!J69</f>
        <v>106.70700000000001</v>
      </c>
      <c r="K69" s="26">
        <f>'2024'!K69</f>
        <v>53.353999999999999</v>
      </c>
      <c r="L69" s="26">
        <f>'2024'!L69</f>
        <v>18.27</v>
      </c>
      <c r="M69" s="26">
        <f>'2024'!M69</f>
        <v>112.22</v>
      </c>
      <c r="N69" s="26">
        <f t="shared" si="1"/>
        <v>290.55100000000004</v>
      </c>
      <c r="O69" s="27">
        <f t="shared" ref="O69:R69" si="37">O70</f>
        <v>486046.32392118947</v>
      </c>
      <c r="P69" s="27">
        <f t="shared" si="37"/>
        <v>243025.4394415656</v>
      </c>
      <c r="Q69" s="27">
        <f t="shared" si="37"/>
        <v>92180.075632926164</v>
      </c>
      <c r="R69" s="27">
        <f t="shared" si="37"/>
        <v>566198.58169277362</v>
      </c>
      <c r="S69" s="27">
        <f t="shared" si="2"/>
        <v>1387450.420688455</v>
      </c>
      <c r="T69" s="29"/>
      <c r="U69" s="28"/>
      <c r="V69" s="29"/>
    </row>
    <row r="70" spans="1:22" ht="40.5" customHeight="1">
      <c r="A70" s="24"/>
      <c r="B70" s="25" t="s">
        <v>101</v>
      </c>
      <c r="C70" s="24" t="s">
        <v>87</v>
      </c>
      <c r="D70" s="24" t="s">
        <v>102</v>
      </c>
      <c r="E70" s="24" t="s">
        <v>21</v>
      </c>
      <c r="F70" s="17">
        <v>6351.5010367769164</v>
      </c>
      <c r="G70" s="17">
        <v>6937.1894728875541</v>
      </c>
      <c r="H70" s="17">
        <v>1796.5390949999999</v>
      </c>
      <c r="I70" s="17">
        <f t="shared" si="5"/>
        <v>1891.7556670349998</v>
      </c>
      <c r="J70" s="26">
        <f>'2024'!J70</f>
        <v>106.70700000000001</v>
      </c>
      <c r="K70" s="26">
        <f>'2024'!K70</f>
        <v>53.353999999999999</v>
      </c>
      <c r="L70" s="26">
        <f>'2024'!L70</f>
        <v>18.27</v>
      </c>
      <c r="M70" s="26">
        <f>'2024'!M70</f>
        <v>112.22</v>
      </c>
      <c r="N70" s="26">
        <f t="shared" si="1"/>
        <v>290.55100000000004</v>
      </c>
      <c r="O70" s="27">
        <f>(F70-H70)*J70</f>
        <v>486046.32392118947</v>
      </c>
      <c r="P70" s="27">
        <f>(F70-H70)*K70</f>
        <v>243025.4394415656</v>
      </c>
      <c r="Q70" s="27">
        <f>(G70-I70)*L70</f>
        <v>92180.075632926164</v>
      </c>
      <c r="R70" s="27">
        <f>(G70-I70)*M70</f>
        <v>566198.58169277362</v>
      </c>
      <c r="S70" s="27">
        <f t="shared" si="2"/>
        <v>1387450.420688455</v>
      </c>
      <c r="T70" s="27"/>
      <c r="U70" s="28"/>
      <c r="V70" s="29"/>
    </row>
    <row r="71" spans="1:22" ht="40.5" customHeight="1">
      <c r="A71" s="24" t="s">
        <v>103</v>
      </c>
      <c r="B71" s="50"/>
      <c r="C71" s="25" t="s">
        <v>104</v>
      </c>
      <c r="D71" s="25"/>
      <c r="E71" s="48"/>
      <c r="F71" s="49" t="s">
        <v>18</v>
      </c>
      <c r="G71" s="49" t="s">
        <v>411</v>
      </c>
      <c r="H71" s="49" t="s">
        <v>18</v>
      </c>
      <c r="I71" s="49" t="s">
        <v>411</v>
      </c>
      <c r="J71" s="26">
        <f>'2024'!J71</f>
        <v>171.17099999999999</v>
      </c>
      <c r="K71" s="26">
        <f>'2024'!K71</f>
        <v>84.665000000000006</v>
      </c>
      <c r="L71" s="26">
        <f>'2024'!L71</f>
        <v>48.2</v>
      </c>
      <c r="M71" s="26">
        <f>'2024'!M71</f>
        <v>125.93</v>
      </c>
      <c r="N71" s="26">
        <f t="shared" si="1"/>
        <v>429.96600000000001</v>
      </c>
      <c r="O71" s="27">
        <f t="shared" ref="O71:R71" si="38">O72</f>
        <v>619760.49491128302</v>
      </c>
      <c r="P71" s="27">
        <f t="shared" si="38"/>
        <v>306547.38420447265</v>
      </c>
      <c r="Q71" s="27">
        <f t="shared" si="38"/>
        <v>193234.10741505882</v>
      </c>
      <c r="R71" s="27">
        <f t="shared" si="38"/>
        <v>504854.17316967546</v>
      </c>
      <c r="S71" s="27">
        <f t="shared" si="2"/>
        <v>1624396.1597004901</v>
      </c>
      <c r="T71" s="29"/>
      <c r="U71" s="28"/>
      <c r="V71" s="29"/>
    </row>
    <row r="72" spans="1:22" ht="44.25" customHeight="1">
      <c r="A72" s="24"/>
      <c r="B72" s="25" t="s">
        <v>104</v>
      </c>
      <c r="C72" s="24" t="s">
        <v>87</v>
      </c>
      <c r="D72" s="24" t="s">
        <v>105</v>
      </c>
      <c r="E72" s="24" t="s">
        <v>21</v>
      </c>
      <c r="F72" s="17">
        <v>5417.2487649282184</v>
      </c>
      <c r="G72" s="17">
        <v>5900.7620449407841</v>
      </c>
      <c r="H72" s="17">
        <v>1796.5390949999999</v>
      </c>
      <c r="I72" s="17">
        <f t="shared" si="5"/>
        <v>1891.7556670349998</v>
      </c>
      <c r="J72" s="26">
        <f>'2024'!J72</f>
        <v>171.17099999999999</v>
      </c>
      <c r="K72" s="26">
        <f>'2024'!K72</f>
        <v>84.665000000000006</v>
      </c>
      <c r="L72" s="26">
        <f>'2024'!L72</f>
        <v>48.2</v>
      </c>
      <c r="M72" s="26">
        <f>'2024'!M72</f>
        <v>125.93</v>
      </c>
      <c r="N72" s="26">
        <f t="shared" si="1"/>
        <v>429.96600000000001</v>
      </c>
      <c r="O72" s="27">
        <f>(F72-H72)*J72</f>
        <v>619760.49491128302</v>
      </c>
      <c r="P72" s="27">
        <f>(F72-H72)*K72</f>
        <v>306547.38420447265</v>
      </c>
      <c r="Q72" s="27">
        <f>(G72-I72)*L72</f>
        <v>193234.10741505882</v>
      </c>
      <c r="R72" s="27">
        <f>(G72-I72)*M72</f>
        <v>504854.17316967546</v>
      </c>
      <c r="S72" s="27">
        <f t="shared" si="2"/>
        <v>1624396.1597004901</v>
      </c>
      <c r="T72" s="27"/>
      <c r="U72" s="28"/>
      <c r="V72" s="29"/>
    </row>
    <row r="73" spans="1:22" ht="33" customHeight="1">
      <c r="A73" s="24" t="s">
        <v>106</v>
      </c>
      <c r="B73" s="50"/>
      <c r="C73" s="25" t="s">
        <v>107</v>
      </c>
      <c r="D73" s="25"/>
      <c r="E73" s="48"/>
      <c r="F73" s="49" t="s">
        <v>18</v>
      </c>
      <c r="G73" s="49" t="s">
        <v>411</v>
      </c>
      <c r="H73" s="49" t="s">
        <v>18</v>
      </c>
      <c r="I73" s="49" t="s">
        <v>411</v>
      </c>
      <c r="J73" s="26">
        <f>'2024'!J73</f>
        <v>3995.9140000000002</v>
      </c>
      <c r="K73" s="26">
        <f>'2024'!K73</f>
        <v>2227.018</v>
      </c>
      <c r="L73" s="26">
        <f>'2024'!L73</f>
        <v>1011.163</v>
      </c>
      <c r="M73" s="26">
        <f>'2024'!M73</f>
        <v>3013.8199999999997</v>
      </c>
      <c r="N73" s="26">
        <f t="shared" si="1"/>
        <v>10247.915000000001</v>
      </c>
      <c r="O73" s="27">
        <f t="shared" ref="O73:R73" si="39">SUM(O74:O81)</f>
        <v>13492648.892266437</v>
      </c>
      <c r="P73" s="27">
        <f t="shared" si="39"/>
        <v>7604664.2134356527</v>
      </c>
      <c r="Q73" s="27">
        <f t="shared" si="39"/>
        <v>3844813.3558262158</v>
      </c>
      <c r="R73" s="27">
        <f t="shared" si="39"/>
        <v>11413445.662341462</v>
      </c>
      <c r="S73" s="27">
        <f t="shared" si="2"/>
        <v>36355572.123869769</v>
      </c>
      <c r="T73" s="29"/>
      <c r="U73" s="28"/>
      <c r="V73" s="29"/>
    </row>
    <row r="74" spans="1:22" ht="30.75" customHeight="1">
      <c r="A74" s="24"/>
      <c r="B74" s="25" t="s">
        <v>107</v>
      </c>
      <c r="C74" s="24" t="s">
        <v>83</v>
      </c>
      <c r="D74" s="24" t="s">
        <v>108</v>
      </c>
      <c r="E74" s="24" t="s">
        <v>21</v>
      </c>
      <c r="F74" s="17">
        <v>5413.2783649428002</v>
      </c>
      <c r="G74" s="17">
        <v>5920.4494452499703</v>
      </c>
      <c r="H74" s="17">
        <v>1541.3298029999999</v>
      </c>
      <c r="I74" s="17">
        <v>1623.0202825589997</v>
      </c>
      <c r="J74" s="26">
        <f>'2024'!J74</f>
        <v>2361.2550000000001</v>
      </c>
      <c r="K74" s="26">
        <f>'2024'!K74</f>
        <v>1215.077</v>
      </c>
      <c r="L74" s="26">
        <f>'2024'!L74</f>
        <v>482.12299999999999</v>
      </c>
      <c r="M74" s="26">
        <f>'2024'!M74</f>
        <v>1717.4179999999999</v>
      </c>
      <c r="N74" s="26">
        <f t="shared" si="1"/>
        <v>5775.8730000000005</v>
      </c>
      <c r="O74" s="27">
        <f t="shared" ref="O74:O81" si="40">(F74-H74)*J74</f>
        <v>9142657.901630247</v>
      </c>
      <c r="P74" s="27">
        <f t="shared" ref="P74:Q81" si="41">(F74-H74)*K74</f>
        <v>4704715.6427997723</v>
      </c>
      <c r="Q74" s="27">
        <f t="shared" si="41"/>
        <v>2071889.4402040588</v>
      </c>
      <c r="R74" s="27">
        <f t="shared" ref="R74:R81" si="42">(G74-I74)*M74</f>
        <v>7380482.1977304015</v>
      </c>
      <c r="S74" s="27">
        <f t="shared" si="2"/>
        <v>23299745.182364479</v>
      </c>
      <c r="T74" s="27"/>
      <c r="U74" s="28"/>
      <c r="V74" s="29"/>
    </row>
    <row r="75" spans="1:22" ht="30.75" customHeight="1">
      <c r="A75" s="24"/>
      <c r="B75" s="25" t="s">
        <v>107</v>
      </c>
      <c r="C75" s="24" t="s">
        <v>109</v>
      </c>
      <c r="D75" s="24" t="s">
        <v>110</v>
      </c>
      <c r="E75" s="24" t="s">
        <v>31</v>
      </c>
      <c r="F75" s="17">
        <v>5413.2783649428002</v>
      </c>
      <c r="G75" s="17">
        <v>5920.4494452499703</v>
      </c>
      <c r="H75" s="17">
        <v>1541.3298029999999</v>
      </c>
      <c r="I75" s="17">
        <v>1623.0202825589997</v>
      </c>
      <c r="J75" s="26">
        <f>'2024'!J75</f>
        <v>212.95599999999999</v>
      </c>
      <c r="K75" s="26">
        <f>'2024'!K75</f>
        <v>253.95999999999998</v>
      </c>
      <c r="L75" s="26">
        <f>'2024'!L75</f>
        <v>180.035</v>
      </c>
      <c r="M75" s="26">
        <f>'2024'!M75</f>
        <v>194.79599999999999</v>
      </c>
      <c r="N75" s="26">
        <f t="shared" si="1"/>
        <v>841.74699999999984</v>
      </c>
      <c r="O75" s="27">
        <f t="shared" si="40"/>
        <v>824554.67795709101</v>
      </c>
      <c r="P75" s="27">
        <f t="shared" si="41"/>
        <v>983320.05679099355</v>
      </c>
      <c r="Q75" s="27">
        <f t="shared" si="41"/>
        <v>773687.6593050689</v>
      </c>
      <c r="R75" s="27">
        <f t="shared" si="42"/>
        <v>837122.01117555029</v>
      </c>
      <c r="S75" s="27">
        <f t="shared" si="2"/>
        <v>3418684.4052287042</v>
      </c>
      <c r="T75" s="27"/>
      <c r="U75" s="28"/>
      <c r="V75" s="29"/>
    </row>
    <row r="76" spans="1:22" ht="30.75" customHeight="1">
      <c r="A76" s="24"/>
      <c r="B76" s="25" t="s">
        <v>107</v>
      </c>
      <c r="C76" s="24" t="s">
        <v>34</v>
      </c>
      <c r="D76" s="24" t="s">
        <v>111</v>
      </c>
      <c r="E76" s="24" t="s">
        <v>21</v>
      </c>
      <c r="F76" s="17">
        <v>5733.3468025218535</v>
      </c>
      <c r="G76" s="17">
        <v>6270.1249000407788</v>
      </c>
      <c r="H76" s="17">
        <v>1707.9210263699997</v>
      </c>
      <c r="I76" s="17">
        <v>1798.4408407676096</v>
      </c>
      <c r="J76" s="26">
        <f>'2024'!J76</f>
        <v>401.68799999999999</v>
      </c>
      <c r="K76" s="26">
        <f>'2024'!K76</f>
        <v>256.87700000000001</v>
      </c>
      <c r="L76" s="26">
        <f>'2024'!L76</f>
        <v>131.047</v>
      </c>
      <c r="M76" s="26">
        <f>'2024'!M76</f>
        <v>400.99099999999999</v>
      </c>
      <c r="N76" s="26">
        <f t="shared" si="1"/>
        <v>1190.6030000000001</v>
      </c>
      <c r="O76" s="27">
        <f t="shared" si="40"/>
        <v>1616965.2291708859</v>
      </c>
      <c r="P76" s="27">
        <f t="shared" si="41"/>
        <v>1034039.2971005598</v>
      </c>
      <c r="Q76" s="27">
        <f t="shared" si="41"/>
        <v>586000.78091557103</v>
      </c>
      <c r="R76" s="27">
        <f t="shared" si="42"/>
        <v>1793105.0626120076</v>
      </c>
      <c r="S76" s="27">
        <f t="shared" si="2"/>
        <v>5030110.3697990244</v>
      </c>
      <c r="T76" s="27"/>
      <c r="U76" s="28"/>
      <c r="V76" s="29"/>
    </row>
    <row r="77" spans="1:22" ht="42" customHeight="1">
      <c r="A77" s="24"/>
      <c r="B77" s="25" t="s">
        <v>107</v>
      </c>
      <c r="C77" s="24" t="s">
        <v>34</v>
      </c>
      <c r="D77" s="24" t="s">
        <v>111</v>
      </c>
      <c r="E77" s="24" t="s">
        <v>31</v>
      </c>
      <c r="F77" s="17">
        <v>5733.3468025218535</v>
      </c>
      <c r="G77" s="17">
        <v>6270.1249000407788</v>
      </c>
      <c r="H77" s="17">
        <v>1707.9210263699997</v>
      </c>
      <c r="I77" s="17">
        <v>1798.4408407676096</v>
      </c>
      <c r="J77" s="26">
        <f>'2024'!J77</f>
        <v>0</v>
      </c>
      <c r="K77" s="26">
        <f>'2024'!K77</f>
        <v>1.996</v>
      </c>
      <c r="L77" s="26">
        <f>'2024'!L77</f>
        <v>3.5089999999999999</v>
      </c>
      <c r="M77" s="26">
        <f>'2024'!M77</f>
        <v>0</v>
      </c>
      <c r="N77" s="26">
        <f t="shared" ref="N77:N140" si="43">J77+K77+L77+M77</f>
        <v>5.5049999999999999</v>
      </c>
      <c r="O77" s="27">
        <f t="shared" si="40"/>
        <v>0</v>
      </c>
      <c r="P77" s="27">
        <f t="shared" si="41"/>
        <v>8034.7498491991</v>
      </c>
      <c r="Q77" s="27">
        <f t="shared" si="41"/>
        <v>15691.139363989552</v>
      </c>
      <c r="R77" s="27">
        <f t="shared" si="42"/>
        <v>0</v>
      </c>
      <c r="S77" s="27">
        <f t="shared" ref="S77:S140" si="44">O77+P77+Q77+R77</f>
        <v>23725.889213188653</v>
      </c>
      <c r="T77" s="27"/>
      <c r="U77" s="28"/>
      <c r="V77" s="29"/>
    </row>
    <row r="78" spans="1:22" ht="48.75" customHeight="1">
      <c r="A78" s="24"/>
      <c r="B78" s="25" t="s">
        <v>107</v>
      </c>
      <c r="C78" s="24" t="s">
        <v>66</v>
      </c>
      <c r="D78" s="24" t="s">
        <v>112</v>
      </c>
      <c r="E78" s="24" t="s">
        <v>21</v>
      </c>
      <c r="F78" s="17">
        <v>3818.5390740851881</v>
      </c>
      <c r="G78" s="17">
        <v>4186.3771941644663</v>
      </c>
      <c r="H78" s="17">
        <v>2406.5788499999999</v>
      </c>
      <c r="I78" s="17">
        <v>2534.1275290499998</v>
      </c>
      <c r="J78" s="26">
        <f>'2024'!J78</f>
        <v>828.51699999999983</v>
      </c>
      <c r="K78" s="26">
        <f>'2024'!K78</f>
        <v>360.81799999999998</v>
      </c>
      <c r="L78" s="26">
        <f>'2024'!L78</f>
        <v>130.82499999999999</v>
      </c>
      <c r="M78" s="26">
        <f>'2024'!M78</f>
        <v>568.42600000000004</v>
      </c>
      <c r="N78" s="26">
        <f t="shared" si="43"/>
        <v>1888.5859999999998</v>
      </c>
      <c r="O78" s="27">
        <f t="shared" si="40"/>
        <v>1169833.0489783876</v>
      </c>
      <c r="P78" s="27">
        <f t="shared" si="41"/>
        <v>509460.6641339694</v>
      </c>
      <c r="Q78" s="27">
        <f t="shared" si="41"/>
        <v>216155.56243860006</v>
      </c>
      <c r="R78" s="27">
        <f t="shared" si="42"/>
        <v>939181.66814235586</v>
      </c>
      <c r="S78" s="27">
        <f t="shared" si="44"/>
        <v>2834630.9436933128</v>
      </c>
      <c r="T78" s="27"/>
      <c r="U78" s="28"/>
      <c r="V78" s="29"/>
    </row>
    <row r="79" spans="1:22" ht="56.25" customHeight="1">
      <c r="A79" s="24"/>
      <c r="B79" s="25" t="s">
        <v>107</v>
      </c>
      <c r="C79" s="24" t="s">
        <v>66</v>
      </c>
      <c r="D79" s="24" t="s">
        <v>112</v>
      </c>
      <c r="E79" s="24" t="s">
        <v>31</v>
      </c>
      <c r="F79" s="17">
        <v>3818.5390740851881</v>
      </c>
      <c r="G79" s="17">
        <v>4186.3771941644663</v>
      </c>
      <c r="H79" s="17">
        <v>2406.5788499999999</v>
      </c>
      <c r="I79" s="17">
        <v>2534.1275290499998</v>
      </c>
      <c r="J79" s="26">
        <f>'2024'!J79</f>
        <v>82.332999999999998</v>
      </c>
      <c r="K79" s="26">
        <f>'2024'!K79</f>
        <v>98.695999999999998</v>
      </c>
      <c r="L79" s="26">
        <f>'2024'!L79</f>
        <v>74.516999999999996</v>
      </c>
      <c r="M79" s="26">
        <f>'2024'!M79</f>
        <v>80.534999999999997</v>
      </c>
      <c r="N79" s="26">
        <f t="shared" si="43"/>
        <v>336.08100000000002</v>
      </c>
      <c r="O79" s="27">
        <f t="shared" si="40"/>
        <v>116250.92112960579</v>
      </c>
      <c r="P79" s="27">
        <f t="shared" si="41"/>
        <v>139354.82627631174</v>
      </c>
      <c r="Q79" s="27">
        <f t="shared" si="41"/>
        <v>123120.68829533469</v>
      </c>
      <c r="R79" s="27">
        <f t="shared" si="42"/>
        <v>133063.92677999355</v>
      </c>
      <c r="S79" s="27">
        <f t="shared" si="44"/>
        <v>511790.36248124577</v>
      </c>
      <c r="T79" s="27"/>
      <c r="U79" s="28"/>
      <c r="V79" s="29"/>
    </row>
    <row r="80" spans="1:22" ht="61.5" customHeight="1">
      <c r="A80" s="24"/>
      <c r="B80" s="25" t="s">
        <v>107</v>
      </c>
      <c r="C80" s="24" t="s">
        <v>59</v>
      </c>
      <c r="D80" s="24" t="s">
        <v>113</v>
      </c>
      <c r="E80" s="24" t="s">
        <v>21</v>
      </c>
      <c r="F80" s="17">
        <v>7772.1201940179371</v>
      </c>
      <c r="G80" s="17">
        <v>8578.6929709466058</v>
      </c>
      <c r="H80" s="17">
        <v>2070.7771499999999</v>
      </c>
      <c r="I80" s="17">
        <v>2180.5283389499996</v>
      </c>
      <c r="J80" s="26">
        <f>'2024'!J80</f>
        <v>104.33199999999999</v>
      </c>
      <c r="K80" s="26">
        <f>'2024'!K80</f>
        <v>30.28</v>
      </c>
      <c r="L80" s="26">
        <f>'2024'!L80</f>
        <v>5.23</v>
      </c>
      <c r="M80" s="26">
        <f>'2024'!M80</f>
        <v>48.021999999999998</v>
      </c>
      <c r="N80" s="26">
        <f t="shared" si="43"/>
        <v>187.86399999999998</v>
      </c>
      <c r="O80" s="27">
        <f t="shared" si="40"/>
        <v>594832.52246847935</v>
      </c>
      <c r="P80" s="27">
        <f t="shared" si="41"/>
        <v>172636.66737286316</v>
      </c>
      <c r="Q80" s="27">
        <f t="shared" si="41"/>
        <v>33462.401025342253</v>
      </c>
      <c r="R80" s="27">
        <f t="shared" si="42"/>
        <v>307252.66195774102</v>
      </c>
      <c r="S80" s="27">
        <f t="shared" si="44"/>
        <v>1108184.2528244257</v>
      </c>
      <c r="T80" s="27"/>
      <c r="U80" s="28"/>
      <c r="V80" s="29"/>
    </row>
    <row r="81" spans="1:22" ht="58.5" customHeight="1">
      <c r="A81" s="24"/>
      <c r="B81" s="25" t="s">
        <v>107</v>
      </c>
      <c r="C81" s="24" t="s">
        <v>59</v>
      </c>
      <c r="D81" s="24" t="s">
        <v>113</v>
      </c>
      <c r="E81" s="24" t="s">
        <v>31</v>
      </c>
      <c r="F81" s="17">
        <v>7772.1201940179371</v>
      </c>
      <c r="G81" s="17">
        <v>8578.6929709466058</v>
      </c>
      <c r="H81" s="17">
        <v>2070.7771499999999</v>
      </c>
      <c r="I81" s="17">
        <v>2180.5283389499996</v>
      </c>
      <c r="J81" s="26">
        <f>'2024'!J81</f>
        <v>4.8330000000000002</v>
      </c>
      <c r="K81" s="26">
        <f>'2024'!K81</f>
        <v>9.3140000000000001</v>
      </c>
      <c r="L81" s="26">
        <f>'2024'!L81</f>
        <v>3.8769999999999998</v>
      </c>
      <c r="M81" s="26">
        <f>'2024'!M81</f>
        <v>3.6320000000000001</v>
      </c>
      <c r="N81" s="26">
        <f t="shared" si="43"/>
        <v>21.656000000000002</v>
      </c>
      <c r="O81" s="27">
        <f t="shared" si="40"/>
        <v>27554.59093173869</v>
      </c>
      <c r="P81" s="27">
        <f t="shared" si="41"/>
        <v>53102.309111983064</v>
      </c>
      <c r="Q81" s="27">
        <f t="shared" si="41"/>
        <v>24805.684278250839</v>
      </c>
      <c r="R81" s="27">
        <f t="shared" si="42"/>
        <v>23238.133943411674</v>
      </c>
      <c r="S81" s="27">
        <f t="shared" si="44"/>
        <v>128700.71826538426</v>
      </c>
      <c r="T81" s="27"/>
      <c r="U81" s="28"/>
      <c r="V81" s="29"/>
    </row>
    <row r="82" spans="1:22" ht="33" customHeight="1">
      <c r="A82" s="24" t="s">
        <v>106</v>
      </c>
      <c r="B82" s="50"/>
      <c r="C82" s="25" t="s">
        <v>114</v>
      </c>
      <c r="D82" s="25"/>
      <c r="E82" s="48"/>
      <c r="F82" s="49" t="s">
        <v>18</v>
      </c>
      <c r="G82" s="49" t="s">
        <v>411</v>
      </c>
      <c r="H82" s="49" t="s">
        <v>18</v>
      </c>
      <c r="I82" s="49" t="s">
        <v>411</v>
      </c>
      <c r="J82" s="26">
        <f>'2024'!J82</f>
        <v>2804.3</v>
      </c>
      <c r="K82" s="26">
        <f>'2024'!K82</f>
        <v>1296.567</v>
      </c>
      <c r="L82" s="26">
        <f>'2024'!L82</f>
        <v>530.95000000000005</v>
      </c>
      <c r="M82" s="26">
        <f>'2024'!M82</f>
        <v>2272.3040000000001</v>
      </c>
      <c r="N82" s="26">
        <f t="shared" si="43"/>
        <v>6904.1210000000001</v>
      </c>
      <c r="O82" s="27">
        <f t="shared" ref="O82:R82" si="45">SUM(O83:O84)</f>
        <v>1110204.4967010219</v>
      </c>
      <c r="P82" s="27">
        <f t="shared" si="45"/>
        <v>513302.61158726027</v>
      </c>
      <c r="Q82" s="27">
        <f t="shared" si="45"/>
        <v>284145.81139423838</v>
      </c>
      <c r="R82" s="27">
        <f t="shared" si="45"/>
        <v>1216057.3760511789</v>
      </c>
      <c r="S82" s="27">
        <f t="shared" si="44"/>
        <v>3123710.2957336996</v>
      </c>
      <c r="T82" s="29"/>
      <c r="U82" s="28"/>
      <c r="V82" s="29"/>
    </row>
    <row r="83" spans="1:22" ht="30.75" customHeight="1">
      <c r="A83" s="24"/>
      <c r="B83" s="25" t="s">
        <v>114</v>
      </c>
      <c r="C83" s="24" t="s">
        <v>115</v>
      </c>
      <c r="D83" s="24" t="s">
        <v>39</v>
      </c>
      <c r="E83" s="24" t="s">
        <v>21</v>
      </c>
      <c r="F83" s="17">
        <v>2634.5716264668622</v>
      </c>
      <c r="G83" s="17">
        <v>2892.4928485762093</v>
      </c>
      <c r="H83" s="17">
        <v>2238.6779999999999</v>
      </c>
      <c r="I83" s="17">
        <v>2357.3279339999999</v>
      </c>
      <c r="J83" s="26">
        <f>'2024'!J83</f>
        <v>2450.25</v>
      </c>
      <c r="K83" s="26">
        <f>'2024'!K83</f>
        <v>886.3309999999999</v>
      </c>
      <c r="L83" s="26">
        <f>'2024'!L83</f>
        <v>259.411</v>
      </c>
      <c r="M83" s="26">
        <f>'2024'!M83</f>
        <v>1934.3</v>
      </c>
      <c r="N83" s="26">
        <f t="shared" si="43"/>
        <v>5530.2920000000004</v>
      </c>
      <c r="O83" s="27">
        <f>(F83-H83)*J83</f>
        <v>970038.35825042939</v>
      </c>
      <c r="P83" s="27">
        <f>(F83-H83)*K83</f>
        <v>350892.79384000052</v>
      </c>
      <c r="Q83" s="27">
        <f>(G83-I83)*L83</f>
        <v>138827.66565512907</v>
      </c>
      <c r="R83" s="27">
        <f>(G83-I83)*M83</f>
        <v>1035169.4942647618</v>
      </c>
      <c r="S83" s="27">
        <f t="shared" si="44"/>
        <v>2494928.3120103208</v>
      </c>
      <c r="T83" s="27"/>
      <c r="U83" s="28"/>
      <c r="V83" s="29"/>
    </row>
    <row r="84" spans="1:22" ht="30.75" customHeight="1">
      <c r="A84" s="24"/>
      <c r="B84" s="25" t="s">
        <v>114</v>
      </c>
      <c r="C84" s="24" t="s">
        <v>115</v>
      </c>
      <c r="D84" s="24" t="s">
        <v>39</v>
      </c>
      <c r="E84" s="24" t="s">
        <v>31</v>
      </c>
      <c r="F84" s="17">
        <v>2634.5716264668622</v>
      </c>
      <c r="G84" s="17">
        <v>2892.4928485762093</v>
      </c>
      <c r="H84" s="17">
        <v>2238.6779999999999</v>
      </c>
      <c r="I84" s="17">
        <v>2357.3279339999999</v>
      </c>
      <c r="J84" s="26">
        <f>'2024'!J84</f>
        <v>354.05</v>
      </c>
      <c r="K84" s="26">
        <f>'2024'!K84</f>
        <v>410.23599999999999</v>
      </c>
      <c r="L84" s="26">
        <f>'2024'!L84</f>
        <v>271.53899999999999</v>
      </c>
      <c r="M84" s="26">
        <f>'2024'!M84</f>
        <v>338.00400000000002</v>
      </c>
      <c r="N84" s="26">
        <f t="shared" si="43"/>
        <v>1373.8290000000002</v>
      </c>
      <c r="O84" s="27">
        <f>(F84-H84)*J84</f>
        <v>140166.13845059261</v>
      </c>
      <c r="P84" s="27">
        <f>(F84-H84)*K84</f>
        <v>162409.81774725972</v>
      </c>
      <c r="Q84" s="27">
        <f>(G84-I84)*L84</f>
        <v>145318.14573910931</v>
      </c>
      <c r="R84" s="27">
        <f>(G84-I84)*M84</f>
        <v>180887.8817864171</v>
      </c>
      <c r="S84" s="27">
        <f t="shared" si="44"/>
        <v>628781.98372337874</v>
      </c>
      <c r="T84" s="27"/>
      <c r="U84" s="28"/>
      <c r="V84" s="29"/>
    </row>
    <row r="85" spans="1:22" ht="33" customHeight="1">
      <c r="A85" s="24" t="s">
        <v>116</v>
      </c>
      <c r="B85" s="50"/>
      <c r="C85" s="25" t="s">
        <v>117</v>
      </c>
      <c r="D85" s="25"/>
      <c r="E85" s="48"/>
      <c r="F85" s="49" t="s">
        <v>18</v>
      </c>
      <c r="G85" s="49" t="s">
        <v>411</v>
      </c>
      <c r="H85" s="49" t="s">
        <v>18</v>
      </c>
      <c r="I85" s="49" t="s">
        <v>411</v>
      </c>
      <c r="J85" s="26">
        <f>'2024'!J85</f>
        <v>10211.632</v>
      </c>
      <c r="K85" s="26">
        <f>'2024'!K85</f>
        <v>3800.9350000000004</v>
      </c>
      <c r="L85" s="26">
        <f>'2024'!L85</f>
        <v>1621</v>
      </c>
      <c r="M85" s="26">
        <f>'2024'!M85</f>
        <v>8767.9</v>
      </c>
      <c r="N85" s="26">
        <f t="shared" si="43"/>
        <v>24401.466999999997</v>
      </c>
      <c r="O85" s="27">
        <f>SUM(O86:O91)</f>
        <v>29548272.538125552</v>
      </c>
      <c r="P85" s="27">
        <f t="shared" ref="P85:R85" si="46">SUM(P86:P91)</f>
        <v>10973321.883931398</v>
      </c>
      <c r="Q85" s="27">
        <f t="shared" si="46"/>
        <v>5112673.8210605085</v>
      </c>
      <c r="R85" s="27">
        <f t="shared" si="46"/>
        <v>28402917.57135655</v>
      </c>
      <c r="S85" s="27">
        <f t="shared" si="44"/>
        <v>74037185.814474016</v>
      </c>
      <c r="T85" s="29"/>
      <c r="U85" s="28"/>
      <c r="V85" s="29"/>
    </row>
    <row r="86" spans="1:22" ht="30.75" customHeight="1">
      <c r="A86" s="24"/>
      <c r="B86" s="25" t="s">
        <v>117</v>
      </c>
      <c r="C86" s="24" t="s">
        <v>118</v>
      </c>
      <c r="D86" s="24" t="s">
        <v>119</v>
      </c>
      <c r="E86" s="24" t="s">
        <v>21</v>
      </c>
      <c r="F86" s="17">
        <v>3914.48</v>
      </c>
      <c r="G86" s="17">
        <v>4265.53</v>
      </c>
      <c r="H86" s="17">
        <v>1792.81169613</v>
      </c>
      <c r="I86" s="17">
        <f t="shared" ref="I86:I135" si="47">H86*$I$3</f>
        <v>1887.8307160248899</v>
      </c>
      <c r="J86" s="26">
        <f>'2024'!J86</f>
        <v>986.55200000000002</v>
      </c>
      <c r="K86" s="26">
        <f>'2024'!K86</f>
        <v>370.09699999999998</v>
      </c>
      <c r="L86" s="26">
        <f>'2024'!L86</f>
        <v>239.6</v>
      </c>
      <c r="M86" s="26">
        <f>'2024'!M86</f>
        <v>936.9</v>
      </c>
      <c r="N86" s="26">
        <f t="shared" si="43"/>
        <v>2533.1489999999999</v>
      </c>
      <c r="O86" s="27">
        <f t="shared" ref="O86:O91" si="48">(F86-H86)*J86</f>
        <v>2093136.1085195565</v>
      </c>
      <c r="P86" s="27">
        <f t="shared" ref="P86:Q91" si="49">(F86-H86)*K86</f>
        <v>785223.07425737544</v>
      </c>
      <c r="Q86" s="27">
        <f t="shared" si="49"/>
        <v>569696.74844043632</v>
      </c>
      <c r="R86" s="27">
        <f t="shared" ref="R86:R91" si="50">(G86-I86)*M86</f>
        <v>2227666.4591562808</v>
      </c>
      <c r="S86" s="27">
        <f t="shared" si="44"/>
        <v>5675722.3903736491</v>
      </c>
      <c r="T86" s="27"/>
      <c r="U86" s="28"/>
      <c r="V86" s="29"/>
    </row>
    <row r="87" spans="1:22" ht="30.75" customHeight="1">
      <c r="A87" s="24"/>
      <c r="B87" s="25" t="s">
        <v>117</v>
      </c>
      <c r="C87" s="24" t="s">
        <v>118</v>
      </c>
      <c r="D87" s="24" t="s">
        <v>120</v>
      </c>
      <c r="E87" s="24" t="s">
        <v>21</v>
      </c>
      <c r="F87" s="17">
        <v>4590.74</v>
      </c>
      <c r="G87" s="17">
        <v>5063.0200000000004</v>
      </c>
      <c r="H87" s="17">
        <v>1927.1323761299998</v>
      </c>
      <c r="I87" s="17">
        <f t="shared" si="47"/>
        <v>2029.2703920648896</v>
      </c>
      <c r="J87" s="26">
        <f>'2024'!J87</f>
        <v>2820.1469999999999</v>
      </c>
      <c r="K87" s="26">
        <f>'2024'!K87</f>
        <v>1092.1030000000001</v>
      </c>
      <c r="L87" s="26">
        <f>'2024'!L87</f>
        <v>580.9</v>
      </c>
      <c r="M87" s="26">
        <f>'2024'!M87</f>
        <v>2597.3000000000002</v>
      </c>
      <c r="N87" s="26">
        <f t="shared" si="43"/>
        <v>7090.45</v>
      </c>
      <c r="O87" s="27">
        <f t="shared" si="48"/>
        <v>7511765.0496341083</v>
      </c>
      <c r="P87" s="27">
        <f t="shared" si="49"/>
        <v>2908933.8768512984</v>
      </c>
      <c r="Q87" s="27">
        <f t="shared" si="49"/>
        <v>1762305.1472495059</v>
      </c>
      <c r="R87" s="27">
        <f t="shared" si="50"/>
        <v>7879557.8566898638</v>
      </c>
      <c r="S87" s="27">
        <f t="shared" si="44"/>
        <v>20062561.930424776</v>
      </c>
      <c r="T87" s="27"/>
      <c r="U87" s="28"/>
      <c r="V87" s="29"/>
    </row>
    <row r="88" spans="1:22" ht="30.75" customHeight="1">
      <c r="A88" s="24"/>
      <c r="B88" s="25" t="s">
        <v>117</v>
      </c>
      <c r="C88" s="24" t="s">
        <v>118</v>
      </c>
      <c r="D88" s="24" t="s">
        <v>121</v>
      </c>
      <c r="E88" s="24" t="s">
        <v>21</v>
      </c>
      <c r="F88" s="17">
        <v>4399.5</v>
      </c>
      <c r="G88" s="17">
        <v>4815.74</v>
      </c>
      <c r="H88" s="17">
        <v>1927.1323761299998</v>
      </c>
      <c r="I88" s="17">
        <f t="shared" si="47"/>
        <v>2029.2703920648896</v>
      </c>
      <c r="J88" s="26">
        <f>'2024'!J88</f>
        <v>476.61199999999997</v>
      </c>
      <c r="K88" s="26">
        <f>'2024'!K88</f>
        <v>181.65</v>
      </c>
      <c r="L88" s="26">
        <f>'2024'!L88</f>
        <v>97.8</v>
      </c>
      <c r="M88" s="26">
        <f>'2024'!M88</f>
        <v>450.7</v>
      </c>
      <c r="N88" s="26">
        <f t="shared" si="43"/>
        <v>1206.7619999999999</v>
      </c>
      <c r="O88" s="27">
        <f t="shared" si="48"/>
        <v>1178360.0779479283</v>
      </c>
      <c r="P88" s="27">
        <f t="shared" si="49"/>
        <v>449105.57887598552</v>
      </c>
      <c r="Q88" s="27">
        <f t="shared" si="49"/>
        <v>272516.72765605379</v>
      </c>
      <c r="R88" s="27">
        <f t="shared" si="50"/>
        <v>1255861.852296354</v>
      </c>
      <c r="S88" s="27">
        <f t="shared" si="44"/>
        <v>3155844.2367763217</v>
      </c>
      <c r="T88" s="27"/>
      <c r="U88" s="28"/>
      <c r="V88" s="29"/>
    </row>
    <row r="89" spans="1:22" ht="30.75" customHeight="1">
      <c r="A89" s="24"/>
      <c r="B89" s="25" t="s">
        <v>117</v>
      </c>
      <c r="C89" s="24" t="s">
        <v>122</v>
      </c>
      <c r="D89" s="24" t="s">
        <v>123</v>
      </c>
      <c r="E89" s="24" t="s">
        <v>21</v>
      </c>
      <c r="F89" s="17">
        <v>5172.3</v>
      </c>
      <c r="G89" s="17">
        <v>5674.14</v>
      </c>
      <c r="H89" s="17">
        <v>1634.2349399999998</v>
      </c>
      <c r="I89" s="17">
        <f t="shared" si="47"/>
        <v>1720.8493918199997</v>
      </c>
      <c r="J89" s="26">
        <f>'2024'!J89</f>
        <v>121.916</v>
      </c>
      <c r="K89" s="26">
        <f>'2024'!K89</f>
        <v>50.149000000000001</v>
      </c>
      <c r="L89" s="26">
        <f>'2024'!L89</f>
        <v>29.4</v>
      </c>
      <c r="M89" s="26">
        <f>'2024'!M89</f>
        <v>119.8</v>
      </c>
      <c r="N89" s="26">
        <f t="shared" si="43"/>
        <v>321.26499999999999</v>
      </c>
      <c r="O89" s="27">
        <f t="shared" si="48"/>
        <v>431346.73985496</v>
      </c>
      <c r="P89" s="27">
        <f t="shared" si="49"/>
        <v>177430.42469394003</v>
      </c>
      <c r="Q89" s="27">
        <f t="shared" si="49"/>
        <v>116226.74388049201</v>
      </c>
      <c r="R89" s="27">
        <f t="shared" si="50"/>
        <v>473604.21485996403</v>
      </c>
      <c r="S89" s="27">
        <f t="shared" si="44"/>
        <v>1198608.123289356</v>
      </c>
      <c r="T89" s="27"/>
      <c r="U89" s="28"/>
      <c r="V89" s="29"/>
    </row>
    <row r="90" spans="1:22" ht="42.75" customHeight="1">
      <c r="A90" s="24"/>
      <c r="B90" s="25" t="s">
        <v>117</v>
      </c>
      <c r="C90" s="24" t="s">
        <v>122</v>
      </c>
      <c r="D90" s="24" t="s">
        <v>124</v>
      </c>
      <c r="E90" s="24" t="s">
        <v>21</v>
      </c>
      <c r="F90" s="17">
        <v>5172.3</v>
      </c>
      <c r="G90" s="17">
        <v>5674.14</v>
      </c>
      <c r="H90" s="17">
        <v>2014.8101999999997</v>
      </c>
      <c r="I90" s="17">
        <f t="shared" si="47"/>
        <v>2121.5951405999995</v>
      </c>
      <c r="J90" s="26">
        <f>'2024'!J90</f>
        <v>466.43100000000004</v>
      </c>
      <c r="K90" s="26">
        <f>'2024'!K90</f>
        <v>186.625</v>
      </c>
      <c r="L90" s="26">
        <f>'2024'!L90</f>
        <v>66.2</v>
      </c>
      <c r="M90" s="26">
        <f>'2024'!M90</f>
        <v>380.9</v>
      </c>
      <c r="N90" s="26">
        <f t="shared" si="43"/>
        <v>1100.1559999999999</v>
      </c>
      <c r="O90" s="27">
        <f t="shared" si="48"/>
        <v>1472751.1249038002</v>
      </c>
      <c r="P90" s="27">
        <f t="shared" si="49"/>
        <v>589266.533925</v>
      </c>
      <c r="Q90" s="27">
        <f t="shared" si="49"/>
        <v>235178.46969228008</v>
      </c>
      <c r="R90" s="27">
        <f t="shared" si="50"/>
        <v>1353164.3369454602</v>
      </c>
      <c r="S90" s="27">
        <f t="shared" si="44"/>
        <v>3650360.4654665403</v>
      </c>
      <c r="T90" s="27"/>
      <c r="U90" s="28"/>
      <c r="V90" s="29"/>
    </row>
    <row r="91" spans="1:22" ht="80.25" customHeight="1">
      <c r="A91" s="24"/>
      <c r="B91" s="25" t="s">
        <v>117</v>
      </c>
      <c r="C91" s="24" t="s">
        <v>122</v>
      </c>
      <c r="D91" s="24" t="s">
        <v>125</v>
      </c>
      <c r="E91" s="24" t="s">
        <v>21</v>
      </c>
      <c r="F91" s="17">
        <v>5172.3</v>
      </c>
      <c r="G91" s="17">
        <v>5674.14</v>
      </c>
      <c r="H91" s="17">
        <v>2014.8101999999997</v>
      </c>
      <c r="I91" s="17">
        <f t="shared" si="47"/>
        <v>2121.5951405999995</v>
      </c>
      <c r="J91" s="26">
        <f>'2024'!J91</f>
        <v>5339.9740000000002</v>
      </c>
      <c r="K91" s="26">
        <f>'2024'!K91</f>
        <v>1920.3110000000001</v>
      </c>
      <c r="L91" s="26">
        <f>'2024'!L91</f>
        <v>607.1</v>
      </c>
      <c r="M91" s="26">
        <f>'2024'!M91</f>
        <v>4282.3</v>
      </c>
      <c r="N91" s="26">
        <f t="shared" si="43"/>
        <v>12149.685000000001</v>
      </c>
      <c r="O91" s="27">
        <f t="shared" si="48"/>
        <v>16860913.437265202</v>
      </c>
      <c r="P91" s="27">
        <f t="shared" si="49"/>
        <v>6063362.3953278009</v>
      </c>
      <c r="Q91" s="27">
        <f t="shared" si="49"/>
        <v>2156749.9841417405</v>
      </c>
      <c r="R91" s="27">
        <f t="shared" si="50"/>
        <v>15213062.851408625</v>
      </c>
      <c r="S91" s="27">
        <f t="shared" si="44"/>
        <v>40294088.668143369</v>
      </c>
      <c r="T91" s="27"/>
      <c r="U91" s="28"/>
      <c r="V91" s="29"/>
    </row>
    <row r="92" spans="1:22" ht="33" customHeight="1">
      <c r="A92" s="24" t="s">
        <v>126</v>
      </c>
      <c r="B92" s="50"/>
      <c r="C92" s="25" t="s">
        <v>127</v>
      </c>
      <c r="D92" s="25"/>
      <c r="E92" s="48"/>
      <c r="F92" s="49" t="s">
        <v>18</v>
      </c>
      <c r="G92" s="49" t="s">
        <v>411</v>
      </c>
      <c r="H92" s="49" t="s">
        <v>18</v>
      </c>
      <c r="I92" s="49" t="s">
        <v>411</v>
      </c>
      <c r="J92" s="26">
        <f>'2024'!J92</f>
        <v>7244.4890000000005</v>
      </c>
      <c r="K92" s="26">
        <f>'2024'!K92</f>
        <v>4653.433</v>
      </c>
      <c r="L92" s="26">
        <f>'2024'!L92</f>
        <v>2178.6999999999998</v>
      </c>
      <c r="M92" s="26">
        <f>'2024'!M92</f>
        <v>6805.2</v>
      </c>
      <c r="N92" s="26">
        <f t="shared" si="43"/>
        <v>20881.822</v>
      </c>
      <c r="O92" s="27">
        <f t="shared" ref="O92:R92" si="51">SUM(O93:O95)</f>
        <v>62160917.625673488</v>
      </c>
      <c r="P92" s="27">
        <f t="shared" si="51"/>
        <v>40180601.557451554</v>
      </c>
      <c r="Q92" s="27">
        <f t="shared" si="51"/>
        <v>20802783.310557667</v>
      </c>
      <c r="R92" s="27">
        <f t="shared" si="51"/>
        <v>64806495.330414712</v>
      </c>
      <c r="S92" s="27">
        <f t="shared" si="44"/>
        <v>187950797.82409742</v>
      </c>
      <c r="T92" s="29"/>
      <c r="U92" s="28"/>
      <c r="V92" s="29"/>
    </row>
    <row r="93" spans="1:22" ht="30.75" customHeight="1">
      <c r="A93" s="24"/>
      <c r="B93" s="25" t="s">
        <v>127</v>
      </c>
      <c r="C93" s="24" t="s">
        <v>128</v>
      </c>
      <c r="D93" s="24" t="s">
        <v>129</v>
      </c>
      <c r="E93" s="24" t="s">
        <v>21</v>
      </c>
      <c r="F93" s="17">
        <v>9128.2291317090039</v>
      </c>
      <c r="G93" s="17">
        <v>10047.116579065318</v>
      </c>
      <c r="H93" s="17">
        <v>1787.2150011299998</v>
      </c>
      <c r="I93" s="17">
        <f t="shared" si="47"/>
        <v>1881.9373961898896</v>
      </c>
      <c r="J93" s="26">
        <f>'2024'!J93</f>
        <v>2047.7210000000002</v>
      </c>
      <c r="K93" s="26">
        <f>'2024'!K93</f>
        <v>1169.4340000000002</v>
      </c>
      <c r="L93" s="26">
        <f>'2024'!L93</f>
        <v>528.02</v>
      </c>
      <c r="M93" s="26">
        <f>'2024'!M93</f>
        <v>1743.11</v>
      </c>
      <c r="N93" s="26">
        <f t="shared" si="43"/>
        <v>5488.2850000000008</v>
      </c>
      <c r="O93" s="27">
        <f>(F93-H93)*J93</f>
        <v>15032348.79648337</v>
      </c>
      <c r="P93" s="27">
        <f t="shared" ref="P93:Q95" si="52">(F93-H93)*K93</f>
        <v>8584831.5187795274</v>
      </c>
      <c r="Q93" s="27">
        <f t="shared" si="52"/>
        <v>4311377.9121418837</v>
      </c>
      <c r="R93" s="27">
        <f>(G93-I93)*M93</f>
        <v>14232805.485461988</v>
      </c>
      <c r="S93" s="27">
        <f t="shared" si="44"/>
        <v>42161363.712866768</v>
      </c>
      <c r="T93" s="27"/>
      <c r="U93" s="28"/>
      <c r="V93" s="29"/>
    </row>
    <row r="94" spans="1:22" ht="30.75" customHeight="1">
      <c r="A94" s="24"/>
      <c r="B94" s="25" t="s">
        <v>127</v>
      </c>
      <c r="C94" s="24" t="s">
        <v>128</v>
      </c>
      <c r="D94" s="24" t="s">
        <v>130</v>
      </c>
      <c r="E94" s="24" t="s">
        <v>21</v>
      </c>
      <c r="F94" s="17">
        <v>10856.037936691126</v>
      </c>
      <c r="G94" s="17">
        <v>11872.611178155979</v>
      </c>
      <c r="H94" s="17">
        <v>1787.2150011299998</v>
      </c>
      <c r="I94" s="17">
        <f t="shared" si="47"/>
        <v>1881.9373961898896</v>
      </c>
      <c r="J94" s="26">
        <f>'2024'!J94</f>
        <v>5151.66</v>
      </c>
      <c r="K94" s="26">
        <f>'2024'!K94</f>
        <v>3449.7260000000001</v>
      </c>
      <c r="L94" s="26">
        <f>'2024'!L94</f>
        <v>1636.8</v>
      </c>
      <c r="M94" s="26">
        <f>'2024'!M94</f>
        <v>5014.82</v>
      </c>
      <c r="N94" s="26">
        <f t="shared" si="43"/>
        <v>15253.005999999999</v>
      </c>
      <c r="O94" s="27">
        <f>(F94-H94)*J94</f>
        <v>46719492.364212826</v>
      </c>
      <c r="P94" s="27">
        <f t="shared" si="52"/>
        <v>31284954.270201541</v>
      </c>
      <c r="Q94" s="27">
        <f t="shared" si="52"/>
        <v>16352734.846322097</v>
      </c>
      <c r="R94" s="27">
        <f>(G94-I94)*M94</f>
        <v>50101430.695279188</v>
      </c>
      <c r="S94" s="27">
        <f t="shared" si="44"/>
        <v>144458612.17601565</v>
      </c>
      <c r="T94" s="27"/>
      <c r="U94" s="28"/>
      <c r="V94" s="29"/>
    </row>
    <row r="95" spans="1:22" ht="30.75" customHeight="1">
      <c r="A95" s="24"/>
      <c r="B95" s="25" t="s">
        <v>127</v>
      </c>
      <c r="C95" s="24" t="s">
        <v>128</v>
      </c>
      <c r="D95" s="24" t="s">
        <v>130</v>
      </c>
      <c r="E95" s="24" t="s">
        <v>31</v>
      </c>
      <c r="F95" s="17">
        <v>10856.037936691126</v>
      </c>
      <c r="G95" s="17">
        <v>11872.611178155979</v>
      </c>
      <c r="H95" s="17">
        <v>1787.2150011299998</v>
      </c>
      <c r="I95" s="17">
        <f t="shared" si="47"/>
        <v>1881.9373961898896</v>
      </c>
      <c r="J95" s="26">
        <f>'2024'!J95</f>
        <v>45.107999999999997</v>
      </c>
      <c r="K95" s="26">
        <f>'2024'!K95</f>
        <v>34.273000000000003</v>
      </c>
      <c r="L95" s="26">
        <f>'2024'!L95</f>
        <v>13.88</v>
      </c>
      <c r="M95" s="26">
        <f>'2024'!M95</f>
        <v>47.27</v>
      </c>
      <c r="N95" s="26">
        <f t="shared" si="43"/>
        <v>140.53100000000001</v>
      </c>
      <c r="O95" s="27">
        <f>(F95-H95)*J95</f>
        <v>409076.46497729124</v>
      </c>
      <c r="P95" s="27">
        <f t="shared" si="52"/>
        <v>310815.76847048651</v>
      </c>
      <c r="Q95" s="27">
        <f t="shared" si="52"/>
        <v>138670.55209368933</v>
      </c>
      <c r="R95" s="27">
        <f>(G95-I95)*M95</f>
        <v>472259.14967353712</v>
      </c>
      <c r="S95" s="27">
        <f t="shared" si="44"/>
        <v>1330821.9352150043</v>
      </c>
      <c r="T95" s="27"/>
      <c r="U95" s="28"/>
      <c r="V95" s="29"/>
    </row>
    <row r="96" spans="1:22" ht="33" customHeight="1">
      <c r="A96" s="24" t="s">
        <v>131</v>
      </c>
      <c r="B96" s="50"/>
      <c r="C96" s="25" t="s">
        <v>132</v>
      </c>
      <c r="D96" s="25"/>
      <c r="E96" s="48"/>
      <c r="F96" s="49" t="s">
        <v>18</v>
      </c>
      <c r="G96" s="49" t="s">
        <v>411</v>
      </c>
      <c r="H96" s="49" t="s">
        <v>18</v>
      </c>
      <c r="I96" s="49" t="s">
        <v>411</v>
      </c>
      <c r="J96" s="26">
        <f>'2024'!J96</f>
        <v>13183.245000000001</v>
      </c>
      <c r="K96" s="26">
        <f>'2024'!K96</f>
        <v>7396.8610000000008</v>
      </c>
      <c r="L96" s="26">
        <f>'2024'!L96</f>
        <v>3889.12</v>
      </c>
      <c r="M96" s="26">
        <f>'2024'!M96</f>
        <v>10667.39</v>
      </c>
      <c r="N96" s="26">
        <f t="shared" si="43"/>
        <v>35136.615999999995</v>
      </c>
      <c r="O96" s="27">
        <f t="shared" ref="O96:R96" si="53">SUM(O97:O100)</f>
        <v>57128323.85647139</v>
      </c>
      <c r="P96" s="27">
        <f t="shared" si="53"/>
        <v>31684999.707104046</v>
      </c>
      <c r="Q96" s="27">
        <f t="shared" si="53"/>
        <v>18294662.03046998</v>
      </c>
      <c r="R96" s="27">
        <f t="shared" si="53"/>
        <v>51855460.854946814</v>
      </c>
      <c r="S96" s="27">
        <f t="shared" si="44"/>
        <v>158963446.44899222</v>
      </c>
      <c r="T96" s="29"/>
      <c r="U96" s="28"/>
      <c r="V96" s="29"/>
    </row>
    <row r="97" spans="1:22" ht="30.75" customHeight="1">
      <c r="A97" s="24"/>
      <c r="B97" s="25" t="s">
        <v>132</v>
      </c>
      <c r="C97" s="24" t="s">
        <v>19</v>
      </c>
      <c r="D97" s="24" t="s">
        <v>133</v>
      </c>
      <c r="E97" s="24" t="s">
        <v>21</v>
      </c>
      <c r="F97" s="17">
        <v>6156.1702928497189</v>
      </c>
      <c r="G97" s="17">
        <v>6752.7594746914519</v>
      </c>
      <c r="H97" s="17">
        <v>2216.2912199999996</v>
      </c>
      <c r="I97" s="17">
        <f t="shared" si="47"/>
        <v>2333.7546546599992</v>
      </c>
      <c r="J97" s="26">
        <f>'2024'!J97</f>
        <v>7941.768</v>
      </c>
      <c r="K97" s="26">
        <f>'2024'!K97</f>
        <v>4348.2300000000005</v>
      </c>
      <c r="L97" s="26">
        <f>'2024'!L97</f>
        <v>1883.16</v>
      </c>
      <c r="M97" s="26">
        <f>'2024'!M97</f>
        <v>5963.33</v>
      </c>
      <c r="N97" s="26">
        <f t="shared" si="43"/>
        <v>20136.487999999998</v>
      </c>
      <c r="O97" s="27">
        <f>(F97-H97)*J97</f>
        <v>31289605.54462757</v>
      </c>
      <c r="P97" s="27">
        <f t="shared" ref="P97:Q100" si="54">(F97-H97)*K97</f>
        <v>17131500.380937338</v>
      </c>
      <c r="Q97" s="27">
        <f t="shared" si="54"/>
        <v>8321693.1168904305</v>
      </c>
      <c r="R97" s="27">
        <f>(G97-I97)*M97</f>
        <v>26351984.013438161</v>
      </c>
      <c r="S97" s="27">
        <f t="shared" si="44"/>
        <v>83094783.055893496</v>
      </c>
      <c r="T97" s="27"/>
      <c r="U97" s="28"/>
      <c r="V97" s="29"/>
    </row>
    <row r="98" spans="1:22" ht="30.75" customHeight="1">
      <c r="A98" s="24"/>
      <c r="B98" s="25" t="s">
        <v>132</v>
      </c>
      <c r="C98" s="24" t="s">
        <v>19</v>
      </c>
      <c r="D98" s="24" t="s">
        <v>133</v>
      </c>
      <c r="E98" s="24" t="s">
        <v>31</v>
      </c>
      <c r="F98" s="17">
        <v>6156.1702928497189</v>
      </c>
      <c r="G98" s="17">
        <v>6752.7594746914519</v>
      </c>
      <c r="H98" s="17">
        <v>2216.2912199999996</v>
      </c>
      <c r="I98" s="17">
        <f t="shared" si="47"/>
        <v>2333.7546546599992</v>
      </c>
      <c r="J98" s="26">
        <f>'2024'!J98</f>
        <v>955.88799999999992</v>
      </c>
      <c r="K98" s="26">
        <f>'2024'!K98</f>
        <v>948.548</v>
      </c>
      <c r="L98" s="26">
        <f>'2024'!L98</f>
        <v>1176.83</v>
      </c>
      <c r="M98" s="26">
        <f>'2024'!M98</f>
        <v>1176.8399999999999</v>
      </c>
      <c r="N98" s="26">
        <f t="shared" si="43"/>
        <v>4258.1059999999998</v>
      </c>
      <c r="O98" s="27">
        <f>(F98-H98)*J98</f>
        <v>3766083.1271881722</v>
      </c>
      <c r="P98" s="27">
        <f t="shared" si="54"/>
        <v>3737164.4147934555</v>
      </c>
      <c r="Q98" s="27">
        <f t="shared" si="54"/>
        <v>5200417.4423576137</v>
      </c>
      <c r="R98" s="27">
        <f>(G98-I98)*M98</f>
        <v>5200461.6324058138</v>
      </c>
      <c r="S98" s="27">
        <f t="shared" si="44"/>
        <v>17904126.616745055</v>
      </c>
      <c r="T98" s="27"/>
      <c r="U98" s="28"/>
      <c r="V98" s="29"/>
    </row>
    <row r="99" spans="1:22" ht="50.25" customHeight="1">
      <c r="A99" s="24"/>
      <c r="B99" s="25" t="s">
        <v>132</v>
      </c>
      <c r="C99" s="24" t="s">
        <v>19</v>
      </c>
      <c r="D99" s="24" t="s">
        <v>134</v>
      </c>
      <c r="E99" s="24" t="s">
        <v>21</v>
      </c>
      <c r="F99" s="17">
        <v>7366.7233273849242</v>
      </c>
      <c r="G99" s="17">
        <v>8089.8501658849409</v>
      </c>
      <c r="H99" s="17">
        <v>2216.2912199999996</v>
      </c>
      <c r="I99" s="17">
        <f t="shared" si="47"/>
        <v>2333.7546546599992</v>
      </c>
      <c r="J99" s="26">
        <f>'2024'!J99</f>
        <v>4231.915</v>
      </c>
      <c r="K99" s="26">
        <f>'2024'!K99</f>
        <v>2014.4119999999998</v>
      </c>
      <c r="L99" s="26">
        <f>'2024'!L99</f>
        <v>762.05</v>
      </c>
      <c r="M99" s="26">
        <f>'2024'!M99</f>
        <v>3460.13</v>
      </c>
      <c r="N99" s="26">
        <f t="shared" si="43"/>
        <v>10468.507</v>
      </c>
      <c r="O99" s="27">
        <f>(F99-H99)*J99</f>
        <v>21796190.891723871</v>
      </c>
      <c r="P99" s="27">
        <f t="shared" si="54"/>
        <v>10375092.242301479</v>
      </c>
      <c r="Q99" s="27">
        <f t="shared" si="54"/>
        <v>4386432.5843289662</v>
      </c>
      <c r="R99" s="27">
        <f>(G99-I99)*M99</f>
        <v>19916838.761254758</v>
      </c>
      <c r="S99" s="27">
        <f t="shared" si="44"/>
        <v>56474554.479609072</v>
      </c>
      <c r="T99" s="27"/>
      <c r="U99" s="28"/>
      <c r="V99" s="29"/>
    </row>
    <row r="100" spans="1:22" ht="51.75" customHeight="1">
      <c r="A100" s="24"/>
      <c r="B100" s="25" t="s">
        <v>132</v>
      </c>
      <c r="C100" s="24" t="s">
        <v>19</v>
      </c>
      <c r="D100" s="24" t="s">
        <v>134</v>
      </c>
      <c r="E100" s="24" t="s">
        <v>31</v>
      </c>
      <c r="F100" s="17">
        <v>7366.7233273849242</v>
      </c>
      <c r="G100" s="17">
        <v>8089.8501658849409</v>
      </c>
      <c r="H100" s="17">
        <v>2216.2912199999996</v>
      </c>
      <c r="I100" s="17">
        <f t="shared" si="47"/>
        <v>2333.7546546599992</v>
      </c>
      <c r="J100" s="26">
        <f>'2024'!J100</f>
        <v>53.673999999999999</v>
      </c>
      <c r="K100" s="26">
        <f>'2024'!K100</f>
        <v>85.671000000000006</v>
      </c>
      <c r="L100" s="26">
        <f>'2024'!L100</f>
        <v>67.08</v>
      </c>
      <c r="M100" s="26">
        <f>'2024'!M100</f>
        <v>67.09</v>
      </c>
      <c r="N100" s="26">
        <f t="shared" si="43"/>
        <v>273.51499999999999</v>
      </c>
      <c r="O100" s="27">
        <f>(F100-H100)*J100</f>
        <v>276444.29293177841</v>
      </c>
      <c r="P100" s="27">
        <f t="shared" si="54"/>
        <v>441242.66907177388</v>
      </c>
      <c r="Q100" s="27">
        <f t="shared" si="54"/>
        <v>386118.88689296902</v>
      </c>
      <c r="R100" s="27">
        <f>(G100-I100)*M100</f>
        <v>386176.4478480813</v>
      </c>
      <c r="S100" s="27">
        <f t="shared" si="44"/>
        <v>1489982.2967446027</v>
      </c>
      <c r="T100" s="27"/>
      <c r="U100" s="28"/>
      <c r="V100" s="29"/>
    </row>
    <row r="101" spans="1:22" ht="33" customHeight="1">
      <c r="A101" s="24" t="s">
        <v>135</v>
      </c>
      <c r="B101" s="50"/>
      <c r="C101" s="25" t="s">
        <v>136</v>
      </c>
      <c r="D101" s="25"/>
      <c r="E101" s="48"/>
      <c r="F101" s="49" t="s">
        <v>18</v>
      </c>
      <c r="G101" s="49" t="s">
        <v>411</v>
      </c>
      <c r="H101" s="49" t="s">
        <v>18</v>
      </c>
      <c r="I101" s="49" t="s">
        <v>411</v>
      </c>
      <c r="J101" s="26">
        <f>'2024'!J101</f>
        <v>13912.808999999999</v>
      </c>
      <c r="K101" s="26">
        <f>'2024'!K101</f>
        <v>5336.0610000000006</v>
      </c>
      <c r="L101" s="26">
        <f>'2024'!L101</f>
        <v>1128.4559999999999</v>
      </c>
      <c r="M101" s="26">
        <f>'2024'!M101</f>
        <v>13154.749</v>
      </c>
      <c r="N101" s="26">
        <f t="shared" si="43"/>
        <v>33532.074999999997</v>
      </c>
      <c r="O101" s="27">
        <f t="shared" ref="O101:R101" si="55">SUM(O102:O103)</f>
        <v>85566106.724636331</v>
      </c>
      <c r="P101" s="27">
        <f t="shared" si="55"/>
        <v>32825147.497227695</v>
      </c>
      <c r="Q101" s="27">
        <f t="shared" si="55"/>
        <v>7750604.1285562534</v>
      </c>
      <c r="R101" s="27">
        <f t="shared" si="55"/>
        <v>90295706.179047063</v>
      </c>
      <c r="S101" s="27">
        <f t="shared" si="44"/>
        <v>216437564.52946734</v>
      </c>
      <c r="T101" s="29"/>
      <c r="U101" s="28"/>
      <c r="V101" s="29"/>
    </row>
    <row r="102" spans="1:22" ht="48" customHeight="1">
      <c r="A102" s="24"/>
      <c r="B102" s="25" t="s">
        <v>136</v>
      </c>
      <c r="C102" s="24" t="s">
        <v>66</v>
      </c>
      <c r="D102" s="24" t="s">
        <v>137</v>
      </c>
      <c r="E102" s="24" t="s">
        <v>21</v>
      </c>
      <c r="F102" s="17">
        <v>8574.7972445882733</v>
      </c>
      <c r="G102" s="17">
        <v>9416.9207317469536</v>
      </c>
      <c r="H102" s="17">
        <v>2425.2382311299998</v>
      </c>
      <c r="I102" s="17">
        <v>2553.7758573798897</v>
      </c>
      <c r="J102" s="26">
        <f>'2024'!J102</f>
        <v>13889.535</v>
      </c>
      <c r="K102" s="26">
        <f>'2024'!K102</f>
        <v>5306.5780000000004</v>
      </c>
      <c r="L102" s="26">
        <f>'2024'!L102</f>
        <v>1113.192</v>
      </c>
      <c r="M102" s="26">
        <f>'2024'!M102</f>
        <v>13121.444</v>
      </c>
      <c r="N102" s="26">
        <f t="shared" si="43"/>
        <v>33430.748999999996</v>
      </c>
      <c r="O102" s="27">
        <f>(F102-H102)*J102</f>
        <v>85414515.151994154</v>
      </c>
      <c r="P102" s="27">
        <f>(F102-H102)*K102</f>
        <v>32633114.57051938</v>
      </c>
      <c r="Q102" s="27">
        <f>(G102-I102)*L102</f>
        <v>7639997.9689864209</v>
      </c>
      <c r="R102" s="27">
        <f>(G102-I102)*M102</f>
        <v>90054371.132894471</v>
      </c>
      <c r="S102" s="27">
        <f t="shared" si="44"/>
        <v>215741998.8243944</v>
      </c>
      <c r="T102" s="27"/>
      <c r="U102" s="28"/>
      <c r="V102" s="29"/>
    </row>
    <row r="103" spans="1:22" ht="48" customHeight="1">
      <c r="A103" s="24"/>
      <c r="B103" s="25" t="s">
        <v>136</v>
      </c>
      <c r="C103" s="24" t="s">
        <v>66</v>
      </c>
      <c r="D103" s="24" t="s">
        <v>138</v>
      </c>
      <c r="E103" s="24" t="s">
        <v>21</v>
      </c>
      <c r="F103" s="17">
        <v>8574.7972445882751</v>
      </c>
      <c r="G103" s="17">
        <v>9416.9207317469536</v>
      </c>
      <c r="H103" s="17">
        <v>2061.4530561299998</v>
      </c>
      <c r="I103" s="17">
        <v>2170.7100681048896</v>
      </c>
      <c r="J103" s="26">
        <f>'2024'!J103</f>
        <v>23.274000000000001</v>
      </c>
      <c r="K103" s="26">
        <f>'2024'!K103</f>
        <v>29.483000000000001</v>
      </c>
      <c r="L103" s="26">
        <f>'2024'!L103</f>
        <v>15.263999999999999</v>
      </c>
      <c r="M103" s="26">
        <f>'2024'!M103</f>
        <v>33.305</v>
      </c>
      <c r="N103" s="26">
        <f t="shared" si="43"/>
        <v>101.32599999999999</v>
      </c>
      <c r="O103" s="27">
        <f>(F103-H103)*J103</f>
        <v>151591.5726421779</v>
      </c>
      <c r="P103" s="27">
        <f>(F103-H103)*K103</f>
        <v>192032.92670831532</v>
      </c>
      <c r="Q103" s="27">
        <f>(G103-I103)*L103</f>
        <v>110606.15956983247</v>
      </c>
      <c r="R103" s="27">
        <f>(G103-I103)*M103</f>
        <v>241335.04615259895</v>
      </c>
      <c r="S103" s="27">
        <f t="shared" si="44"/>
        <v>695565.70507292461</v>
      </c>
      <c r="T103" s="27"/>
      <c r="U103" s="28"/>
      <c r="V103" s="29"/>
    </row>
    <row r="104" spans="1:22" ht="33" customHeight="1">
      <c r="A104" s="24" t="s">
        <v>139</v>
      </c>
      <c r="B104" s="50"/>
      <c r="C104" s="25" t="s">
        <v>140</v>
      </c>
      <c r="D104" s="25"/>
      <c r="E104" s="48"/>
      <c r="F104" s="49" t="s">
        <v>18</v>
      </c>
      <c r="G104" s="49" t="s">
        <v>411</v>
      </c>
      <c r="H104" s="49" t="s">
        <v>18</v>
      </c>
      <c r="I104" s="49" t="s">
        <v>411</v>
      </c>
      <c r="J104" s="26">
        <f>'2024'!J104</f>
        <v>290.58500000000004</v>
      </c>
      <c r="K104" s="26">
        <f>'2024'!K104</f>
        <v>123.467</v>
      </c>
      <c r="L104" s="26">
        <f>'2024'!L104</f>
        <v>33.607999999999997</v>
      </c>
      <c r="M104" s="26">
        <f>'2024'!M104</f>
        <v>201.65199999999996</v>
      </c>
      <c r="N104" s="26">
        <f t="shared" si="43"/>
        <v>649.31200000000001</v>
      </c>
      <c r="O104" s="27">
        <f>SUM(O105:O111)</f>
        <v>1594548.1199780784</v>
      </c>
      <c r="P104" s="27">
        <f t="shared" ref="P104:R104" si="56">SUM(P105:P111)</f>
        <v>682449.58547380997</v>
      </c>
      <c r="Q104" s="27">
        <f t="shared" si="56"/>
        <v>210955.40456624469</v>
      </c>
      <c r="R104" s="27">
        <f t="shared" si="56"/>
        <v>1265753.4093978258</v>
      </c>
      <c r="S104" s="27">
        <f t="shared" si="44"/>
        <v>3753706.5194159588</v>
      </c>
      <c r="T104" s="29"/>
      <c r="U104" s="28"/>
      <c r="V104" s="29"/>
    </row>
    <row r="105" spans="1:22" ht="44.25" customHeight="1">
      <c r="A105" s="24"/>
      <c r="B105" s="25" t="s">
        <v>140</v>
      </c>
      <c r="C105" s="24" t="s">
        <v>141</v>
      </c>
      <c r="D105" s="24" t="s">
        <v>142</v>
      </c>
      <c r="E105" s="24" t="s">
        <v>21</v>
      </c>
      <c r="F105" s="17">
        <v>7617.5042616042219</v>
      </c>
      <c r="G105" s="17">
        <v>8308.0355265984872</v>
      </c>
      <c r="H105" s="36">
        <v>2463.6651389999997</v>
      </c>
      <c r="I105" s="36">
        <v>2594.2393913669994</v>
      </c>
      <c r="J105" s="26">
        <f>'2024'!J105</f>
        <v>129.93299999999999</v>
      </c>
      <c r="K105" s="26">
        <f>'2024'!K105</f>
        <v>60.081000000000003</v>
      </c>
      <c r="L105" s="26">
        <f>'2024'!L105</f>
        <v>10.050000000000001</v>
      </c>
      <c r="M105" s="26">
        <f>'2024'!M105</f>
        <v>60.302999999999997</v>
      </c>
      <c r="N105" s="26">
        <f t="shared" si="43"/>
        <v>260.36700000000002</v>
      </c>
      <c r="O105" s="27">
        <f t="shared" ref="O105:O111" si="57">(F105-H105)*J105</f>
        <v>669653.77871733438</v>
      </c>
      <c r="P105" s="27">
        <f t="shared" ref="P105:Q111" si="58">(F105-H105)*K105</f>
        <v>309647.80832518428</v>
      </c>
      <c r="Q105" s="27">
        <f t="shared" si="58"/>
        <v>57423.651159076457</v>
      </c>
      <c r="R105" s="27">
        <f t="shared" ref="R105:R111" si="59">(G105-I105)*M105</f>
        <v>344559.04834286438</v>
      </c>
      <c r="S105" s="27">
        <f t="shared" si="44"/>
        <v>1381284.2865444594</v>
      </c>
      <c r="T105" s="27"/>
      <c r="U105" s="28"/>
      <c r="V105" s="29"/>
    </row>
    <row r="106" spans="1:22" ht="44.25" customHeight="1">
      <c r="A106" s="24"/>
      <c r="B106" s="25" t="s">
        <v>140</v>
      </c>
      <c r="C106" s="24" t="s">
        <v>141</v>
      </c>
      <c r="D106" s="24" t="s">
        <v>143</v>
      </c>
      <c r="E106" s="24" t="s">
        <v>21</v>
      </c>
      <c r="F106" s="17">
        <v>5945.1265802038206</v>
      </c>
      <c r="G106" s="17">
        <v>6477.4164980309242</v>
      </c>
      <c r="H106" s="17">
        <v>2463.6651389999997</v>
      </c>
      <c r="I106" s="17">
        <f t="shared" si="47"/>
        <v>2594.2393913669994</v>
      </c>
      <c r="J106" s="26">
        <f>'2024'!J106</f>
        <v>7.7789999999999999</v>
      </c>
      <c r="K106" s="26">
        <f>'2024'!K106</f>
        <v>3.597</v>
      </c>
      <c r="L106" s="26">
        <f>'2024'!L106</f>
        <v>1.234</v>
      </c>
      <c r="M106" s="26">
        <f>'2024'!M106</f>
        <v>7.407</v>
      </c>
      <c r="N106" s="26">
        <f t="shared" si="43"/>
        <v>20.016999999999999</v>
      </c>
      <c r="O106" s="27">
        <f t="shared" si="57"/>
        <v>27082.288551124522</v>
      </c>
      <c r="P106" s="27">
        <f t="shared" si="58"/>
        <v>12522.816804010143</v>
      </c>
      <c r="Q106" s="27">
        <f t="shared" si="58"/>
        <v>4791.8405496232836</v>
      </c>
      <c r="R106" s="27">
        <f t="shared" si="59"/>
        <v>28762.692829059692</v>
      </c>
      <c r="S106" s="27">
        <f t="shared" si="44"/>
        <v>73159.638733817643</v>
      </c>
      <c r="T106" s="27"/>
      <c r="U106" s="28"/>
      <c r="V106" s="29"/>
    </row>
    <row r="107" spans="1:22" ht="44.25" customHeight="1">
      <c r="A107" s="24"/>
      <c r="B107" s="25" t="s">
        <v>140</v>
      </c>
      <c r="C107" s="24" t="s">
        <v>141</v>
      </c>
      <c r="D107" s="24" t="s">
        <v>144</v>
      </c>
      <c r="E107" s="24" t="s">
        <v>21</v>
      </c>
      <c r="F107" s="17">
        <v>4848.7264141165342</v>
      </c>
      <c r="G107" s="17">
        <v>5295.0124644984344</v>
      </c>
      <c r="H107" s="17">
        <v>1939.8144869999996</v>
      </c>
      <c r="I107" s="17">
        <f t="shared" si="47"/>
        <v>2042.6246548109996</v>
      </c>
      <c r="J107" s="26">
        <f>'2024'!J107</f>
        <v>16.134</v>
      </c>
      <c r="K107" s="26">
        <f>'2024'!K107</f>
        <v>7.46</v>
      </c>
      <c r="L107" s="26">
        <f>'2024'!L107</f>
        <v>2.5249999999999999</v>
      </c>
      <c r="M107" s="26">
        <f>'2024'!M107</f>
        <v>15.148999999999999</v>
      </c>
      <c r="N107" s="26">
        <f t="shared" si="43"/>
        <v>41.268000000000001</v>
      </c>
      <c r="O107" s="27">
        <f t="shared" si="57"/>
        <v>46932.385032098173</v>
      </c>
      <c r="P107" s="27">
        <f t="shared" si="58"/>
        <v>21700.48297628935</v>
      </c>
      <c r="Q107" s="27">
        <f t="shared" si="58"/>
        <v>8212.2792194607737</v>
      </c>
      <c r="R107" s="27">
        <f t="shared" si="59"/>
        <v>49270.422928954948</v>
      </c>
      <c r="S107" s="27">
        <f t="shared" si="44"/>
        <v>126115.57015680324</v>
      </c>
      <c r="T107" s="27"/>
      <c r="U107" s="28"/>
      <c r="V107" s="29"/>
    </row>
    <row r="108" spans="1:22" ht="44.25" customHeight="1">
      <c r="A108" s="24"/>
      <c r="B108" s="25" t="s">
        <v>140</v>
      </c>
      <c r="C108" s="24" t="s">
        <v>141</v>
      </c>
      <c r="D108" s="24" t="s">
        <v>145</v>
      </c>
      <c r="E108" s="24" t="s">
        <v>21</v>
      </c>
      <c r="F108" s="17">
        <v>9683.4690652448317</v>
      </c>
      <c r="G108" s="17">
        <v>10582.223484471202</v>
      </c>
      <c r="H108" s="17">
        <v>2268.900153</v>
      </c>
      <c r="I108" s="17">
        <v>2389.151861109</v>
      </c>
      <c r="J108" s="26">
        <f>'2024'!J108</f>
        <v>55.899000000000001</v>
      </c>
      <c r="K108" s="26">
        <f>'2024'!K108</f>
        <v>25.844999999999999</v>
      </c>
      <c r="L108" s="26">
        <f>'2024'!L108</f>
        <v>9.2799999999999994</v>
      </c>
      <c r="M108" s="26">
        <f>'2024'!M108</f>
        <v>55.680999999999997</v>
      </c>
      <c r="N108" s="26">
        <f t="shared" si="43"/>
        <v>146.70499999999998</v>
      </c>
      <c r="O108" s="27">
        <f t="shared" si="57"/>
        <v>414466.98762557382</v>
      </c>
      <c r="P108" s="27">
        <f t="shared" si="58"/>
        <v>191629.53353696765</v>
      </c>
      <c r="Q108" s="27">
        <f t="shared" si="58"/>
        <v>76031.704664801233</v>
      </c>
      <c r="R108" s="27">
        <f t="shared" si="59"/>
        <v>456198.42106043076</v>
      </c>
      <c r="S108" s="27">
        <f t="shared" si="44"/>
        <v>1138326.6468877734</v>
      </c>
      <c r="T108" s="27"/>
      <c r="U108" s="28"/>
      <c r="V108" s="29"/>
    </row>
    <row r="109" spans="1:22" ht="44.25" customHeight="1">
      <c r="A109" s="24"/>
      <c r="B109" s="25" t="s">
        <v>140</v>
      </c>
      <c r="C109" s="24" t="s">
        <v>141</v>
      </c>
      <c r="D109" s="24" t="s">
        <v>146</v>
      </c>
      <c r="E109" s="24" t="s">
        <v>21</v>
      </c>
      <c r="F109" s="17">
        <v>9088.2607297462928</v>
      </c>
      <c r="G109" s="17">
        <v>9880.3892372457613</v>
      </c>
      <c r="H109" s="17">
        <v>1878.2508419999999</v>
      </c>
      <c r="I109" s="17">
        <v>1977.7981366259999</v>
      </c>
      <c r="J109" s="26">
        <f>'2024'!J109</f>
        <v>7.6080000000000005</v>
      </c>
      <c r="K109" s="26">
        <f>'2024'!K109</f>
        <v>3.5169999999999999</v>
      </c>
      <c r="L109" s="26">
        <f>'2024'!L109</f>
        <v>1.3580000000000001</v>
      </c>
      <c r="M109" s="26">
        <f>'2024'!M109</f>
        <v>8.1470000000000002</v>
      </c>
      <c r="N109" s="26">
        <f t="shared" si="43"/>
        <v>20.630000000000003</v>
      </c>
      <c r="O109" s="27">
        <f t="shared" si="57"/>
        <v>54853.7552259738</v>
      </c>
      <c r="P109" s="27">
        <f t="shared" si="58"/>
        <v>25357.604775203712</v>
      </c>
      <c r="Q109" s="27">
        <f t="shared" si="58"/>
        <v>10731.718714641636</v>
      </c>
      <c r="R109" s="27">
        <f t="shared" si="59"/>
        <v>64382.409696749193</v>
      </c>
      <c r="S109" s="27">
        <f t="shared" si="44"/>
        <v>155325.48841256835</v>
      </c>
      <c r="T109" s="27"/>
      <c r="U109" s="28"/>
      <c r="V109" s="29"/>
    </row>
    <row r="110" spans="1:22" ht="44.25" customHeight="1">
      <c r="A110" s="24"/>
      <c r="B110" s="25" t="s">
        <v>140</v>
      </c>
      <c r="C110" s="24" t="s">
        <v>141</v>
      </c>
      <c r="D110" s="24" t="s">
        <v>147</v>
      </c>
      <c r="E110" s="24" t="s">
        <v>21</v>
      </c>
      <c r="F110" s="17">
        <v>7497.0105473340709</v>
      </c>
      <c r="G110" s="17">
        <v>8214.8018057532245</v>
      </c>
      <c r="H110" s="17">
        <v>2463.6651389999997</v>
      </c>
      <c r="I110" s="17">
        <v>2594.2393913669994</v>
      </c>
      <c r="J110" s="26">
        <f>'2024'!J110</f>
        <v>56</v>
      </c>
      <c r="K110" s="26">
        <f>'2024'!K110</f>
        <v>15</v>
      </c>
      <c r="L110" s="26">
        <f>'2024'!L110</f>
        <v>6.2210000000000001</v>
      </c>
      <c r="M110" s="26">
        <f>'2024'!M110</f>
        <v>37.323999999999998</v>
      </c>
      <c r="N110" s="26">
        <f t="shared" si="43"/>
        <v>114.545</v>
      </c>
      <c r="O110" s="27">
        <f t="shared" si="57"/>
        <v>281867.342866708</v>
      </c>
      <c r="P110" s="27">
        <f t="shared" si="58"/>
        <v>75500.181125011062</v>
      </c>
      <c r="Q110" s="27">
        <f t="shared" si="58"/>
        <v>34965.518779896709</v>
      </c>
      <c r="R110" s="27">
        <f t="shared" si="59"/>
        <v>209781.87155455144</v>
      </c>
      <c r="S110" s="27">
        <f t="shared" si="44"/>
        <v>602114.9143261672</v>
      </c>
      <c r="T110" s="27"/>
      <c r="U110" s="28"/>
      <c r="V110" s="29"/>
    </row>
    <row r="111" spans="1:22" ht="44.25" customHeight="1">
      <c r="A111" s="24"/>
      <c r="B111" s="25" t="s">
        <v>140</v>
      </c>
      <c r="C111" s="24" t="s">
        <v>141</v>
      </c>
      <c r="D111" s="24" t="s">
        <v>148</v>
      </c>
      <c r="E111" s="24" t="s">
        <v>21</v>
      </c>
      <c r="F111" s="17">
        <v>8186.241089497772</v>
      </c>
      <c r="G111" s="17">
        <v>8922.3469570873222</v>
      </c>
      <c r="H111" s="17">
        <v>2400.9821549999997</v>
      </c>
      <c r="I111" s="17">
        <v>2528.2342092149997</v>
      </c>
      <c r="J111" s="26">
        <f>'2024'!J111</f>
        <v>17.231999999999999</v>
      </c>
      <c r="K111" s="26">
        <f>'2024'!K111</f>
        <v>7.9669999999999996</v>
      </c>
      <c r="L111" s="26">
        <f>'2024'!L111</f>
        <v>2.94</v>
      </c>
      <c r="M111" s="26">
        <f>'2024'!M111</f>
        <v>17.640999999999998</v>
      </c>
      <c r="N111" s="26">
        <f t="shared" si="43"/>
        <v>45.78</v>
      </c>
      <c r="O111" s="27">
        <f t="shared" si="57"/>
        <v>99691.581959265604</v>
      </c>
      <c r="P111" s="27">
        <f t="shared" si="58"/>
        <v>46091.157931143753</v>
      </c>
      <c r="Q111" s="27">
        <f t="shared" si="58"/>
        <v>18798.691478744629</v>
      </c>
      <c r="R111" s="27">
        <f t="shared" si="59"/>
        <v>112798.54298521564</v>
      </c>
      <c r="S111" s="27">
        <f t="shared" si="44"/>
        <v>277379.97435436957</v>
      </c>
      <c r="T111" s="27"/>
      <c r="U111" s="28"/>
      <c r="V111" s="29"/>
    </row>
    <row r="112" spans="1:22" ht="33" customHeight="1">
      <c r="A112" s="24" t="s">
        <v>149</v>
      </c>
      <c r="B112" s="50"/>
      <c r="C112" s="25" t="s">
        <v>150</v>
      </c>
      <c r="D112" s="25"/>
      <c r="E112" s="48"/>
      <c r="F112" s="49" t="s">
        <v>18</v>
      </c>
      <c r="G112" s="49" t="s">
        <v>411</v>
      </c>
      <c r="H112" s="49" t="s">
        <v>18</v>
      </c>
      <c r="I112" s="49" t="s">
        <v>411</v>
      </c>
      <c r="J112" s="26">
        <f>'2024'!J112</f>
        <v>7397.6970000000001</v>
      </c>
      <c r="K112" s="26">
        <f>'2024'!K112</f>
        <v>4698.3429999999998</v>
      </c>
      <c r="L112" s="26">
        <f>'2024'!L112</f>
        <v>2368.96</v>
      </c>
      <c r="M112" s="26">
        <f>'2024'!M112</f>
        <v>7106.88</v>
      </c>
      <c r="N112" s="26">
        <f t="shared" si="43"/>
        <v>21571.88</v>
      </c>
      <c r="O112" s="27">
        <f t="shared" ref="O112:R112" si="60">O113</f>
        <v>26131420.09294273</v>
      </c>
      <c r="P112" s="27">
        <f t="shared" si="60"/>
        <v>16596296.749344671</v>
      </c>
      <c r="Q112" s="27">
        <f t="shared" si="60"/>
        <v>9339669.6389829256</v>
      </c>
      <c r="R112" s="27">
        <f t="shared" si="60"/>
        <v>28019008.916948773</v>
      </c>
      <c r="S112" s="27">
        <f t="shared" si="44"/>
        <v>80086395.398219109</v>
      </c>
      <c r="T112" s="29"/>
      <c r="U112" s="28"/>
      <c r="V112" s="29"/>
    </row>
    <row r="113" spans="1:22" s="12" customFormat="1" ht="52.5" customHeight="1">
      <c r="A113" s="24"/>
      <c r="B113" s="25" t="s">
        <v>150</v>
      </c>
      <c r="C113" s="24" t="s">
        <v>43</v>
      </c>
      <c r="D113" s="24" t="s">
        <v>151</v>
      </c>
      <c r="E113" s="24" t="s">
        <v>21</v>
      </c>
      <c r="F113" s="17">
        <v>5630.0136030795893</v>
      </c>
      <c r="G113" s="17">
        <v>6151.335201865907</v>
      </c>
      <c r="H113" s="17">
        <v>2097.6412859999996</v>
      </c>
      <c r="I113" s="17">
        <f t="shared" si="47"/>
        <v>2208.8162741579995</v>
      </c>
      <c r="J113" s="26">
        <f>'2024'!J113</f>
        <v>7397.6970000000001</v>
      </c>
      <c r="K113" s="26">
        <f>'2024'!K113</f>
        <v>4698.3429999999998</v>
      </c>
      <c r="L113" s="26">
        <f>'2024'!L113</f>
        <v>2368.96</v>
      </c>
      <c r="M113" s="26">
        <f>'2024'!M113</f>
        <v>7106.88</v>
      </c>
      <c r="N113" s="26">
        <f t="shared" si="43"/>
        <v>21571.88</v>
      </c>
      <c r="O113" s="27">
        <f>(F113-H113)*J113</f>
        <v>26131420.09294273</v>
      </c>
      <c r="P113" s="27">
        <f>(F113-H113)*K113</f>
        <v>16596296.749344671</v>
      </c>
      <c r="Q113" s="27">
        <f>(G113-I113)*L113</f>
        <v>9339669.6389829256</v>
      </c>
      <c r="R113" s="27">
        <f>(G113-I113)*M113</f>
        <v>28019008.916948773</v>
      </c>
      <c r="S113" s="27">
        <f t="shared" si="44"/>
        <v>80086395.398219109</v>
      </c>
      <c r="T113" s="27"/>
      <c r="U113" s="28"/>
      <c r="V113" s="29"/>
    </row>
    <row r="114" spans="1:22" ht="33" customHeight="1">
      <c r="A114" s="24" t="s">
        <v>152</v>
      </c>
      <c r="B114" s="50"/>
      <c r="C114" s="25" t="s">
        <v>153</v>
      </c>
      <c r="D114" s="25"/>
      <c r="E114" s="48"/>
      <c r="F114" s="49" t="s">
        <v>18</v>
      </c>
      <c r="G114" s="49" t="s">
        <v>411</v>
      </c>
      <c r="H114" s="49" t="s">
        <v>18</v>
      </c>
      <c r="I114" s="49" t="s">
        <v>411</v>
      </c>
      <c r="J114" s="26">
        <f>'2024'!J114</f>
        <v>305.27</v>
      </c>
      <c r="K114" s="26">
        <f>'2024'!K114</f>
        <v>116.00999999999999</v>
      </c>
      <c r="L114" s="26">
        <f>'2024'!L114</f>
        <v>25</v>
      </c>
      <c r="M114" s="26">
        <f>'2024'!M114</f>
        <v>191</v>
      </c>
      <c r="N114" s="26">
        <f t="shared" si="43"/>
        <v>637.28</v>
      </c>
      <c r="O114" s="27">
        <f t="shared" ref="O114:R114" si="61">O115</f>
        <v>416870.33517457411</v>
      </c>
      <c r="P114" s="27">
        <f t="shared" si="61"/>
        <v>158420.8326517586</v>
      </c>
      <c r="Q114" s="27">
        <f t="shared" si="61"/>
        <v>41087.261655572322</v>
      </c>
      <c r="R114" s="27">
        <f t="shared" si="61"/>
        <v>313906.67904857255</v>
      </c>
      <c r="S114" s="27">
        <f t="shared" si="44"/>
        <v>930285.10853047762</v>
      </c>
      <c r="T114" s="29"/>
      <c r="U114" s="28"/>
      <c r="V114" s="29"/>
    </row>
    <row r="115" spans="1:22" ht="30.75" customHeight="1">
      <c r="A115" s="24"/>
      <c r="B115" s="25" t="s">
        <v>153</v>
      </c>
      <c r="C115" s="24" t="s">
        <v>27</v>
      </c>
      <c r="D115" s="24" t="s">
        <v>29</v>
      </c>
      <c r="E115" s="24" t="s">
        <v>21</v>
      </c>
      <c r="F115" s="17">
        <v>3537.0967708676712</v>
      </c>
      <c r="G115" s="17">
        <v>3930.098562202892</v>
      </c>
      <c r="H115" s="17">
        <v>2171.5176599999995</v>
      </c>
      <c r="I115" s="17">
        <f t="shared" si="47"/>
        <v>2286.6080959799992</v>
      </c>
      <c r="J115" s="26">
        <f>'2024'!J115</f>
        <v>305.27</v>
      </c>
      <c r="K115" s="26">
        <f>'2024'!K115</f>
        <v>116.00999999999999</v>
      </c>
      <c r="L115" s="26">
        <f>'2024'!L115</f>
        <v>25</v>
      </c>
      <c r="M115" s="26">
        <f>'2024'!M115</f>
        <v>191</v>
      </c>
      <c r="N115" s="26">
        <f t="shared" si="43"/>
        <v>637.28</v>
      </c>
      <c r="O115" s="27">
        <f>(F115-H115)*J115</f>
        <v>416870.33517457411</v>
      </c>
      <c r="P115" s="27">
        <f>(F115-H115)*K115</f>
        <v>158420.8326517586</v>
      </c>
      <c r="Q115" s="27">
        <f>(G115-I115)*L115</f>
        <v>41087.261655572322</v>
      </c>
      <c r="R115" s="27">
        <f>(G115-I115)*M115</f>
        <v>313906.67904857255</v>
      </c>
      <c r="S115" s="27">
        <f t="shared" si="44"/>
        <v>930285.10853047762</v>
      </c>
      <c r="T115" s="27"/>
      <c r="U115" s="28"/>
      <c r="V115" s="29"/>
    </row>
    <row r="116" spans="1:22" ht="33" customHeight="1">
      <c r="A116" s="24" t="s">
        <v>154</v>
      </c>
      <c r="B116" s="50"/>
      <c r="C116" s="25" t="s">
        <v>155</v>
      </c>
      <c r="D116" s="25"/>
      <c r="E116" s="48"/>
      <c r="F116" s="49" t="s">
        <v>18</v>
      </c>
      <c r="G116" s="49" t="s">
        <v>411</v>
      </c>
      <c r="H116" s="49" t="s">
        <v>18</v>
      </c>
      <c r="I116" s="49" t="s">
        <v>411</v>
      </c>
      <c r="J116" s="26">
        <f>'2024'!J116</f>
        <v>1366.3130000000001</v>
      </c>
      <c r="K116" s="26">
        <f>'2024'!K116</f>
        <v>501.41800000000001</v>
      </c>
      <c r="L116" s="26">
        <f>'2024'!L116</f>
        <v>334.52100000000002</v>
      </c>
      <c r="M116" s="26">
        <f>'2024'!M116</f>
        <v>1157.2239999999999</v>
      </c>
      <c r="N116" s="26">
        <f t="shared" si="43"/>
        <v>3359.4760000000006</v>
      </c>
      <c r="O116" s="27">
        <f t="shared" ref="O116:R116" si="62">O117</f>
        <v>19340352.755582914</v>
      </c>
      <c r="P116" s="27">
        <f t="shared" si="62"/>
        <v>7097642.3396387743</v>
      </c>
      <c r="Q116" s="27">
        <f t="shared" si="62"/>
        <v>5226873.485745511</v>
      </c>
      <c r="R116" s="27">
        <f t="shared" si="62"/>
        <v>18081565.709382556</v>
      </c>
      <c r="S116" s="27">
        <f t="shared" si="44"/>
        <v>49746434.290349752</v>
      </c>
      <c r="T116" s="29"/>
      <c r="U116" s="28"/>
      <c r="V116" s="29"/>
    </row>
    <row r="117" spans="1:22" ht="40.5" customHeight="1">
      <c r="A117" s="24"/>
      <c r="B117" s="25" t="s">
        <v>155</v>
      </c>
      <c r="C117" s="24" t="s">
        <v>83</v>
      </c>
      <c r="D117" s="24" t="s">
        <v>84</v>
      </c>
      <c r="E117" s="24" t="s">
        <v>21</v>
      </c>
      <c r="F117" s="17">
        <v>15665.968515501636</v>
      </c>
      <c r="G117" s="17">
        <v>17215.850454245843</v>
      </c>
      <c r="H117" s="17">
        <v>1510.8278152499997</v>
      </c>
      <c r="I117" s="17">
        <f t="shared" si="47"/>
        <v>1590.9016894582496</v>
      </c>
      <c r="J117" s="26">
        <f>'2024'!J117</f>
        <v>1366.3130000000001</v>
      </c>
      <c r="K117" s="26">
        <f>'2024'!K117</f>
        <v>501.41800000000001</v>
      </c>
      <c r="L117" s="26">
        <f>'2024'!L117</f>
        <v>334.52100000000002</v>
      </c>
      <c r="M117" s="26">
        <f>'2024'!M117</f>
        <v>1157.2239999999999</v>
      </c>
      <c r="N117" s="26">
        <f t="shared" si="43"/>
        <v>3359.4760000000006</v>
      </c>
      <c r="O117" s="27">
        <f>(F117-H117)*J117</f>
        <v>19340352.755582914</v>
      </c>
      <c r="P117" s="27">
        <f>(F117-H117)*K117</f>
        <v>7097642.3396387743</v>
      </c>
      <c r="Q117" s="27">
        <f>(G117-I117)*L117</f>
        <v>5226873.485745511</v>
      </c>
      <c r="R117" s="27">
        <f>(G117-I117)*M117</f>
        <v>18081565.709382556</v>
      </c>
      <c r="S117" s="27">
        <f t="shared" si="44"/>
        <v>49746434.290349752</v>
      </c>
      <c r="T117" s="27"/>
      <c r="U117" s="28"/>
      <c r="V117" s="29"/>
    </row>
    <row r="118" spans="1:22" ht="33" customHeight="1">
      <c r="A118" s="24" t="s">
        <v>156</v>
      </c>
      <c r="B118" s="50"/>
      <c r="C118" s="25" t="s">
        <v>157</v>
      </c>
      <c r="D118" s="25"/>
      <c r="E118" s="48"/>
      <c r="F118" s="49" t="s">
        <v>18</v>
      </c>
      <c r="G118" s="49" t="s">
        <v>411</v>
      </c>
      <c r="H118" s="49" t="s">
        <v>18</v>
      </c>
      <c r="I118" s="49" t="s">
        <v>411</v>
      </c>
      <c r="J118" s="26">
        <f>'2024'!J118</f>
        <v>5782.259</v>
      </c>
      <c r="K118" s="26">
        <f>'2024'!K118</f>
        <v>2661.3220000000001</v>
      </c>
      <c r="L118" s="26">
        <f>'2024'!L118</f>
        <v>1016.2</v>
      </c>
      <c r="M118" s="26">
        <f>'2024'!M118</f>
        <v>5776.61</v>
      </c>
      <c r="N118" s="26">
        <f t="shared" si="43"/>
        <v>15236.391</v>
      </c>
      <c r="O118" s="27">
        <f t="shared" ref="O118:R118" si="63">O119+O120</f>
        <v>31351454.9137385</v>
      </c>
      <c r="P118" s="27">
        <f t="shared" si="63"/>
        <v>14429709.339194315</v>
      </c>
      <c r="Q118" s="27">
        <f t="shared" si="63"/>
        <v>6114824.7098136358</v>
      </c>
      <c r="R118" s="27">
        <f t="shared" si="63"/>
        <v>34759848.028888553</v>
      </c>
      <c r="S118" s="27">
        <f t="shared" si="44"/>
        <v>86655836.99163501</v>
      </c>
      <c r="T118" s="29"/>
      <c r="U118" s="28"/>
      <c r="V118" s="29"/>
    </row>
    <row r="119" spans="1:22" ht="30.75" customHeight="1">
      <c r="A119" s="24"/>
      <c r="B119" s="25" t="s">
        <v>157</v>
      </c>
      <c r="C119" s="24" t="s">
        <v>27</v>
      </c>
      <c r="D119" s="24" t="s">
        <v>158</v>
      </c>
      <c r="E119" s="24" t="s">
        <v>21</v>
      </c>
      <c r="F119" s="17">
        <v>7996.4877618558421</v>
      </c>
      <c r="G119" s="17">
        <v>8728.2708653060963</v>
      </c>
      <c r="H119" s="17">
        <v>2574.4796999999999</v>
      </c>
      <c r="I119" s="17">
        <f t="shared" si="47"/>
        <v>2710.9271240999997</v>
      </c>
      <c r="J119" s="26">
        <f>'2024'!J119</f>
        <v>5651.723</v>
      </c>
      <c r="K119" s="26">
        <f>'2024'!K119</f>
        <v>2541.9470000000001</v>
      </c>
      <c r="L119" s="26">
        <f>'2024'!L119</f>
        <v>950.21</v>
      </c>
      <c r="M119" s="26">
        <f>'2024'!M119</f>
        <v>5653.95</v>
      </c>
      <c r="N119" s="26">
        <f t="shared" si="43"/>
        <v>14797.830000000002</v>
      </c>
      <c r="O119" s="27">
        <f>(F119-H119)*J119</f>
        <v>30643687.669376086</v>
      </c>
      <c r="P119" s="27">
        <f>(F119-H119)*K119</f>
        <v>13782457.126810273</v>
      </c>
      <c r="Q119" s="27">
        <f>(G119-I119)*L119</f>
        <v>5717740.1963314451</v>
      </c>
      <c r="R119" s="27">
        <f>(G119-I119)*M119</f>
        <v>34021760.645592213</v>
      </c>
      <c r="S119" s="27">
        <f t="shared" si="44"/>
        <v>84165645.638110012</v>
      </c>
      <c r="T119" s="27"/>
      <c r="U119" s="28"/>
      <c r="V119" s="29"/>
    </row>
    <row r="120" spans="1:22" ht="30.75" customHeight="1">
      <c r="A120" s="24"/>
      <c r="B120" s="25" t="s">
        <v>157</v>
      </c>
      <c r="C120" s="24" t="s">
        <v>27</v>
      </c>
      <c r="D120" s="24" t="s">
        <v>158</v>
      </c>
      <c r="E120" s="24" t="s">
        <v>31</v>
      </c>
      <c r="F120" s="17">
        <v>7996.4877618558421</v>
      </c>
      <c r="G120" s="17">
        <v>8728.2708653060963</v>
      </c>
      <c r="H120" s="17">
        <v>2574.4796999999999</v>
      </c>
      <c r="I120" s="17">
        <f t="shared" si="47"/>
        <v>2710.9271240999997</v>
      </c>
      <c r="J120" s="26">
        <f>'2024'!J120</f>
        <v>130.536</v>
      </c>
      <c r="K120" s="26">
        <f>'2024'!K120</f>
        <v>119.37499999999999</v>
      </c>
      <c r="L120" s="26">
        <f>'2024'!L120</f>
        <v>65.989999999999995</v>
      </c>
      <c r="M120" s="26">
        <f>'2024'!M120</f>
        <v>122.66</v>
      </c>
      <c r="N120" s="26">
        <f t="shared" si="43"/>
        <v>438.56100000000004</v>
      </c>
      <c r="O120" s="27">
        <f>(F120-H120)*J120</f>
        <v>707767.24436241423</v>
      </c>
      <c r="P120" s="27">
        <f>(F120-H120)*K120</f>
        <v>647252.21238404105</v>
      </c>
      <c r="Q120" s="27">
        <f>(G120-I120)*L120</f>
        <v>397084.51348219026</v>
      </c>
      <c r="R120" s="27">
        <f>(G120-I120)*M120</f>
        <v>738087.38329633977</v>
      </c>
      <c r="S120" s="27">
        <f t="shared" si="44"/>
        <v>2490191.3535249853</v>
      </c>
      <c r="T120" s="27"/>
      <c r="U120" s="28"/>
      <c r="V120" s="29"/>
    </row>
    <row r="121" spans="1:22" ht="33" customHeight="1">
      <c r="A121" s="24" t="s">
        <v>159</v>
      </c>
      <c r="B121" s="50"/>
      <c r="C121" s="25" t="s">
        <v>160</v>
      </c>
      <c r="D121" s="25"/>
      <c r="E121" s="48"/>
      <c r="F121" s="49" t="s">
        <v>18</v>
      </c>
      <c r="G121" s="49" t="s">
        <v>411</v>
      </c>
      <c r="H121" s="49" t="s">
        <v>18</v>
      </c>
      <c r="I121" s="49" t="s">
        <v>411</v>
      </c>
      <c r="J121" s="26">
        <f>'2024'!J121</f>
        <v>310.5</v>
      </c>
      <c r="K121" s="26">
        <f>'2024'!K121</f>
        <v>155.19999999999999</v>
      </c>
      <c r="L121" s="26">
        <f>'2024'!L121</f>
        <v>51.75</v>
      </c>
      <c r="M121" s="26">
        <f>'2024'!M121</f>
        <v>310.5</v>
      </c>
      <c r="N121" s="26">
        <f t="shared" si="43"/>
        <v>827.95</v>
      </c>
      <c r="O121" s="27">
        <f t="shared" ref="O121:R121" si="64">O122</f>
        <v>453278.34025199997</v>
      </c>
      <c r="P121" s="27">
        <f t="shared" si="64"/>
        <v>226566.17844479997</v>
      </c>
      <c r="Q121" s="27">
        <f t="shared" si="64"/>
        <v>86734.552499999991</v>
      </c>
      <c r="R121" s="27">
        <f t="shared" si="64"/>
        <v>520407.31499999994</v>
      </c>
      <c r="S121" s="27">
        <f t="shared" si="44"/>
        <v>1286986.3861967998</v>
      </c>
      <c r="T121" s="29"/>
      <c r="U121" s="28"/>
      <c r="V121" s="29"/>
    </row>
    <row r="122" spans="1:22" ht="30.75" customHeight="1">
      <c r="A122" s="24"/>
      <c r="B122" s="25" t="s">
        <v>160</v>
      </c>
      <c r="C122" s="24" t="s">
        <v>122</v>
      </c>
      <c r="D122" s="24" t="s">
        <v>161</v>
      </c>
      <c r="E122" s="24" t="s">
        <v>21</v>
      </c>
      <c r="F122" s="17">
        <v>3904.47</v>
      </c>
      <c r="G122" s="17">
        <v>4250.2299999999996</v>
      </c>
      <c r="H122" s="17">
        <v>2444.6363759999999</v>
      </c>
      <c r="I122" s="17">
        <v>2574.1999999999998</v>
      </c>
      <c r="J122" s="26">
        <f>'2024'!J122</f>
        <v>310.5</v>
      </c>
      <c r="K122" s="26">
        <f>'2024'!K122</f>
        <v>155.19999999999999</v>
      </c>
      <c r="L122" s="26">
        <f>'2024'!L122</f>
        <v>51.75</v>
      </c>
      <c r="M122" s="26">
        <f>'2024'!M122</f>
        <v>310.5</v>
      </c>
      <c r="N122" s="26">
        <f t="shared" si="43"/>
        <v>827.95</v>
      </c>
      <c r="O122" s="27">
        <f>(F122-H122)*J122</f>
        <v>453278.34025199997</v>
      </c>
      <c r="P122" s="27">
        <f>(F122-H122)*K122</f>
        <v>226566.17844479997</v>
      </c>
      <c r="Q122" s="27">
        <f>(G122-I122)*L122</f>
        <v>86734.552499999991</v>
      </c>
      <c r="R122" s="27">
        <f>(G122-I122)*M122</f>
        <v>520407.31499999994</v>
      </c>
      <c r="S122" s="27">
        <f t="shared" si="44"/>
        <v>1286986.3861967998</v>
      </c>
      <c r="T122" s="27"/>
      <c r="U122" s="28"/>
      <c r="V122" s="29"/>
    </row>
    <row r="123" spans="1:22" ht="33" customHeight="1">
      <c r="A123" s="24" t="s">
        <v>162</v>
      </c>
      <c r="B123" s="50"/>
      <c r="C123" s="25" t="s">
        <v>163</v>
      </c>
      <c r="D123" s="25"/>
      <c r="E123" s="48"/>
      <c r="F123" s="49" t="s">
        <v>18</v>
      </c>
      <c r="G123" s="49" t="s">
        <v>411</v>
      </c>
      <c r="H123" s="49" t="s">
        <v>18</v>
      </c>
      <c r="I123" s="49" t="s">
        <v>411</v>
      </c>
      <c r="J123" s="26">
        <f>'2024'!J123</f>
        <v>10150.368999999999</v>
      </c>
      <c r="K123" s="26">
        <f>'2024'!K123</f>
        <v>5639.4070000000002</v>
      </c>
      <c r="L123" s="26">
        <f>'2024'!L123</f>
        <v>2368.6299999999997</v>
      </c>
      <c r="M123" s="26">
        <f>'2024'!M123</f>
        <v>8257.2999999999993</v>
      </c>
      <c r="N123" s="26">
        <f t="shared" si="43"/>
        <v>26415.705999999998</v>
      </c>
      <c r="O123" s="27">
        <f>SUM(O124:O127)</f>
        <v>10088922.247937316</v>
      </c>
      <c r="P123" s="27">
        <f t="shared" ref="P123:R123" si="65">SUM(P124:P127)</f>
        <v>5455777.4734366033</v>
      </c>
      <c r="Q123" s="27">
        <f t="shared" si="65"/>
        <v>2724005.2714576619</v>
      </c>
      <c r="R123" s="27">
        <f t="shared" si="65"/>
        <v>9779927.1612340603</v>
      </c>
      <c r="S123" s="27">
        <f t="shared" si="44"/>
        <v>28048632.154065639</v>
      </c>
      <c r="T123" s="29"/>
      <c r="U123" s="28"/>
      <c r="V123" s="29"/>
    </row>
    <row r="124" spans="1:22" ht="44.25" customHeight="1">
      <c r="A124" s="24"/>
      <c r="B124" s="25" t="s">
        <v>163</v>
      </c>
      <c r="C124" s="24" t="s">
        <v>19</v>
      </c>
      <c r="D124" s="24" t="s">
        <v>164</v>
      </c>
      <c r="E124" s="24" t="s">
        <v>21</v>
      </c>
      <c r="F124" s="17">
        <v>2722.9004236318474</v>
      </c>
      <c r="G124" s="17">
        <v>2996.9994831071513</v>
      </c>
      <c r="H124" s="17">
        <v>2216.2912199999996</v>
      </c>
      <c r="I124" s="17">
        <f t="shared" si="47"/>
        <v>2333.7546546599992</v>
      </c>
      <c r="J124" s="26">
        <f>'2024'!J124</f>
        <v>5623.3259999999991</v>
      </c>
      <c r="K124" s="26">
        <f>'2024'!K124</f>
        <v>2714.8029999999999</v>
      </c>
      <c r="L124" s="26">
        <f>'2024'!L124</f>
        <v>793.03</v>
      </c>
      <c r="M124" s="26">
        <f>'2024'!M124</f>
        <v>4605.2299999999996</v>
      </c>
      <c r="N124" s="26">
        <f t="shared" si="43"/>
        <v>13736.388999999999</v>
      </c>
      <c r="O124" s="27">
        <f>(F124-H124)*J124</f>
        <v>2848828.7066222634</v>
      </c>
      <c r="P124" s="27">
        <f t="shared" ref="P124:Q127" si="66">(F124-H124)*K124</f>
        <v>1375344.1858473511</v>
      </c>
      <c r="Q124" s="27">
        <f t="shared" si="66"/>
        <v>525973.04630344501</v>
      </c>
      <c r="R124" s="27">
        <f>(G124-I124)*M124</f>
        <v>3054394.9813096775</v>
      </c>
      <c r="S124" s="27">
        <f t="shared" si="44"/>
        <v>7804540.9200827377</v>
      </c>
      <c r="T124" s="27"/>
      <c r="U124" s="28"/>
      <c r="V124" s="29"/>
    </row>
    <row r="125" spans="1:22" ht="44.25" customHeight="1">
      <c r="A125" s="24"/>
      <c r="B125" s="25" t="s">
        <v>163</v>
      </c>
      <c r="C125" s="24" t="s">
        <v>19</v>
      </c>
      <c r="D125" s="24" t="s">
        <v>164</v>
      </c>
      <c r="E125" s="24" t="s">
        <v>31</v>
      </c>
      <c r="F125" s="17">
        <v>2722.9004236318474</v>
      </c>
      <c r="G125" s="17">
        <v>2996.9994831071513</v>
      </c>
      <c r="H125" s="17">
        <v>2216.2912199999996</v>
      </c>
      <c r="I125" s="17">
        <f t="shared" si="47"/>
        <v>2333.7546546599992</v>
      </c>
      <c r="J125" s="26">
        <f>'2024'!J125</f>
        <v>881.09799999999996</v>
      </c>
      <c r="K125" s="26">
        <f>'2024'!K125</f>
        <v>1009.149</v>
      </c>
      <c r="L125" s="26">
        <f>'2024'!L125</f>
        <v>811.67</v>
      </c>
      <c r="M125" s="26">
        <f>'2024'!M125</f>
        <v>800.93</v>
      </c>
      <c r="N125" s="26">
        <f t="shared" si="43"/>
        <v>3502.8469999999998</v>
      </c>
      <c r="O125" s="27">
        <f>(F125-H125)*J125</f>
        <v>446372.35610161378</v>
      </c>
      <c r="P125" s="27">
        <f t="shared" si="66"/>
        <v>511244.17123587558</v>
      </c>
      <c r="Q125" s="27">
        <f t="shared" si="66"/>
        <v>538335.92990569992</v>
      </c>
      <c r="R125" s="27">
        <f>(G125-I125)*M125</f>
        <v>531212.68044817739</v>
      </c>
      <c r="S125" s="27">
        <f t="shared" si="44"/>
        <v>2027165.1376913665</v>
      </c>
      <c r="T125" s="27"/>
      <c r="U125" s="28"/>
      <c r="V125" s="29"/>
    </row>
    <row r="126" spans="1:22" ht="44.25" customHeight="1">
      <c r="A126" s="24"/>
      <c r="B126" s="25" t="s">
        <v>163</v>
      </c>
      <c r="C126" s="24" t="s">
        <v>19</v>
      </c>
      <c r="D126" s="24" t="s">
        <v>165</v>
      </c>
      <c r="E126" s="24" t="s">
        <v>21</v>
      </c>
      <c r="F126" s="17">
        <v>4079.6548157792668</v>
      </c>
      <c r="G126" s="17">
        <v>4506.3310625095628</v>
      </c>
      <c r="H126" s="17">
        <v>2216.2912199999996</v>
      </c>
      <c r="I126" s="17">
        <f t="shared" si="47"/>
        <v>2333.7546546599992</v>
      </c>
      <c r="J126" s="26">
        <f>'2024'!J126</f>
        <v>3081.1659999999997</v>
      </c>
      <c r="K126" s="26">
        <f>'2024'!K126</f>
        <v>1298.722</v>
      </c>
      <c r="L126" s="26">
        <f>'2024'!L126</f>
        <v>326.51</v>
      </c>
      <c r="M126" s="26">
        <f>'2024'!M126</f>
        <v>2334.75</v>
      </c>
      <c r="N126" s="26">
        <f t="shared" si="43"/>
        <v>7041.1480000000001</v>
      </c>
      <c r="O126" s="27">
        <f>(F126-H126)*J126</f>
        <v>5741332.5569528211</v>
      </c>
      <c r="P126" s="27">
        <f t="shared" si="66"/>
        <v>2419991.2958376412</v>
      </c>
      <c r="Q126" s="27">
        <f t="shared" si="66"/>
        <v>709367.92292696098</v>
      </c>
      <c r="R126" s="27">
        <f>(G126-I126)*M126</f>
        <v>5072422.7682267688</v>
      </c>
      <c r="S126" s="27">
        <f t="shared" si="44"/>
        <v>13943114.543944191</v>
      </c>
      <c r="T126" s="27"/>
      <c r="U126" s="28"/>
      <c r="V126" s="29"/>
    </row>
    <row r="127" spans="1:22" ht="44.25" customHeight="1">
      <c r="A127" s="24"/>
      <c r="B127" s="25" t="s">
        <v>163</v>
      </c>
      <c r="C127" s="24" t="s">
        <v>19</v>
      </c>
      <c r="D127" s="24" t="s">
        <v>165</v>
      </c>
      <c r="E127" s="24" t="s">
        <v>31</v>
      </c>
      <c r="F127" s="17">
        <v>4079.6548157792668</v>
      </c>
      <c r="G127" s="17">
        <v>4506.3310625095628</v>
      </c>
      <c r="H127" s="17">
        <v>2216.2912199999996</v>
      </c>
      <c r="I127" s="17">
        <f t="shared" si="47"/>
        <v>2333.7546546599992</v>
      </c>
      <c r="J127" s="26">
        <f>'2024'!J127</f>
        <v>564.779</v>
      </c>
      <c r="K127" s="26">
        <f>'2024'!K127</f>
        <v>616.73299999999995</v>
      </c>
      <c r="L127" s="26">
        <f>'2024'!L127</f>
        <v>437.42</v>
      </c>
      <c r="M127" s="26">
        <f>'2024'!M127</f>
        <v>516.39</v>
      </c>
      <c r="N127" s="26">
        <f t="shared" si="43"/>
        <v>2135.3220000000001</v>
      </c>
      <c r="O127" s="27">
        <f>(F127-H127)*J127</f>
        <v>1052388.6282606188</v>
      </c>
      <c r="P127" s="27">
        <f t="shared" si="66"/>
        <v>1149197.8205157346</v>
      </c>
      <c r="Q127" s="27">
        <f t="shared" si="66"/>
        <v>950328.37232155609</v>
      </c>
      <c r="R127" s="27">
        <f>(G127-I127)*M127</f>
        <v>1121896.731249436</v>
      </c>
      <c r="S127" s="27">
        <f t="shared" si="44"/>
        <v>4273811.5523473453</v>
      </c>
      <c r="T127" s="27"/>
      <c r="U127" s="28"/>
      <c r="V127" s="29"/>
    </row>
    <row r="128" spans="1:22" ht="33" customHeight="1">
      <c r="A128" s="24" t="s">
        <v>166</v>
      </c>
      <c r="B128" s="50"/>
      <c r="C128" s="25" t="s">
        <v>167</v>
      </c>
      <c r="D128" s="25"/>
      <c r="E128" s="48"/>
      <c r="F128" s="49" t="s">
        <v>18</v>
      </c>
      <c r="G128" s="49" t="s">
        <v>411</v>
      </c>
      <c r="H128" s="49" t="s">
        <v>18</v>
      </c>
      <c r="I128" s="49" t="s">
        <v>411</v>
      </c>
      <c r="J128" s="26">
        <f>'2024'!J128</f>
        <v>3744.1170000000002</v>
      </c>
      <c r="K128" s="26">
        <f>'2024'!K128</f>
        <v>1824.1370000000002</v>
      </c>
      <c r="L128" s="26">
        <f>'2024'!L128</f>
        <v>632.17100000000005</v>
      </c>
      <c r="M128" s="26">
        <f>'2024'!M128</f>
        <v>3217.1079999999997</v>
      </c>
      <c r="N128" s="26">
        <f t="shared" si="43"/>
        <v>9417.5330000000013</v>
      </c>
      <c r="O128" s="27">
        <f t="shared" ref="O128:R128" si="67">O129+O130</f>
        <v>1609992.5645447134</v>
      </c>
      <c r="P128" s="27">
        <f t="shared" si="67"/>
        <v>784389.75243319047</v>
      </c>
      <c r="Q128" s="27">
        <f t="shared" si="67"/>
        <v>329666.99784842075</v>
      </c>
      <c r="R128" s="27">
        <f t="shared" si="67"/>
        <v>1677670.0230066504</v>
      </c>
      <c r="S128" s="27">
        <f t="shared" si="44"/>
        <v>4401719.3378329752</v>
      </c>
      <c r="T128" s="29"/>
      <c r="U128" s="28"/>
      <c r="V128" s="29"/>
    </row>
    <row r="129" spans="1:22" ht="30.75" customHeight="1">
      <c r="A129" s="24"/>
      <c r="B129" s="25" t="s">
        <v>163</v>
      </c>
      <c r="C129" s="24" t="s">
        <v>118</v>
      </c>
      <c r="D129" s="24" t="s">
        <v>119</v>
      </c>
      <c r="E129" s="24" t="s">
        <v>21</v>
      </c>
      <c r="F129" s="17">
        <v>1372.12</v>
      </c>
      <c r="G129" s="17">
        <v>1513.53</v>
      </c>
      <c r="H129" s="17">
        <v>942.11405612999977</v>
      </c>
      <c r="I129" s="17">
        <f t="shared" si="47"/>
        <v>992.04610110488966</v>
      </c>
      <c r="J129" s="26">
        <f>'2024'!J129</f>
        <v>3566.4530000000004</v>
      </c>
      <c r="K129" s="26">
        <f>'2024'!K129</f>
        <v>1664.2260000000001</v>
      </c>
      <c r="L129" s="26">
        <f>'2024'!L129</f>
        <v>506.89400000000001</v>
      </c>
      <c r="M129" s="26">
        <f>'2024'!M129</f>
        <v>3081.99</v>
      </c>
      <c r="N129" s="26">
        <f t="shared" si="43"/>
        <v>8819.5630000000001</v>
      </c>
      <c r="O129" s="27">
        <f>(F129-H129)*J129</f>
        <v>1533595.9885329937</v>
      </c>
      <c r="P129" s="27">
        <f>(F129-H129)*K129</f>
        <v>715627.07194299484</v>
      </c>
      <c r="Q129" s="27">
        <f>(G129-I129)*L129</f>
        <v>264337.05944653804</v>
      </c>
      <c r="R129" s="27">
        <f>(G129-I129)*M129</f>
        <v>1607208.161555741</v>
      </c>
      <c r="S129" s="27">
        <f t="shared" si="44"/>
        <v>4120768.2814782672</v>
      </c>
      <c r="T129" s="27"/>
      <c r="U129" s="28"/>
      <c r="V129" s="29"/>
    </row>
    <row r="130" spans="1:22" ht="30.75" customHeight="1">
      <c r="A130" s="24"/>
      <c r="B130" s="25" t="s">
        <v>163</v>
      </c>
      <c r="C130" s="24" t="s">
        <v>118</v>
      </c>
      <c r="D130" s="24" t="s">
        <v>119</v>
      </c>
      <c r="E130" s="24" t="s">
        <v>31</v>
      </c>
      <c r="F130" s="17">
        <v>1372.12</v>
      </c>
      <c r="G130" s="17">
        <v>1513.53</v>
      </c>
      <c r="H130" s="17">
        <v>942.11405612999977</v>
      </c>
      <c r="I130" s="17">
        <f t="shared" si="47"/>
        <v>992.04610110488966</v>
      </c>
      <c r="J130" s="26">
        <f>'2024'!J130</f>
        <v>177.66399999999999</v>
      </c>
      <c r="K130" s="26">
        <f>'2024'!K130</f>
        <v>159.911</v>
      </c>
      <c r="L130" s="26">
        <f>'2024'!L130</f>
        <v>125.277</v>
      </c>
      <c r="M130" s="26">
        <f>'2024'!M130</f>
        <v>135.11799999999999</v>
      </c>
      <c r="N130" s="26">
        <f t="shared" si="43"/>
        <v>597.97</v>
      </c>
      <c r="O130" s="27">
        <f>(F130-H130)*J130</f>
        <v>76396.576011719691</v>
      </c>
      <c r="P130" s="27">
        <f>(F130-H130)*K130</f>
        <v>68762.680490195591</v>
      </c>
      <c r="Q130" s="27">
        <f>(G130-I130)*L130</f>
        <v>65329.938401882733</v>
      </c>
      <c r="R130" s="27">
        <f>(G130-I130)*M130</f>
        <v>70461.861450909506</v>
      </c>
      <c r="S130" s="27">
        <f t="shared" si="44"/>
        <v>280951.05635470751</v>
      </c>
      <c r="T130" s="27"/>
      <c r="U130" s="28"/>
      <c r="V130" s="29"/>
    </row>
    <row r="131" spans="1:22" ht="33" customHeight="1">
      <c r="A131" s="24" t="s">
        <v>168</v>
      </c>
      <c r="B131" s="50"/>
      <c r="C131" s="25" t="s">
        <v>169</v>
      </c>
      <c r="D131" s="25"/>
      <c r="E131" s="48"/>
      <c r="F131" s="49" t="s">
        <v>18</v>
      </c>
      <c r="G131" s="49" t="s">
        <v>411</v>
      </c>
      <c r="H131" s="49" t="s">
        <v>18</v>
      </c>
      <c r="I131" s="49" t="s">
        <v>411</v>
      </c>
      <c r="J131" s="26">
        <f>'2024'!J131</f>
        <v>2003.8710000000001</v>
      </c>
      <c r="K131" s="26">
        <f>'2024'!K131</f>
        <v>810.61699999999996</v>
      </c>
      <c r="L131" s="26">
        <f>'2024'!L131</f>
        <v>410</v>
      </c>
      <c r="M131" s="26">
        <f>'2024'!M131</f>
        <v>1821.329</v>
      </c>
      <c r="N131" s="26">
        <f t="shared" si="43"/>
        <v>5045.817</v>
      </c>
      <c r="O131" s="27">
        <f>SUM(O132:O132)</f>
        <v>6421806.6414264198</v>
      </c>
      <c r="P131" s="27">
        <f t="shared" ref="P131:R131" si="68">SUM(P132:P132)</f>
        <v>2597784.8046372044</v>
      </c>
      <c r="Q131" s="27">
        <f t="shared" si="68"/>
        <v>1472301.5332998566</v>
      </c>
      <c r="R131" s="27">
        <f t="shared" si="68"/>
        <v>6540354.8276670603</v>
      </c>
      <c r="S131" s="27">
        <f t="shared" si="44"/>
        <v>17032247.80703054</v>
      </c>
      <c r="T131" s="29"/>
      <c r="U131" s="28"/>
      <c r="V131" s="29"/>
    </row>
    <row r="132" spans="1:22" ht="45.75" customHeight="1">
      <c r="A132" s="24"/>
      <c r="B132" s="25" t="s">
        <v>169</v>
      </c>
      <c r="C132" s="24" t="s">
        <v>170</v>
      </c>
      <c r="D132" s="24" t="s">
        <v>171</v>
      </c>
      <c r="E132" s="24" t="s">
        <v>21</v>
      </c>
      <c r="F132" s="17">
        <v>5144.5151096580548</v>
      </c>
      <c r="G132" s="17">
        <v>5633.604004322845</v>
      </c>
      <c r="H132" s="17">
        <v>1939.8144869999996</v>
      </c>
      <c r="I132" s="17">
        <v>2042.6246548109996</v>
      </c>
      <c r="J132" s="26">
        <f>'2024'!J132</f>
        <v>2003.8710000000001</v>
      </c>
      <c r="K132" s="26">
        <f>'2024'!K132</f>
        <v>810.61699999999996</v>
      </c>
      <c r="L132" s="26">
        <f>'2024'!L132</f>
        <v>410</v>
      </c>
      <c r="M132" s="26">
        <f>'2024'!M132</f>
        <v>1821.329</v>
      </c>
      <c r="N132" s="26">
        <f t="shared" si="43"/>
        <v>5045.817</v>
      </c>
      <c r="O132" s="27">
        <f>(F132-H132)*J132</f>
        <v>6421806.6414264198</v>
      </c>
      <c r="P132" s="27">
        <f>(F132-H132)*K132</f>
        <v>2597784.8046372044</v>
      </c>
      <c r="Q132" s="27">
        <f>(G132-I132)*L132</f>
        <v>1472301.5332998566</v>
      </c>
      <c r="R132" s="27">
        <f>(G132-I132)*M132</f>
        <v>6540354.8276670603</v>
      </c>
      <c r="S132" s="27">
        <f t="shared" si="44"/>
        <v>17032247.80703054</v>
      </c>
      <c r="T132" s="27"/>
      <c r="U132" s="28"/>
      <c r="V132" s="29"/>
    </row>
    <row r="133" spans="1:22" ht="33" customHeight="1">
      <c r="A133" s="24" t="s">
        <v>172</v>
      </c>
      <c r="B133" s="50"/>
      <c r="C133" s="25" t="s">
        <v>173</v>
      </c>
      <c r="D133" s="25"/>
      <c r="E133" s="48"/>
      <c r="F133" s="49" t="s">
        <v>18</v>
      </c>
      <c r="G133" s="49" t="s">
        <v>411</v>
      </c>
      <c r="H133" s="49" t="s">
        <v>18</v>
      </c>
      <c r="I133" s="49" t="s">
        <v>411</v>
      </c>
      <c r="J133" s="26">
        <f>'2024'!J133</f>
        <v>20683.719999999998</v>
      </c>
      <c r="K133" s="26">
        <f>'2024'!K133</f>
        <v>10166.84</v>
      </c>
      <c r="L133" s="26">
        <f>'2024'!L133</f>
        <v>5210.71</v>
      </c>
      <c r="M133" s="26">
        <f>'2024'!M133</f>
        <v>19229.37</v>
      </c>
      <c r="N133" s="26">
        <f t="shared" si="43"/>
        <v>55290.64</v>
      </c>
      <c r="O133" s="27">
        <f>SUM(O134:O137)</f>
        <v>80816191.49318628</v>
      </c>
      <c r="P133" s="27">
        <f t="shared" ref="P133:R133" si="69">SUM(P134:P137)</f>
        <v>39711993.045690514</v>
      </c>
      <c r="Q133" s="27">
        <f t="shared" si="69"/>
        <v>22657734.541652642</v>
      </c>
      <c r="R133" s="27">
        <f t="shared" si="69"/>
        <v>83926661.423459932</v>
      </c>
      <c r="S133" s="27">
        <f t="shared" si="44"/>
        <v>227112580.5039894</v>
      </c>
      <c r="T133" s="29"/>
      <c r="U133" s="28"/>
      <c r="V133" s="29"/>
    </row>
    <row r="134" spans="1:22" ht="30.75" customHeight="1">
      <c r="A134" s="24"/>
      <c r="B134" s="25" t="s">
        <v>173</v>
      </c>
      <c r="C134" s="24" t="s">
        <v>141</v>
      </c>
      <c r="D134" s="24" t="s">
        <v>174</v>
      </c>
      <c r="E134" s="24" t="s">
        <v>21</v>
      </c>
      <c r="F134" s="17">
        <v>5452.6765788426501</v>
      </c>
      <c r="G134" s="17">
        <v>5961.018199578054</v>
      </c>
      <c r="H134" s="17">
        <v>2000.8184624999999</v>
      </c>
      <c r="I134" s="17">
        <v>2106.8618410124996</v>
      </c>
      <c r="J134" s="26">
        <f>'2024'!J134</f>
        <v>16314.67</v>
      </c>
      <c r="K134" s="26">
        <f>'2024'!K134</f>
        <v>7404.66</v>
      </c>
      <c r="L134" s="26">
        <f>'2024'!L134</f>
        <v>4023.53</v>
      </c>
      <c r="M134" s="26">
        <f>'2024'!M134</f>
        <v>14662.24</v>
      </c>
      <c r="N134" s="26">
        <f t="shared" si="43"/>
        <v>42405.1</v>
      </c>
      <c r="O134" s="27">
        <f>(F134-H134)*J134</f>
        <v>56315926.054951943</v>
      </c>
      <c r="P134" s="27">
        <f t="shared" ref="P134:Q137" si="70">(F134-H134)*K134</f>
        <v>25559835.719757769</v>
      </c>
      <c r="Q134" s="27">
        <f t="shared" si="70"/>
        <v>15507313.733379265</v>
      </c>
      <c r="R134" s="27">
        <f>(G134-I134)*M134</f>
        <v>56510565.526814215</v>
      </c>
      <c r="S134" s="27">
        <f t="shared" si="44"/>
        <v>153893641.0349032</v>
      </c>
      <c r="T134" s="27"/>
      <c r="U134" s="28"/>
      <c r="V134" s="29"/>
    </row>
    <row r="135" spans="1:22" ht="30.75" customHeight="1">
      <c r="A135" s="24"/>
      <c r="B135" s="25" t="s">
        <v>173</v>
      </c>
      <c r="C135" s="24" t="s">
        <v>141</v>
      </c>
      <c r="D135" s="24" t="s">
        <v>174</v>
      </c>
      <c r="E135" s="24" t="s">
        <v>31</v>
      </c>
      <c r="F135" s="17">
        <v>5452.6765788426501</v>
      </c>
      <c r="G135" s="17">
        <f>G134</f>
        <v>5961.018199578054</v>
      </c>
      <c r="H135" s="17">
        <v>2000.8184624999999</v>
      </c>
      <c r="I135" s="17">
        <f t="shared" si="47"/>
        <v>2106.8618410124996</v>
      </c>
      <c r="J135" s="26">
        <f>'2024'!J135</f>
        <v>1294.3800000000001</v>
      </c>
      <c r="K135" s="26">
        <f>'2024'!K135</f>
        <v>1254.8900000000001</v>
      </c>
      <c r="L135" s="26">
        <f>'2024'!L135</f>
        <v>412.05</v>
      </c>
      <c r="M135" s="26">
        <f>'2024'!M135</f>
        <v>1612.59</v>
      </c>
      <c r="N135" s="26">
        <f t="shared" si="43"/>
        <v>4573.9100000000008</v>
      </c>
      <c r="O135" s="27">
        <f>(F135-H135)*J135</f>
        <v>4468016.1086315997</v>
      </c>
      <c r="P135" s="27">
        <f t="shared" si="70"/>
        <v>4331702.2316172291</v>
      </c>
      <c r="Q135" s="27">
        <f t="shared" si="70"/>
        <v>1588105.1275469367</v>
      </c>
      <c r="R135" s="27">
        <f>(G135-I135)*M135</f>
        <v>6215174.0022592274</v>
      </c>
      <c r="S135" s="27">
        <f t="shared" si="44"/>
        <v>16602997.470054992</v>
      </c>
      <c r="T135" s="27"/>
      <c r="U135" s="28"/>
      <c r="V135" s="29"/>
    </row>
    <row r="136" spans="1:22" ht="30.75" customHeight="1">
      <c r="A136" s="24"/>
      <c r="B136" s="25" t="s">
        <v>173</v>
      </c>
      <c r="C136" s="24" t="s">
        <v>43</v>
      </c>
      <c r="D136" s="24" t="s">
        <v>175</v>
      </c>
      <c r="E136" s="24" t="s">
        <v>21</v>
      </c>
      <c r="F136" s="17">
        <v>8076.9892828393686</v>
      </c>
      <c r="G136" s="17">
        <v>8821.3171975509704</v>
      </c>
      <c r="H136" s="17">
        <v>1561.477905</v>
      </c>
      <c r="I136" s="17">
        <v>1644.2362339649999</v>
      </c>
      <c r="J136" s="26">
        <f>'2024'!J136</f>
        <v>3058.2999999999997</v>
      </c>
      <c r="K136" s="26">
        <f>'2024'!K136</f>
        <v>1500.93</v>
      </c>
      <c r="L136" s="26">
        <f>'2024'!L136</f>
        <v>772.35</v>
      </c>
      <c r="M136" s="26">
        <f>'2024'!M136</f>
        <v>2941.37</v>
      </c>
      <c r="N136" s="26">
        <f t="shared" si="43"/>
        <v>8272.9500000000007</v>
      </c>
      <c r="O136" s="27">
        <f>(F136-H136)*J136</f>
        <v>19926388.446846139</v>
      </c>
      <c r="P136" s="27">
        <f t="shared" si="70"/>
        <v>9779326.4923404437</v>
      </c>
      <c r="Q136" s="27">
        <f t="shared" si="70"/>
        <v>5543218.4822256248</v>
      </c>
      <c r="R136" s="27">
        <f>(G136-I136)*M136</f>
        <v>21110450.633862864</v>
      </c>
      <c r="S136" s="27">
        <f t="shared" si="44"/>
        <v>56359384.055275068</v>
      </c>
      <c r="T136" s="27"/>
      <c r="U136" s="28"/>
      <c r="V136" s="29"/>
    </row>
    <row r="137" spans="1:22" ht="30.75" customHeight="1">
      <c r="A137" s="24"/>
      <c r="B137" s="25" t="s">
        <v>173</v>
      </c>
      <c r="C137" s="24" t="s">
        <v>141</v>
      </c>
      <c r="D137" s="24" t="s">
        <v>176</v>
      </c>
      <c r="E137" s="24" t="s">
        <v>21</v>
      </c>
      <c r="F137" s="17">
        <v>8083.086832834696</v>
      </c>
      <c r="G137" s="17">
        <v>8571.6830759437107</v>
      </c>
      <c r="H137" s="17">
        <v>1616.3255159999999</v>
      </c>
      <c r="I137" s="17">
        <v>1702.1872123424998</v>
      </c>
      <c r="J137" s="26">
        <f>'2024'!J137</f>
        <v>16.369999999999997</v>
      </c>
      <c r="K137" s="26">
        <f>'2024'!K137</f>
        <v>6.3599999999999994</v>
      </c>
      <c r="L137" s="26">
        <f>'2024'!L137</f>
        <v>2.78</v>
      </c>
      <c r="M137" s="26">
        <f>'2024'!M137</f>
        <v>13.17</v>
      </c>
      <c r="N137" s="26">
        <f t="shared" si="43"/>
        <v>38.68</v>
      </c>
      <c r="O137" s="27">
        <f>(F137-H137)*J137</f>
        <v>105860.88275658396</v>
      </c>
      <c r="P137" s="27">
        <f t="shared" si="70"/>
        <v>41128.601975068661</v>
      </c>
      <c r="Q137" s="27">
        <f t="shared" si="70"/>
        <v>19097.198500811366</v>
      </c>
      <c r="R137" s="27">
        <f>(G137-I137)*M137</f>
        <v>90471.260523627949</v>
      </c>
      <c r="S137" s="27">
        <f t="shared" si="44"/>
        <v>256557.94375609193</v>
      </c>
      <c r="T137" s="27"/>
      <c r="U137" s="28"/>
      <c r="V137" s="29"/>
    </row>
    <row r="138" spans="1:22" ht="33" customHeight="1">
      <c r="A138" s="24" t="s">
        <v>177</v>
      </c>
      <c r="B138" s="50"/>
      <c r="C138" s="25" t="s">
        <v>178</v>
      </c>
      <c r="D138" s="25"/>
      <c r="E138" s="48"/>
      <c r="F138" s="49" t="s">
        <v>18</v>
      </c>
      <c r="G138" s="49" t="s">
        <v>411</v>
      </c>
      <c r="H138" s="49" t="s">
        <v>18</v>
      </c>
      <c r="I138" s="49" t="s">
        <v>411</v>
      </c>
      <c r="J138" s="26">
        <f>'2024'!J138</f>
        <v>4532.2960000000003</v>
      </c>
      <c r="K138" s="26">
        <f>'2024'!K138</f>
        <v>2473.799</v>
      </c>
      <c r="L138" s="26">
        <f>'2024'!L138</f>
        <v>790.7</v>
      </c>
      <c r="M138" s="26">
        <f>'2024'!M138</f>
        <v>3940.8999999999996</v>
      </c>
      <c r="N138" s="26">
        <f t="shared" si="43"/>
        <v>11737.695</v>
      </c>
      <c r="O138" s="27">
        <f>SUM(O139:O140)</f>
        <v>24983398.166305874</v>
      </c>
      <c r="P138" s="27">
        <f t="shared" ref="P138:R138" si="71">SUM(P139:P140)</f>
        <v>13748288.713389274</v>
      </c>
      <c r="Q138" s="27">
        <f t="shared" si="71"/>
        <v>4933192.6096961377</v>
      </c>
      <c r="R138" s="27">
        <f t="shared" si="71"/>
        <v>24347679.294249602</v>
      </c>
      <c r="S138" s="27">
        <f t="shared" si="44"/>
        <v>68012558.783640891</v>
      </c>
      <c r="T138" s="29"/>
      <c r="U138" s="28"/>
      <c r="V138" s="29"/>
    </row>
    <row r="139" spans="1:22" ht="30.75" customHeight="1">
      <c r="A139" s="24"/>
      <c r="B139" s="25" t="s">
        <v>178</v>
      </c>
      <c r="C139" s="24" t="s">
        <v>179</v>
      </c>
      <c r="D139" s="24" t="s">
        <v>180</v>
      </c>
      <c r="E139" s="24" t="s">
        <v>21</v>
      </c>
      <c r="F139" s="17">
        <v>7037.9929435805971</v>
      </c>
      <c r="G139" s="17">
        <v>7770.5325847037311</v>
      </c>
      <c r="H139" s="17">
        <v>1952.1272159999996</v>
      </c>
      <c r="I139" s="17">
        <v>2055.5899584479994</v>
      </c>
      <c r="J139" s="26">
        <f>'2024'!J139</f>
        <v>3223.835</v>
      </c>
      <c r="K139" s="26">
        <f>'2024'!K139</f>
        <v>1683.828</v>
      </c>
      <c r="L139" s="26">
        <f>'2024'!L139</f>
        <v>530.5</v>
      </c>
      <c r="M139" s="26">
        <f>'2024'!M139</f>
        <v>2794.54</v>
      </c>
      <c r="N139" s="26">
        <f t="shared" si="43"/>
        <v>8232.7030000000013</v>
      </c>
      <c r="O139" s="27">
        <f>(F139-H139)*J139</f>
        <v>16395991.937874794</v>
      </c>
      <c r="P139" s="27">
        <f>(F139-H139)*K139</f>
        <v>8563723.1163405813</v>
      </c>
      <c r="Q139" s="27">
        <f>(G139-I139)*L139</f>
        <v>3031777.0632286659</v>
      </c>
      <c r="R139" s="27">
        <f>(G139-I139)*M139</f>
        <v>15970635.766776692</v>
      </c>
      <c r="S139" s="27">
        <f t="shared" si="44"/>
        <v>43962127.884220734</v>
      </c>
      <c r="T139" s="27"/>
      <c r="U139" s="28"/>
      <c r="V139" s="29"/>
    </row>
    <row r="140" spans="1:22" ht="30.75" customHeight="1">
      <c r="A140" s="24"/>
      <c r="B140" s="25" t="s">
        <v>178</v>
      </c>
      <c r="C140" s="24" t="s">
        <v>179</v>
      </c>
      <c r="D140" s="24" t="s">
        <v>181</v>
      </c>
      <c r="E140" s="24" t="s">
        <v>21</v>
      </c>
      <c r="F140" s="17">
        <v>8515.1093976860266</v>
      </c>
      <c r="G140" s="17">
        <v>9363.1055098218349</v>
      </c>
      <c r="H140" s="17">
        <v>1952.1272159999996</v>
      </c>
      <c r="I140" s="17">
        <v>2055.5899584479994</v>
      </c>
      <c r="J140" s="26">
        <f>'2024'!J140</f>
        <v>1308.461</v>
      </c>
      <c r="K140" s="26">
        <f>'2024'!K140</f>
        <v>789.971</v>
      </c>
      <c r="L140" s="26">
        <f>'2024'!L140</f>
        <v>260.2</v>
      </c>
      <c r="M140" s="26">
        <f>'2024'!M140</f>
        <v>1146.3599999999999</v>
      </c>
      <c r="N140" s="26">
        <f t="shared" si="43"/>
        <v>3504.9919999999993</v>
      </c>
      <c r="O140" s="27">
        <f>(F140-H140)*J140</f>
        <v>8587406.2284310795</v>
      </c>
      <c r="P140" s="27">
        <f>(F140-H140)*K140</f>
        <v>5184565.5970486924</v>
      </c>
      <c r="Q140" s="27">
        <f>(G140-I140)*L140</f>
        <v>1901415.5464674719</v>
      </c>
      <c r="R140" s="27">
        <f>(G140-I140)*M140</f>
        <v>8377043.5274729095</v>
      </c>
      <c r="S140" s="27">
        <f t="shared" si="44"/>
        <v>24050430.899420153</v>
      </c>
      <c r="T140" s="27"/>
      <c r="U140" s="28"/>
      <c r="V140" s="29"/>
    </row>
    <row r="141" spans="1:22" ht="33" customHeight="1">
      <c r="A141" s="24" t="s">
        <v>182</v>
      </c>
      <c r="B141" s="50"/>
      <c r="C141" s="25" t="s">
        <v>183</v>
      </c>
      <c r="D141" s="25"/>
      <c r="E141" s="48"/>
      <c r="F141" s="49" t="s">
        <v>18</v>
      </c>
      <c r="G141" s="49" t="s">
        <v>411</v>
      </c>
      <c r="H141" s="49" t="s">
        <v>18</v>
      </c>
      <c r="I141" s="49" t="s">
        <v>411</v>
      </c>
      <c r="J141" s="26">
        <f>'2024'!J141</f>
        <v>277.92</v>
      </c>
      <c r="K141" s="26">
        <f>'2024'!K141</f>
        <v>185.28</v>
      </c>
      <c r="L141" s="26">
        <f>'2024'!L141</f>
        <v>89.158999999999992</v>
      </c>
      <c r="M141" s="26">
        <f>'2024'!M141</f>
        <v>267.47699999999998</v>
      </c>
      <c r="N141" s="26">
        <f t="shared" ref="N141:N204" si="72">J141+K141+L141+M141</f>
        <v>819.83600000000001</v>
      </c>
      <c r="O141" s="27">
        <f t="shared" ref="O141:R141" si="73">SUM(O142:O143)</f>
        <v>1520374.2159327078</v>
      </c>
      <c r="P141" s="27">
        <f t="shared" si="73"/>
        <v>1013582.8106218051</v>
      </c>
      <c r="Q141" s="27">
        <f t="shared" si="73"/>
        <v>540597.05217610381</v>
      </c>
      <c r="R141" s="27">
        <f t="shared" si="73"/>
        <v>1621791.1565283115</v>
      </c>
      <c r="S141" s="27">
        <f t="shared" ref="S141:S204" si="74">O141+P141+Q141+R141</f>
        <v>4696345.2352589285</v>
      </c>
      <c r="T141" s="29"/>
      <c r="U141" s="28"/>
      <c r="V141" s="29"/>
    </row>
    <row r="142" spans="1:22" ht="30.75" customHeight="1">
      <c r="A142" s="24"/>
      <c r="B142" s="25" t="s">
        <v>183</v>
      </c>
      <c r="C142" s="24" t="s">
        <v>179</v>
      </c>
      <c r="D142" s="24" t="s">
        <v>184</v>
      </c>
      <c r="E142" s="24" t="s">
        <v>21</v>
      </c>
      <c r="F142" s="17">
        <v>7409.2650393858657</v>
      </c>
      <c r="G142" s="17">
        <v>8105.7553948862642</v>
      </c>
      <c r="H142" s="17">
        <v>1952.1272159999996</v>
      </c>
      <c r="I142" s="17">
        <v>2055.5899584479994</v>
      </c>
      <c r="J142" s="26">
        <f>'2024'!J142</f>
        <v>202.25700000000001</v>
      </c>
      <c r="K142" s="26">
        <f>'2024'!K142</f>
        <v>134.83799999999999</v>
      </c>
      <c r="L142" s="26">
        <f>'2024'!L142</f>
        <v>66.591999999999999</v>
      </c>
      <c r="M142" s="26">
        <f>'2024'!M142</f>
        <v>199.77600000000001</v>
      </c>
      <c r="N142" s="26">
        <f t="shared" si="72"/>
        <v>603.46299999999997</v>
      </c>
      <c r="O142" s="27">
        <f>(F142-H142)*J142</f>
        <v>1103744.3247445552</v>
      </c>
      <c r="P142" s="27">
        <f>(F142-H142)*K142</f>
        <v>735829.54982970341</v>
      </c>
      <c r="Q142" s="27">
        <f>(G142-I142)*L142</f>
        <v>402892.61674329691</v>
      </c>
      <c r="R142" s="27">
        <f>(G142-I142)*M142</f>
        <v>1208677.8502298908</v>
      </c>
      <c r="S142" s="27">
        <f t="shared" si="74"/>
        <v>3451144.3415474463</v>
      </c>
      <c r="T142" s="27"/>
      <c r="U142" s="28"/>
      <c r="V142" s="29"/>
    </row>
    <row r="143" spans="1:22" ht="30.75" customHeight="1">
      <c r="A143" s="24"/>
      <c r="B143" s="25" t="s">
        <v>183</v>
      </c>
      <c r="C143" s="24" t="s">
        <v>179</v>
      </c>
      <c r="D143" s="24" t="s">
        <v>185</v>
      </c>
      <c r="E143" s="24" t="s">
        <v>21</v>
      </c>
      <c r="F143" s="17">
        <v>7409.265039385863</v>
      </c>
      <c r="G143" s="17">
        <v>8105.7553948862596</v>
      </c>
      <c r="H143" s="17">
        <v>1902.8762999999999</v>
      </c>
      <c r="I143" s="17">
        <v>2003.7287438999997</v>
      </c>
      <c r="J143" s="26">
        <f>'2024'!J143</f>
        <v>75.662999999999997</v>
      </c>
      <c r="K143" s="26">
        <f>'2024'!K143</f>
        <v>50.442</v>
      </c>
      <c r="L143" s="26">
        <f>'2024'!L143</f>
        <v>22.567</v>
      </c>
      <c r="M143" s="26">
        <f>'2024'!M143</f>
        <v>67.700999999999993</v>
      </c>
      <c r="N143" s="26">
        <f t="shared" si="72"/>
        <v>216.37299999999999</v>
      </c>
      <c r="O143" s="27">
        <f>(F143-H143)*J143</f>
        <v>416629.89118815254</v>
      </c>
      <c r="P143" s="27">
        <f>(F143-H143)*K143</f>
        <v>277753.26079210173</v>
      </c>
      <c r="Q143" s="27">
        <f>(G143-I143)*L143</f>
        <v>137704.43543280693</v>
      </c>
      <c r="R143" s="27">
        <f>(G143-I143)*M143</f>
        <v>413113.30629842071</v>
      </c>
      <c r="S143" s="27">
        <f t="shared" si="74"/>
        <v>1245200.8937114819</v>
      </c>
      <c r="T143" s="27"/>
      <c r="U143" s="28"/>
      <c r="V143" s="29"/>
    </row>
    <row r="144" spans="1:22" ht="33" customHeight="1">
      <c r="A144" s="24" t="s">
        <v>186</v>
      </c>
      <c r="B144" s="50"/>
      <c r="C144" s="25" t="s">
        <v>187</v>
      </c>
      <c r="D144" s="25"/>
      <c r="E144" s="48"/>
      <c r="F144" s="49" t="s">
        <v>18</v>
      </c>
      <c r="G144" s="49" t="s">
        <v>411</v>
      </c>
      <c r="H144" s="49" t="s">
        <v>18</v>
      </c>
      <c r="I144" s="49" t="s">
        <v>411</v>
      </c>
      <c r="J144" s="26">
        <f>'2024'!J144</f>
        <v>334.17099999999999</v>
      </c>
      <c r="K144" s="26">
        <f>'2024'!K144</f>
        <v>139.399</v>
      </c>
      <c r="L144" s="26">
        <f>'2024'!L144</f>
        <v>53.6</v>
      </c>
      <c r="M144" s="26">
        <f>'2024'!M144</f>
        <v>295.92899999999997</v>
      </c>
      <c r="N144" s="26">
        <f t="shared" si="72"/>
        <v>823.09899999999993</v>
      </c>
      <c r="O144" s="27">
        <f>O145</f>
        <v>750835.65319825057</v>
      </c>
      <c r="P144" s="27">
        <f t="shared" ref="P144:R144" si="75">P145</f>
        <v>313210.12062741211</v>
      </c>
      <c r="Q144" s="27">
        <f t="shared" si="75"/>
        <v>136945.28036533477</v>
      </c>
      <c r="R144" s="27">
        <f t="shared" si="75"/>
        <v>756083.57972449891</v>
      </c>
      <c r="S144" s="27">
        <f t="shared" si="74"/>
        <v>1957074.6339154965</v>
      </c>
      <c r="T144" s="29"/>
      <c r="U144" s="28"/>
      <c r="V144" s="29"/>
    </row>
    <row r="145" spans="1:22" ht="30.75" customHeight="1">
      <c r="A145" s="24"/>
      <c r="B145" s="25" t="s">
        <v>187</v>
      </c>
      <c r="C145" s="24" t="s">
        <v>141</v>
      </c>
      <c r="D145" s="24" t="s">
        <v>188</v>
      </c>
      <c r="E145" s="24" t="s">
        <v>21</v>
      </c>
      <c r="F145" s="17">
        <v>4515.7607519096919</v>
      </c>
      <c r="G145" s="17">
        <v>4944.1011216562902</v>
      </c>
      <c r="H145" s="17">
        <v>2268.900153</v>
      </c>
      <c r="I145" s="17">
        <v>2389.151861109</v>
      </c>
      <c r="J145" s="26">
        <f>'2024'!J145</f>
        <v>334.17099999999999</v>
      </c>
      <c r="K145" s="26">
        <f>'2024'!K145</f>
        <v>139.399</v>
      </c>
      <c r="L145" s="26">
        <f>'2024'!L145</f>
        <v>53.6</v>
      </c>
      <c r="M145" s="26">
        <f>'2024'!M145</f>
        <v>295.92899999999997</v>
      </c>
      <c r="N145" s="26">
        <f t="shared" si="72"/>
        <v>823.09899999999993</v>
      </c>
      <c r="O145" s="27">
        <f>(F145-H145)*J145</f>
        <v>750835.65319825057</v>
      </c>
      <c r="P145" s="27">
        <f>(F145-H145)*K145</f>
        <v>313210.12062741211</v>
      </c>
      <c r="Q145" s="27">
        <f>(G145-I145)*L145</f>
        <v>136945.28036533477</v>
      </c>
      <c r="R145" s="27">
        <f>(G145-I145)*M145</f>
        <v>756083.57972449891</v>
      </c>
      <c r="S145" s="27">
        <f t="shared" si="74"/>
        <v>1957074.6339154965</v>
      </c>
      <c r="T145" s="27"/>
      <c r="U145" s="28"/>
      <c r="V145" s="29"/>
    </row>
    <row r="146" spans="1:22" ht="33" customHeight="1">
      <c r="A146" s="24" t="s">
        <v>189</v>
      </c>
      <c r="B146" s="50"/>
      <c r="C146" s="25" t="s">
        <v>190</v>
      </c>
      <c r="D146" s="25"/>
      <c r="E146" s="48"/>
      <c r="F146" s="49" t="s">
        <v>18</v>
      </c>
      <c r="G146" s="49" t="s">
        <v>411</v>
      </c>
      <c r="H146" s="49" t="s">
        <v>18</v>
      </c>
      <c r="I146" s="49" t="s">
        <v>411</v>
      </c>
      <c r="J146" s="26">
        <f>'2024'!J146</f>
        <v>850.80799999999999</v>
      </c>
      <c r="K146" s="26">
        <f>'2024'!K146</f>
        <v>468.65000000000003</v>
      </c>
      <c r="L146" s="26">
        <f>'2024'!L146</f>
        <v>59.701999999999998</v>
      </c>
      <c r="M146" s="26">
        <f>'2024'!M146</f>
        <v>848.64199999999994</v>
      </c>
      <c r="N146" s="26">
        <f t="shared" si="72"/>
        <v>2227.8020000000001</v>
      </c>
      <c r="O146" s="27">
        <f t="shared" ref="O146:R146" si="76">SUM(O147:O150)</f>
        <v>6941926.7933709277</v>
      </c>
      <c r="P146" s="27">
        <f t="shared" si="76"/>
        <v>3703282.5894240714</v>
      </c>
      <c r="Q146" s="27">
        <f t="shared" si="76"/>
        <v>686230.28164632467</v>
      </c>
      <c r="R146" s="27">
        <f t="shared" si="76"/>
        <v>7654333.3675933201</v>
      </c>
      <c r="S146" s="27">
        <f t="shared" si="74"/>
        <v>18985773.032034643</v>
      </c>
      <c r="T146" s="29"/>
      <c r="U146" s="28"/>
      <c r="V146" s="29"/>
    </row>
    <row r="147" spans="1:22" ht="30.75" customHeight="1">
      <c r="A147" s="24"/>
      <c r="B147" s="25" t="s">
        <v>190</v>
      </c>
      <c r="C147" s="24" t="s">
        <v>122</v>
      </c>
      <c r="D147" s="24" t="s">
        <v>191</v>
      </c>
      <c r="E147" s="24" t="s">
        <v>21</v>
      </c>
      <c r="F147" s="17">
        <v>22062.971346151306</v>
      </c>
      <c r="G147" s="17">
        <v>24093.094875708732</v>
      </c>
      <c r="H147" s="17">
        <v>2196.1431179999995</v>
      </c>
      <c r="I147" s="17">
        <f t="shared" ref="I147:I204" si="77">H147*$I$3</f>
        <v>2312.5387032539993</v>
      </c>
      <c r="J147" s="26">
        <f>'2024'!J147</f>
        <v>40.53</v>
      </c>
      <c r="K147" s="26">
        <f>'2024'!K147</f>
        <v>23.31</v>
      </c>
      <c r="L147" s="26">
        <f>'2024'!L147</f>
        <v>6.76</v>
      </c>
      <c r="M147" s="26">
        <f>'2024'!M147</f>
        <v>40.53</v>
      </c>
      <c r="N147" s="26">
        <f t="shared" si="72"/>
        <v>111.13000000000001</v>
      </c>
      <c r="O147" s="27">
        <f>(F147-H147)*J147</f>
        <v>805202.54808697244</v>
      </c>
      <c r="P147" s="27">
        <f t="shared" ref="P147:Q150" si="78">(F147-H147)*K147</f>
        <v>463095.76599820692</v>
      </c>
      <c r="Q147" s="27">
        <f t="shared" si="78"/>
        <v>147236.55972579398</v>
      </c>
      <c r="R147" s="27">
        <f>(G147-I147)*M147</f>
        <v>882765.94166959042</v>
      </c>
      <c r="S147" s="27">
        <f t="shared" si="74"/>
        <v>2298300.8154805638</v>
      </c>
      <c r="T147" s="27"/>
      <c r="U147" s="28"/>
      <c r="V147" s="29"/>
    </row>
    <row r="148" spans="1:22" ht="30.75" customHeight="1">
      <c r="A148" s="24"/>
      <c r="B148" s="25" t="s">
        <v>190</v>
      </c>
      <c r="C148" s="24" t="s">
        <v>122</v>
      </c>
      <c r="D148" s="24" t="s">
        <v>192</v>
      </c>
      <c r="E148" s="24" t="s">
        <v>21</v>
      </c>
      <c r="F148" s="17">
        <v>7438.1687865699123</v>
      </c>
      <c r="G148" s="17">
        <v>8121.6544872714931</v>
      </c>
      <c r="H148" s="17">
        <v>2196.1431179999995</v>
      </c>
      <c r="I148" s="17">
        <f t="shared" si="77"/>
        <v>2312.5387032539993</v>
      </c>
      <c r="J148" s="26">
        <f>'2024'!J148</f>
        <v>607.02600000000007</v>
      </c>
      <c r="K148" s="26">
        <f>'2024'!K148</f>
        <v>348.23400000000004</v>
      </c>
      <c r="L148" s="26">
        <f>'2024'!L148</f>
        <v>32.142000000000003</v>
      </c>
      <c r="M148" s="26">
        <f>'2024'!M148</f>
        <v>607.02599999999995</v>
      </c>
      <c r="N148" s="26">
        <f t="shared" si="72"/>
        <v>1594.4280000000001</v>
      </c>
      <c r="O148" s="27">
        <f>(F148-H148)*J148</f>
        <v>3182045.8734893207</v>
      </c>
      <c r="P148" s="27">
        <f t="shared" si="78"/>
        <v>1825451.5666687754</v>
      </c>
      <c r="Q148" s="27">
        <f t="shared" si="78"/>
        <v>186716.59952989031</v>
      </c>
      <c r="R148" s="27">
        <f>(G148-I148)*M148</f>
        <v>3526284.3179090028</v>
      </c>
      <c r="S148" s="27">
        <f t="shared" si="74"/>
        <v>8720498.3575969897</v>
      </c>
      <c r="T148" s="27"/>
      <c r="U148" s="28"/>
      <c r="V148" s="29"/>
    </row>
    <row r="149" spans="1:22" ht="30.75" customHeight="1">
      <c r="A149" s="24"/>
      <c r="B149" s="25" t="s">
        <v>190</v>
      </c>
      <c r="C149" s="24" t="s">
        <v>122</v>
      </c>
      <c r="D149" s="24" t="s">
        <v>193</v>
      </c>
      <c r="E149" s="24" t="s">
        <v>21</v>
      </c>
      <c r="F149" s="17">
        <v>14961.21500376555</v>
      </c>
      <c r="G149" s="17">
        <v>16330.361643252323</v>
      </c>
      <c r="H149" s="17">
        <v>2444.6363759999999</v>
      </c>
      <c r="I149" s="17">
        <f t="shared" si="77"/>
        <v>2574.2021039279998</v>
      </c>
      <c r="J149" s="26">
        <f>'2024'!J149</f>
        <v>102.852</v>
      </c>
      <c r="K149" s="26">
        <f>'2024'!K149</f>
        <v>48.38</v>
      </c>
      <c r="L149" s="26">
        <f>'2024'!L149</f>
        <v>6.0380000000000003</v>
      </c>
      <c r="M149" s="26">
        <f>'2024'!M149</f>
        <v>94.165999999999997</v>
      </c>
      <c r="N149" s="26">
        <f t="shared" si="72"/>
        <v>251.43600000000001</v>
      </c>
      <c r="O149" s="27">
        <f>(F149-H149)*J149</f>
        <v>1287355.1450229425</v>
      </c>
      <c r="P149" s="27">
        <f t="shared" si="78"/>
        <v>605552.07401129731</v>
      </c>
      <c r="Q149" s="27">
        <f t="shared" si="78"/>
        <v>83059.691298440259</v>
      </c>
      <c r="R149" s="27">
        <f>(G149-I149)*M149</f>
        <v>1295362.519180014</v>
      </c>
      <c r="S149" s="27">
        <f t="shared" si="74"/>
        <v>3271329.429512694</v>
      </c>
      <c r="T149" s="27"/>
      <c r="U149" s="28"/>
      <c r="V149" s="29"/>
    </row>
    <row r="150" spans="1:22" ht="42.75" customHeight="1">
      <c r="A150" s="24"/>
      <c r="B150" s="25" t="s">
        <v>190</v>
      </c>
      <c r="C150" s="24" t="s">
        <v>122</v>
      </c>
      <c r="D150" s="24" t="s">
        <v>194</v>
      </c>
      <c r="E150" s="24" t="s">
        <v>21</v>
      </c>
      <c r="F150" s="17">
        <v>18558.932263526811</v>
      </c>
      <c r="G150" s="17">
        <v>20292.782147324851</v>
      </c>
      <c r="H150" s="17">
        <v>1952.1272159999996</v>
      </c>
      <c r="I150" s="17">
        <f t="shared" si="77"/>
        <v>2055.5899584479994</v>
      </c>
      <c r="J150" s="26">
        <f>'2024'!J150</f>
        <v>100.39999999999999</v>
      </c>
      <c r="K150" s="26">
        <f>'2024'!K150</f>
        <v>48.725999999999999</v>
      </c>
      <c r="L150" s="26">
        <f>'2024'!L150</f>
        <v>14.762</v>
      </c>
      <c r="M150" s="26">
        <f>'2024'!M150</f>
        <v>106.92</v>
      </c>
      <c r="N150" s="26">
        <f t="shared" si="72"/>
        <v>270.80799999999999</v>
      </c>
      <c r="O150" s="27">
        <f>(F150-H150)*J150</f>
        <v>1667323.2267716916</v>
      </c>
      <c r="P150" s="27">
        <f t="shared" si="78"/>
        <v>809183.18274579139</v>
      </c>
      <c r="Q150" s="27">
        <f t="shared" si="78"/>
        <v>269217.4310922001</v>
      </c>
      <c r="R150" s="27">
        <f>(G150-I150)*M150</f>
        <v>1949920.588834713</v>
      </c>
      <c r="S150" s="27">
        <f t="shared" si="74"/>
        <v>4695644.4294443959</v>
      </c>
      <c r="T150" s="27"/>
      <c r="U150" s="28"/>
      <c r="V150" s="29"/>
    </row>
    <row r="151" spans="1:22" ht="33" customHeight="1">
      <c r="A151" s="24" t="s">
        <v>195</v>
      </c>
      <c r="B151" s="50"/>
      <c r="C151" s="25" t="s">
        <v>196</v>
      </c>
      <c r="D151" s="25"/>
      <c r="E151" s="48"/>
      <c r="F151" s="49" t="s">
        <v>18</v>
      </c>
      <c r="G151" s="49" t="s">
        <v>411</v>
      </c>
      <c r="H151" s="49" t="s">
        <v>18</v>
      </c>
      <c r="I151" s="49" t="s">
        <v>411</v>
      </c>
      <c r="J151" s="26">
        <f>'2024'!J151</f>
        <v>3268.808</v>
      </c>
      <c r="K151" s="26">
        <f>'2024'!K151</f>
        <v>1640.124</v>
      </c>
      <c r="L151" s="26">
        <f>'2024'!L151</f>
        <v>571.19200000000001</v>
      </c>
      <c r="M151" s="26">
        <f>'2024'!M151</f>
        <v>2823.3560000000002</v>
      </c>
      <c r="N151" s="26">
        <f t="shared" si="72"/>
        <v>8303.48</v>
      </c>
      <c r="O151" s="27">
        <f t="shared" ref="O151:R151" si="79">O152</f>
        <v>25612301.684744414</v>
      </c>
      <c r="P151" s="27">
        <f t="shared" si="79"/>
        <v>12850969.126479667</v>
      </c>
      <c r="Q151" s="27">
        <f t="shared" si="79"/>
        <v>4994052.574640546</v>
      </c>
      <c r="R151" s="27">
        <f t="shared" si="79"/>
        <v>24685199.199090384</v>
      </c>
      <c r="S151" s="27">
        <f t="shared" si="74"/>
        <v>68142522.584955007</v>
      </c>
      <c r="T151" s="29"/>
      <c r="U151" s="28"/>
      <c r="V151" s="29"/>
    </row>
    <row r="152" spans="1:22" ht="30.75" customHeight="1">
      <c r="A152" s="24"/>
      <c r="B152" s="25" t="s">
        <v>196</v>
      </c>
      <c r="C152" s="24" t="s">
        <v>197</v>
      </c>
      <c r="D152" s="24" t="s">
        <v>198</v>
      </c>
      <c r="E152" s="24" t="s">
        <v>21</v>
      </c>
      <c r="F152" s="17">
        <v>9787.4915704510458</v>
      </c>
      <c r="G152" s="17">
        <v>10798.801653710794</v>
      </c>
      <c r="H152" s="17">
        <v>1952.1272159999996</v>
      </c>
      <c r="I152" s="17">
        <v>2055.5899584479994</v>
      </c>
      <c r="J152" s="26">
        <f>'2024'!J152</f>
        <v>3268.808</v>
      </c>
      <c r="K152" s="26">
        <f>'2024'!K152</f>
        <v>1640.124</v>
      </c>
      <c r="L152" s="26">
        <f>'2024'!L152</f>
        <v>571.19200000000001</v>
      </c>
      <c r="M152" s="26">
        <f>'2024'!M152</f>
        <v>2823.3560000000002</v>
      </c>
      <c r="N152" s="26">
        <f t="shared" si="72"/>
        <v>8303.48</v>
      </c>
      <c r="O152" s="27">
        <f>(F152-H152)*J152</f>
        <v>25612301.684744414</v>
      </c>
      <c r="P152" s="27">
        <f>(F152-H152)*K152</f>
        <v>12850969.126479667</v>
      </c>
      <c r="Q152" s="27">
        <f>(G152-I152)*L152</f>
        <v>4994052.574640546</v>
      </c>
      <c r="R152" s="27">
        <f>(G152-I152)*M152</f>
        <v>24685199.199090384</v>
      </c>
      <c r="S152" s="27">
        <f t="shared" si="74"/>
        <v>68142522.584955007</v>
      </c>
      <c r="T152" s="27"/>
      <c r="U152" s="28"/>
      <c r="V152" s="29"/>
    </row>
    <row r="153" spans="1:22" ht="33" customHeight="1">
      <c r="A153" s="24" t="s">
        <v>199</v>
      </c>
      <c r="B153" s="50"/>
      <c r="C153" s="25" t="s">
        <v>200</v>
      </c>
      <c r="D153" s="25"/>
      <c r="E153" s="48"/>
      <c r="F153" s="49" t="s">
        <v>18</v>
      </c>
      <c r="G153" s="49" t="s">
        <v>411</v>
      </c>
      <c r="H153" s="49" t="s">
        <v>18</v>
      </c>
      <c r="I153" s="49" t="s">
        <v>411</v>
      </c>
      <c r="J153" s="26">
        <f>'2024'!J153</f>
        <v>271.03200000000004</v>
      </c>
      <c r="K153" s="26">
        <f>'2024'!K153</f>
        <v>302.92099999999999</v>
      </c>
      <c r="L153" s="26">
        <f>'2024'!L153</f>
        <v>104</v>
      </c>
      <c r="M153" s="26">
        <f>'2024'!M153</f>
        <v>499</v>
      </c>
      <c r="N153" s="26">
        <f t="shared" si="72"/>
        <v>1176.953</v>
      </c>
      <c r="O153" s="27">
        <f t="shared" ref="O153:R153" si="80">SUM(O154:O156)</f>
        <v>762713.12639852532</v>
      </c>
      <c r="P153" s="27">
        <f t="shared" si="80"/>
        <v>352654.94763333531</v>
      </c>
      <c r="Q153" s="27">
        <f t="shared" si="80"/>
        <v>85333.180678227902</v>
      </c>
      <c r="R153" s="27">
        <f t="shared" si="80"/>
        <v>671484.99708584487</v>
      </c>
      <c r="S153" s="27">
        <f t="shared" si="74"/>
        <v>1872186.2517959333</v>
      </c>
      <c r="T153" s="29"/>
      <c r="U153" s="28"/>
      <c r="V153" s="29"/>
    </row>
    <row r="154" spans="1:22" ht="30.75" customHeight="1">
      <c r="A154" s="24"/>
      <c r="B154" s="25" t="s">
        <v>200</v>
      </c>
      <c r="C154" s="24" t="s">
        <v>59</v>
      </c>
      <c r="D154" s="24" t="s">
        <v>201</v>
      </c>
      <c r="E154" s="24" t="s">
        <v>21</v>
      </c>
      <c r="F154" s="17">
        <v>4886.6396707062031</v>
      </c>
      <c r="G154" s="17">
        <v>5335.8730137311622</v>
      </c>
      <c r="H154" s="17">
        <v>1695.7985849999998</v>
      </c>
      <c r="I154" s="17">
        <f t="shared" si="77"/>
        <v>1785.6759100049997</v>
      </c>
      <c r="J154" s="26">
        <f>'2024'!J154</f>
        <v>219.93400000000003</v>
      </c>
      <c r="K154" s="26">
        <f>'2024'!K154</f>
        <v>98.119</v>
      </c>
      <c r="L154" s="26">
        <f>'2024'!L154</f>
        <v>19</v>
      </c>
      <c r="M154" s="26">
        <f>'2024'!M154</f>
        <v>167</v>
      </c>
      <c r="N154" s="26">
        <f t="shared" si="72"/>
        <v>504.053</v>
      </c>
      <c r="O154" s="27">
        <f>(F154-H154)*J154</f>
        <v>701774.44334370829</v>
      </c>
      <c r="P154" s="27">
        <f t="shared" ref="P154:Q156" si="81">(F154-H154)*K154</f>
        <v>313082.13648840698</v>
      </c>
      <c r="Q154" s="27">
        <f t="shared" si="81"/>
        <v>67453.744970797095</v>
      </c>
      <c r="R154" s="27">
        <f>(G154-I154)*M154</f>
        <v>592882.91632226924</v>
      </c>
      <c r="S154" s="27">
        <f t="shared" si="74"/>
        <v>1675193.2411251816</v>
      </c>
      <c r="T154" s="27"/>
      <c r="U154" s="28"/>
      <c r="V154" s="29"/>
    </row>
    <row r="155" spans="1:22" ht="30.75" customHeight="1">
      <c r="A155" s="24"/>
      <c r="B155" s="25" t="s">
        <v>200</v>
      </c>
      <c r="C155" s="24" t="s">
        <v>59</v>
      </c>
      <c r="D155" s="24" t="s">
        <v>201</v>
      </c>
      <c r="E155" s="24" t="s">
        <v>31</v>
      </c>
      <c r="F155" s="17">
        <v>4886.6396707062031</v>
      </c>
      <c r="G155" s="17">
        <v>5335.8730137311622</v>
      </c>
      <c r="H155" s="17">
        <v>1695.7985849999998</v>
      </c>
      <c r="I155" s="17">
        <f t="shared" si="77"/>
        <v>1785.6759100049997</v>
      </c>
      <c r="J155" s="26">
        <f>'2024'!J155</f>
        <v>19.097999999999999</v>
      </c>
      <c r="K155" s="26">
        <f>'2024'!K155</f>
        <v>12.401999999999999</v>
      </c>
      <c r="L155" s="26">
        <f>'2024'!L155</f>
        <v>5</v>
      </c>
      <c r="M155" s="26">
        <f>'2024'!M155</f>
        <v>22</v>
      </c>
      <c r="N155" s="26">
        <f t="shared" si="72"/>
        <v>58.5</v>
      </c>
      <c r="O155" s="27">
        <f>(F155-H155)*J155</f>
        <v>60938.683054817069</v>
      </c>
      <c r="P155" s="27">
        <f t="shared" si="81"/>
        <v>39572.811144928331</v>
      </c>
      <c r="Q155" s="27">
        <f t="shared" si="81"/>
        <v>17750.985518630812</v>
      </c>
      <c r="R155" s="27">
        <f>(G155-I155)*M155</f>
        <v>78104.336281975586</v>
      </c>
      <c r="S155" s="27">
        <f t="shared" si="74"/>
        <v>196366.8160003518</v>
      </c>
      <c r="T155" s="27"/>
      <c r="U155" s="28"/>
      <c r="V155" s="29"/>
    </row>
    <row r="156" spans="1:22" ht="30.75" customHeight="1">
      <c r="A156" s="24"/>
      <c r="B156" s="25" t="s">
        <v>200</v>
      </c>
      <c r="C156" s="24" t="s">
        <v>59</v>
      </c>
      <c r="D156" s="24" t="s">
        <v>201</v>
      </c>
      <c r="E156" s="24" t="s">
        <v>40</v>
      </c>
      <c r="F156" s="17">
        <v>59.467680000000001</v>
      </c>
      <c r="G156" s="17">
        <v>64.225094399999989</v>
      </c>
      <c r="H156" s="17">
        <f>F156</f>
        <v>59.467680000000001</v>
      </c>
      <c r="I156" s="17">
        <f t="shared" si="77"/>
        <v>62.619467039999996</v>
      </c>
      <c r="J156" s="26">
        <f>'2024'!J156</f>
        <v>32</v>
      </c>
      <c r="K156" s="26">
        <f>'2024'!K156</f>
        <v>192.4</v>
      </c>
      <c r="L156" s="26">
        <f>'2024'!L156</f>
        <v>80</v>
      </c>
      <c r="M156" s="26">
        <f>'2024'!M156</f>
        <v>310</v>
      </c>
      <c r="N156" s="26">
        <f t="shared" si="72"/>
        <v>614.4</v>
      </c>
      <c r="O156" s="27">
        <f>(F156-H156)*J156</f>
        <v>0</v>
      </c>
      <c r="P156" s="27">
        <f t="shared" si="81"/>
        <v>0</v>
      </c>
      <c r="Q156" s="27">
        <f t="shared" si="81"/>
        <v>128.45018879999941</v>
      </c>
      <c r="R156" s="27">
        <f>(G156-I156)*M156</f>
        <v>497.7444815999977</v>
      </c>
      <c r="S156" s="27">
        <f t="shared" si="74"/>
        <v>626.19467039999711</v>
      </c>
      <c r="T156" s="27"/>
      <c r="U156" s="28"/>
      <c r="V156" s="29"/>
    </row>
    <row r="157" spans="1:22" ht="33" customHeight="1">
      <c r="A157" s="24" t="s">
        <v>202</v>
      </c>
      <c r="B157" s="50"/>
      <c r="C157" s="25" t="s">
        <v>203</v>
      </c>
      <c r="D157" s="25"/>
      <c r="E157" s="48"/>
      <c r="F157" s="49" t="s">
        <v>18</v>
      </c>
      <c r="G157" s="49" t="s">
        <v>411</v>
      </c>
      <c r="H157" s="49" t="s">
        <v>18</v>
      </c>
      <c r="I157" s="49" t="s">
        <v>411</v>
      </c>
      <c r="J157" s="26">
        <f>'2024'!J157</f>
        <v>5273.3249999999998</v>
      </c>
      <c r="K157" s="26">
        <f>'2024'!K157</f>
        <v>2115.6550000000002</v>
      </c>
      <c r="L157" s="26">
        <f>'2024'!L157</f>
        <v>1022.7910000000001</v>
      </c>
      <c r="M157" s="26">
        <f>'2024'!M157</f>
        <v>4348.6620000000003</v>
      </c>
      <c r="N157" s="26">
        <f t="shared" si="72"/>
        <v>12760.432999999999</v>
      </c>
      <c r="O157" s="27">
        <f t="shared" ref="O157:R157" si="82">O158</f>
        <v>28037184.903361086</v>
      </c>
      <c r="P157" s="27">
        <f t="shared" si="82"/>
        <v>11248502.686013171</v>
      </c>
      <c r="Q157" s="27">
        <f t="shared" si="82"/>
        <v>6057409.5324190622</v>
      </c>
      <c r="R157" s="27">
        <f t="shared" si="82"/>
        <v>25754652.369906016</v>
      </c>
      <c r="S157" s="27">
        <f t="shared" si="74"/>
        <v>71097749.491699338</v>
      </c>
      <c r="T157" s="29"/>
      <c r="U157" s="28"/>
      <c r="V157" s="29"/>
    </row>
    <row r="158" spans="1:22" ht="30.75" customHeight="1">
      <c r="A158" s="24"/>
      <c r="B158" s="25" t="s">
        <v>203</v>
      </c>
      <c r="C158" s="24" t="s">
        <v>87</v>
      </c>
      <c r="D158" s="24" t="s">
        <v>93</v>
      </c>
      <c r="E158" s="24" t="s">
        <v>21</v>
      </c>
      <c r="F158" s="17">
        <v>7106.6174750293058</v>
      </c>
      <c r="G158" s="17">
        <v>7807.1150816507234</v>
      </c>
      <c r="H158" s="17">
        <v>1789.8230609999998</v>
      </c>
      <c r="I158" s="17">
        <f t="shared" si="77"/>
        <v>1884.6836832329998</v>
      </c>
      <c r="J158" s="26">
        <f>'2024'!J158</f>
        <v>5273.3249999999998</v>
      </c>
      <c r="K158" s="26">
        <f>'2024'!K158</f>
        <v>2115.6550000000002</v>
      </c>
      <c r="L158" s="26">
        <f>'2024'!L158</f>
        <v>1022.7910000000001</v>
      </c>
      <c r="M158" s="26">
        <f>'2024'!M158</f>
        <v>4348.6620000000003</v>
      </c>
      <c r="N158" s="26">
        <f t="shared" si="72"/>
        <v>12760.432999999999</v>
      </c>
      <c r="O158" s="27">
        <f>(F158-H158)*J158</f>
        <v>28037184.903361086</v>
      </c>
      <c r="P158" s="27">
        <f>(F158-H158)*K158</f>
        <v>11248502.686013171</v>
      </c>
      <c r="Q158" s="27">
        <f>(G158-I158)*L158</f>
        <v>6057409.5324190622</v>
      </c>
      <c r="R158" s="27">
        <f>(G158-I158)*M158</f>
        <v>25754652.369906016</v>
      </c>
      <c r="S158" s="27">
        <f t="shared" si="74"/>
        <v>71097749.491699338</v>
      </c>
      <c r="T158" s="27"/>
      <c r="U158" s="28"/>
      <c r="V158" s="29"/>
    </row>
    <row r="159" spans="1:22" ht="33" customHeight="1">
      <c r="A159" s="24" t="s">
        <v>204</v>
      </c>
      <c r="B159" s="50"/>
      <c r="C159" s="25" t="s">
        <v>205</v>
      </c>
      <c r="D159" s="25"/>
      <c r="E159" s="48"/>
      <c r="F159" s="49" t="s">
        <v>18</v>
      </c>
      <c r="G159" s="49" t="s">
        <v>411</v>
      </c>
      <c r="H159" s="49" t="s">
        <v>18</v>
      </c>
      <c r="I159" s="49" t="s">
        <v>411</v>
      </c>
      <c r="J159" s="26">
        <f>'2024'!J159</f>
        <v>3670.7090000000003</v>
      </c>
      <c r="K159" s="26">
        <f>'2024'!K159</f>
        <v>1520.6599999999999</v>
      </c>
      <c r="L159" s="26">
        <f>'2024'!L159</f>
        <v>492.66</v>
      </c>
      <c r="M159" s="26">
        <f>'2024'!M159</f>
        <v>3021.66</v>
      </c>
      <c r="N159" s="26">
        <f t="shared" si="72"/>
        <v>8705.6890000000003</v>
      </c>
      <c r="O159" s="27">
        <f t="shared" ref="O159:R159" si="83">O160</f>
        <v>18046844.35413833</v>
      </c>
      <c r="P159" s="27">
        <f t="shared" si="83"/>
        <v>7476243.5092413994</v>
      </c>
      <c r="Q159" s="27">
        <f t="shared" si="83"/>
        <v>2706985.4590364592</v>
      </c>
      <c r="R159" s="27">
        <f t="shared" si="83"/>
        <v>16602910.08434236</v>
      </c>
      <c r="S159" s="27">
        <f t="shared" si="74"/>
        <v>44832983.406758547</v>
      </c>
      <c r="T159" s="29"/>
      <c r="U159" s="28"/>
      <c r="V159" s="29"/>
    </row>
    <row r="160" spans="1:22" ht="30.75" customHeight="1">
      <c r="A160" s="24"/>
      <c r="B160" s="25" t="s">
        <v>205</v>
      </c>
      <c r="C160" s="24" t="s">
        <v>50</v>
      </c>
      <c r="D160" s="24" t="s">
        <v>206</v>
      </c>
      <c r="E160" s="24" t="s">
        <v>21</v>
      </c>
      <c r="F160" s="17">
        <v>7412.5724532647664</v>
      </c>
      <c r="G160" s="17">
        <v>8123.0527639686788</v>
      </c>
      <c r="H160" s="17">
        <v>2496.1259699999996</v>
      </c>
      <c r="I160" s="17">
        <f t="shared" si="77"/>
        <v>2628.4206464099993</v>
      </c>
      <c r="J160" s="26">
        <f>'2024'!J160</f>
        <v>3670.7090000000003</v>
      </c>
      <c r="K160" s="26">
        <f>'2024'!K160</f>
        <v>1520.6599999999999</v>
      </c>
      <c r="L160" s="26">
        <f>'2024'!L160</f>
        <v>492.66</v>
      </c>
      <c r="M160" s="26">
        <f>'2024'!M160</f>
        <v>3021.66</v>
      </c>
      <c r="N160" s="26">
        <f t="shared" si="72"/>
        <v>8705.6890000000003</v>
      </c>
      <c r="O160" s="27">
        <f>(F160-H160)*J160</f>
        <v>18046844.35413833</v>
      </c>
      <c r="P160" s="27">
        <f>(F160-H160)*K160</f>
        <v>7476243.5092413994</v>
      </c>
      <c r="Q160" s="27">
        <f>(G160-I160)*L160</f>
        <v>2706985.4590364592</v>
      </c>
      <c r="R160" s="27">
        <f>(G160-I160)*M160</f>
        <v>16602910.08434236</v>
      </c>
      <c r="S160" s="27">
        <f t="shared" si="74"/>
        <v>44832983.406758547</v>
      </c>
      <c r="T160" s="27"/>
      <c r="U160" s="28"/>
      <c r="V160" s="29"/>
    </row>
    <row r="161" spans="1:22" ht="33" customHeight="1">
      <c r="A161" s="24" t="s">
        <v>207</v>
      </c>
      <c r="B161" s="50"/>
      <c r="C161" s="25" t="s">
        <v>208</v>
      </c>
      <c r="D161" s="25"/>
      <c r="E161" s="48"/>
      <c r="F161" s="49" t="s">
        <v>18</v>
      </c>
      <c r="G161" s="49" t="s">
        <v>411</v>
      </c>
      <c r="H161" s="49" t="s">
        <v>18</v>
      </c>
      <c r="I161" s="49" t="s">
        <v>411</v>
      </c>
      <c r="J161" s="26">
        <f>'2024'!J161</f>
        <v>21367.412</v>
      </c>
      <c r="K161" s="26">
        <f>'2024'!K161</f>
        <v>8436.76</v>
      </c>
      <c r="L161" s="26">
        <f>'2024'!L161</f>
        <v>4193.869999999999</v>
      </c>
      <c r="M161" s="26">
        <f>'2024'!M161</f>
        <v>18101.609999999997</v>
      </c>
      <c r="N161" s="26">
        <f t="shared" si="72"/>
        <v>52099.652000000002</v>
      </c>
      <c r="O161" s="27">
        <f t="shared" ref="O161:R161" si="84">SUM(O162:O174)</f>
        <v>116711024.3693639</v>
      </c>
      <c r="P161" s="27">
        <f t="shared" si="84"/>
        <v>53512795.54153607</v>
      </c>
      <c r="Q161" s="27">
        <f t="shared" si="84"/>
        <v>22427002.026272517</v>
      </c>
      <c r="R161" s="27">
        <f t="shared" si="84"/>
        <v>107717154.32441965</v>
      </c>
      <c r="S161" s="27">
        <f t="shared" si="74"/>
        <v>300367976.26159215</v>
      </c>
      <c r="T161" s="29"/>
      <c r="U161" s="28"/>
      <c r="V161" s="29"/>
    </row>
    <row r="162" spans="1:22" ht="45.75" customHeight="1">
      <c r="A162" s="24"/>
      <c r="B162" s="25" t="s">
        <v>208</v>
      </c>
      <c r="C162" s="24" t="s">
        <v>209</v>
      </c>
      <c r="D162" s="24" t="s">
        <v>210</v>
      </c>
      <c r="E162" s="24" t="s">
        <v>21</v>
      </c>
      <c r="F162" s="17">
        <v>13423.209747474693</v>
      </c>
      <c r="G162" s="17">
        <v>14862.995545164371</v>
      </c>
      <c r="H162" s="17">
        <v>2073.5754975</v>
      </c>
      <c r="I162" s="17">
        <f t="shared" si="77"/>
        <v>2183.4749988674998</v>
      </c>
      <c r="J162" s="26">
        <f>'2024'!J162</f>
        <v>4996</v>
      </c>
      <c r="K162" s="26">
        <f>'2024'!K162</f>
        <v>2373.4749999999999</v>
      </c>
      <c r="L162" s="26">
        <f>'2024'!L162</f>
        <v>718.8</v>
      </c>
      <c r="M162" s="26">
        <f>'2024'!M162</f>
        <v>3912.36</v>
      </c>
      <c r="N162" s="26">
        <f t="shared" si="72"/>
        <v>12000.635</v>
      </c>
      <c r="O162" s="27">
        <f t="shared" ref="O162:O174" si="85">(F162-H162)*J162</f>
        <v>56702772.712873571</v>
      </c>
      <c r="P162" s="27">
        <f t="shared" ref="P162:P174" si="86">(F162-H162)*K162</f>
        <v>26938073.151458684</v>
      </c>
      <c r="Q162" s="27">
        <f t="shared" ref="Q162:Q174" si="87">(G162-I162)*L162</f>
        <v>9114039.3686781898</v>
      </c>
      <c r="R162" s="27">
        <f t="shared" ref="R162:R174" si="88">(G162-I162)*M162</f>
        <v>49606849.00451003</v>
      </c>
      <c r="S162" s="27">
        <f t="shared" si="74"/>
        <v>142361734.23752046</v>
      </c>
      <c r="T162" s="27"/>
      <c r="U162" s="28"/>
      <c r="V162" s="29"/>
    </row>
    <row r="163" spans="1:22" ht="45.75" customHeight="1">
      <c r="A163" s="24"/>
      <c r="B163" s="25" t="s">
        <v>208</v>
      </c>
      <c r="C163" s="24" t="s">
        <v>209</v>
      </c>
      <c r="D163" s="24" t="s">
        <v>211</v>
      </c>
      <c r="E163" s="24" t="s">
        <v>21</v>
      </c>
      <c r="F163" s="17">
        <v>28630.27303795618</v>
      </c>
      <c r="G163" s="17">
        <v>31725.921198863081</v>
      </c>
      <c r="H163" s="17">
        <v>2073.5754975</v>
      </c>
      <c r="I163" s="17">
        <f t="shared" si="77"/>
        <v>2183.4749988674998</v>
      </c>
      <c r="J163" s="26">
        <f>'2024'!J163</f>
        <v>220.99400000000003</v>
      </c>
      <c r="K163" s="26">
        <f>'2024'!K163</f>
        <v>146.20100000000002</v>
      </c>
      <c r="L163" s="26">
        <f>'2024'!L163</f>
        <v>46.27</v>
      </c>
      <c r="M163" s="26">
        <f>'2024'!M163</f>
        <v>212.54</v>
      </c>
      <c r="N163" s="26">
        <f t="shared" si="72"/>
        <v>626.005</v>
      </c>
      <c r="O163" s="27">
        <f t="shared" si="85"/>
        <v>5868870.8162555741</v>
      </c>
      <c r="P163" s="27">
        <f t="shared" si="86"/>
        <v>3882615.7371122348</v>
      </c>
      <c r="Q163" s="27">
        <f t="shared" si="87"/>
        <v>1366928.9856737957</v>
      </c>
      <c r="R163" s="27">
        <f t="shared" si="88"/>
        <v>6278951.5153470607</v>
      </c>
      <c r="S163" s="27">
        <f t="shared" si="74"/>
        <v>17397367.054388665</v>
      </c>
      <c r="T163" s="27"/>
      <c r="U163" s="28"/>
      <c r="V163" s="29"/>
    </row>
    <row r="164" spans="1:22" ht="45.75" customHeight="1">
      <c r="A164" s="24"/>
      <c r="B164" s="25" t="s">
        <v>208</v>
      </c>
      <c r="C164" s="24" t="s">
        <v>212</v>
      </c>
      <c r="D164" s="24" t="s">
        <v>213</v>
      </c>
      <c r="E164" s="24" t="s">
        <v>21</v>
      </c>
      <c r="F164" s="17">
        <v>9535.266978861735</v>
      </c>
      <c r="G164" s="17">
        <v>10430.177392506062</v>
      </c>
      <c r="H164" s="17">
        <v>2033.4695811299998</v>
      </c>
      <c r="I164" s="17">
        <v>2141.2434689298898</v>
      </c>
      <c r="J164" s="26">
        <f>'2024'!J164</f>
        <v>3795.819</v>
      </c>
      <c r="K164" s="26">
        <f>'2024'!K164</f>
        <v>1495.415</v>
      </c>
      <c r="L164" s="26">
        <f>'2024'!L164</f>
        <v>535.57000000000005</v>
      </c>
      <c r="M164" s="26">
        <f>'2024'!M164</f>
        <v>3027.36</v>
      </c>
      <c r="N164" s="26">
        <f t="shared" si="72"/>
        <v>8854.1640000000007</v>
      </c>
      <c r="O164" s="27">
        <f t="shared" si="85"/>
        <v>28475465.096460678</v>
      </c>
      <c r="P164" s="27">
        <f t="shared" si="86"/>
        <v>11218300.355529003</v>
      </c>
      <c r="Q164" s="27">
        <f t="shared" si="87"/>
        <v>4439304.341449691</v>
      </c>
      <c r="R164" s="27">
        <f t="shared" si="88"/>
        <v>25093587.002877563</v>
      </c>
      <c r="S164" s="27">
        <f t="shared" si="74"/>
        <v>69226656.796316937</v>
      </c>
      <c r="T164" s="27"/>
      <c r="U164" s="28"/>
      <c r="V164" s="29"/>
    </row>
    <row r="165" spans="1:22" ht="45.75" customHeight="1">
      <c r="A165" s="24"/>
      <c r="B165" s="25" t="s">
        <v>208</v>
      </c>
      <c r="C165" s="24" t="s">
        <v>212</v>
      </c>
      <c r="D165" s="24" t="s">
        <v>214</v>
      </c>
      <c r="E165" s="24" t="s">
        <v>21</v>
      </c>
      <c r="F165" s="17">
        <v>9535.266978861735</v>
      </c>
      <c r="G165" s="17">
        <v>10430.177392506062</v>
      </c>
      <c r="H165" s="17">
        <v>2462.5457999999999</v>
      </c>
      <c r="I165" s="17">
        <v>2593.0607273999999</v>
      </c>
      <c r="J165" s="26">
        <f>'2024'!J165</f>
        <v>847.36199999999997</v>
      </c>
      <c r="K165" s="26">
        <f>'2024'!K165</f>
        <v>424.30599999999998</v>
      </c>
      <c r="L165" s="26">
        <f>'2024'!L165</f>
        <v>67.95</v>
      </c>
      <c r="M165" s="26">
        <f>'2024'!M165</f>
        <v>525.86</v>
      </c>
      <c r="N165" s="26">
        <f t="shared" si="72"/>
        <v>1865.4780000000001</v>
      </c>
      <c r="O165" s="27">
        <f t="shared" si="85"/>
        <v>5993155.1635626378</v>
      </c>
      <c r="P165" s="27">
        <f t="shared" si="86"/>
        <v>3000998.0325181074</v>
      </c>
      <c r="Q165" s="27">
        <f t="shared" si="87"/>
        <v>532532.07739395695</v>
      </c>
      <c r="R165" s="27">
        <f t="shared" si="88"/>
        <v>4121226.1695126742</v>
      </c>
      <c r="S165" s="27">
        <f t="shared" si="74"/>
        <v>13647911.442987375</v>
      </c>
      <c r="T165" s="27"/>
      <c r="U165" s="28"/>
      <c r="V165" s="29"/>
    </row>
    <row r="166" spans="1:22" ht="45.75" customHeight="1">
      <c r="A166" s="24"/>
      <c r="B166" s="25" t="s">
        <v>208</v>
      </c>
      <c r="C166" s="24" t="s">
        <v>212</v>
      </c>
      <c r="D166" s="24" t="s">
        <v>214</v>
      </c>
      <c r="E166" s="24" t="s">
        <v>31</v>
      </c>
      <c r="F166" s="17">
        <v>9535.266978861735</v>
      </c>
      <c r="G166" s="17">
        <v>10430.177392506062</v>
      </c>
      <c r="H166" s="17">
        <v>2462.5457999999999</v>
      </c>
      <c r="I166" s="17">
        <v>2593.0607273999999</v>
      </c>
      <c r="J166" s="26">
        <f>'2024'!J166</f>
        <v>100.994</v>
      </c>
      <c r="K166" s="26">
        <f>'2024'!K166</f>
        <v>112.148</v>
      </c>
      <c r="L166" s="26">
        <f>'2024'!L166</f>
        <v>60.3</v>
      </c>
      <c r="M166" s="26">
        <f>'2024'!M166</f>
        <v>71.989999999999995</v>
      </c>
      <c r="N166" s="26">
        <f t="shared" si="72"/>
        <v>345.43200000000002</v>
      </c>
      <c r="O166" s="27">
        <f t="shared" si="85"/>
        <v>714302.40273796208</v>
      </c>
      <c r="P166" s="27">
        <f t="shared" si="86"/>
        <v>793191.5347669858</v>
      </c>
      <c r="Q166" s="27">
        <f t="shared" si="87"/>
        <v>472578.13490589557</v>
      </c>
      <c r="R166" s="27">
        <f t="shared" si="88"/>
        <v>564194.0287209854</v>
      </c>
      <c r="S166" s="27">
        <f t="shared" si="74"/>
        <v>2544266.1011318285</v>
      </c>
      <c r="T166" s="27"/>
      <c r="U166" s="28"/>
      <c r="V166" s="29"/>
    </row>
    <row r="167" spans="1:22" ht="45.75" customHeight="1">
      <c r="A167" s="24"/>
      <c r="B167" s="25" t="s">
        <v>208</v>
      </c>
      <c r="C167" s="24" t="s">
        <v>212</v>
      </c>
      <c r="D167" s="24" t="s">
        <v>215</v>
      </c>
      <c r="E167" s="24" t="s">
        <v>21</v>
      </c>
      <c r="F167" s="17">
        <v>9535.266978861735</v>
      </c>
      <c r="G167" s="17">
        <v>10430.177392506062</v>
      </c>
      <c r="H167" s="17">
        <v>1951.3772588699999</v>
      </c>
      <c r="I167" s="17">
        <v>2054.8002535901096</v>
      </c>
      <c r="J167" s="26">
        <f>'2024'!J167</f>
        <v>387.15600000000001</v>
      </c>
      <c r="K167" s="26">
        <f>'2024'!K167</f>
        <v>151.90899999999999</v>
      </c>
      <c r="L167" s="26">
        <f>'2024'!L167</f>
        <v>116.33</v>
      </c>
      <c r="M167" s="26">
        <f>'2024'!M167</f>
        <v>498.03</v>
      </c>
      <c r="N167" s="26">
        <f t="shared" si="72"/>
        <v>1153.4250000000002</v>
      </c>
      <c r="O167" s="27">
        <f t="shared" si="85"/>
        <v>2936148.4084331202</v>
      </c>
      <c r="P167" s="27">
        <f t="shared" si="86"/>
        <v>1152061.1034742245</v>
      </c>
      <c r="Q167" s="27">
        <f t="shared" si="87"/>
        <v>974307.62257009267</v>
      </c>
      <c r="R167" s="27">
        <f t="shared" si="88"/>
        <v>4171189.0764943114</v>
      </c>
      <c r="S167" s="27">
        <f t="shared" si="74"/>
        <v>9233706.2109717485</v>
      </c>
      <c r="T167" s="27"/>
      <c r="U167" s="28"/>
      <c r="V167" s="29"/>
    </row>
    <row r="168" spans="1:22" ht="45.75" customHeight="1">
      <c r="A168" s="24"/>
      <c r="B168" s="25" t="s">
        <v>208</v>
      </c>
      <c r="C168" s="24" t="s">
        <v>212</v>
      </c>
      <c r="D168" s="24" t="s">
        <v>216</v>
      </c>
      <c r="E168" s="24" t="s">
        <v>31</v>
      </c>
      <c r="F168" s="17">
        <v>9535.266978861735</v>
      </c>
      <c r="G168" s="17">
        <v>10430.177392506062</v>
      </c>
      <c r="H168" s="17">
        <v>1951.3772588699999</v>
      </c>
      <c r="I168" s="17">
        <v>2054.8002535901096</v>
      </c>
      <c r="J168" s="26">
        <f>'2024'!J168</f>
        <v>224.33799999999997</v>
      </c>
      <c r="K168" s="26">
        <f>'2024'!K168</f>
        <v>216.488</v>
      </c>
      <c r="L168" s="26">
        <f>'2024'!L168</f>
        <v>122.47</v>
      </c>
      <c r="M168" s="26">
        <f>'2024'!M168</f>
        <v>156.24</v>
      </c>
      <c r="N168" s="26">
        <f t="shared" si="72"/>
        <v>719.53599999999994</v>
      </c>
      <c r="O168" s="27">
        <f t="shared" si="85"/>
        <v>1701354.6520035057</v>
      </c>
      <c r="P168" s="27">
        <f t="shared" si="86"/>
        <v>1641821.1177015707</v>
      </c>
      <c r="Q168" s="27">
        <f t="shared" si="87"/>
        <v>1025732.4382030367</v>
      </c>
      <c r="R168" s="27">
        <f t="shared" si="88"/>
        <v>1308568.9241842283</v>
      </c>
      <c r="S168" s="27">
        <f t="shared" si="74"/>
        <v>5677477.1320923418</v>
      </c>
      <c r="T168" s="27"/>
      <c r="U168" s="28"/>
      <c r="V168" s="29"/>
    </row>
    <row r="169" spans="1:22" ht="50.25" customHeight="1">
      <c r="A169" s="24"/>
      <c r="B169" s="25" t="s">
        <v>208</v>
      </c>
      <c r="C169" s="24" t="s">
        <v>212</v>
      </c>
      <c r="D169" s="24" t="s">
        <v>217</v>
      </c>
      <c r="E169" s="24" t="s">
        <v>21</v>
      </c>
      <c r="F169" s="17">
        <v>3687.2837154451095</v>
      </c>
      <c r="G169" s="17">
        <v>4045.0457369536271</v>
      </c>
      <c r="H169" s="17">
        <v>2033.4695811299998</v>
      </c>
      <c r="I169" s="17">
        <v>2141.2434689298898</v>
      </c>
      <c r="J169" s="26">
        <f>'2024'!J169</f>
        <v>4669.0519999999997</v>
      </c>
      <c r="K169" s="26">
        <f>'2024'!K169</f>
        <v>1558.1109999999999</v>
      </c>
      <c r="L169" s="26">
        <f>'2024'!L169</f>
        <v>1378.37</v>
      </c>
      <c r="M169" s="26">
        <f>'2024'!M169</f>
        <v>4699.1499999999996</v>
      </c>
      <c r="N169" s="26">
        <f t="shared" si="72"/>
        <v>12304.682999999999</v>
      </c>
      <c r="O169" s="27">
        <f t="shared" si="85"/>
        <v>7721744.1914522303</v>
      </c>
      <c r="P169" s="27">
        <f t="shared" si="86"/>
        <v>2576825.9946318497</v>
      </c>
      <c r="Q169" s="27">
        <f t="shared" si="87"/>
        <v>2624143.9321758784</v>
      </c>
      <c r="R169" s="27">
        <f t="shared" si="88"/>
        <v>8946252.4277837444</v>
      </c>
      <c r="S169" s="27">
        <f t="shared" si="74"/>
        <v>21868966.546043701</v>
      </c>
      <c r="T169" s="27"/>
      <c r="U169" s="28"/>
      <c r="V169" s="29"/>
    </row>
    <row r="170" spans="1:22" ht="50.25" customHeight="1">
      <c r="A170" s="24"/>
      <c r="B170" s="25" t="s">
        <v>208</v>
      </c>
      <c r="C170" s="24" t="s">
        <v>212</v>
      </c>
      <c r="D170" s="24" t="s">
        <v>217</v>
      </c>
      <c r="E170" s="24" t="s">
        <v>31</v>
      </c>
      <c r="F170" s="17">
        <v>3687.2837154451095</v>
      </c>
      <c r="G170" s="17">
        <v>4045.0457369536271</v>
      </c>
      <c r="H170" s="17">
        <v>2033.4695811299998</v>
      </c>
      <c r="I170" s="17">
        <v>2141.2434689298898</v>
      </c>
      <c r="J170" s="26">
        <f>'2024'!J170</f>
        <v>64.305000000000007</v>
      </c>
      <c r="K170" s="26">
        <f>'2024'!K170</f>
        <v>60.237000000000009</v>
      </c>
      <c r="L170" s="26">
        <f>'2024'!L170</f>
        <v>65.11</v>
      </c>
      <c r="M170" s="26">
        <f>'2024'!M170</f>
        <v>68.5</v>
      </c>
      <c r="N170" s="26">
        <f t="shared" si="72"/>
        <v>258.15200000000004</v>
      </c>
      <c r="O170" s="27">
        <f t="shared" si="85"/>
        <v>106348.51790713314</v>
      </c>
      <c r="P170" s="27">
        <f t="shared" si="86"/>
        <v>99620.80200873928</v>
      </c>
      <c r="Q170" s="27">
        <f t="shared" si="87"/>
        <v>123956.56567102553</v>
      </c>
      <c r="R170" s="27">
        <f t="shared" si="88"/>
        <v>130410.45535962601</v>
      </c>
      <c r="S170" s="27">
        <f t="shared" si="74"/>
        <v>460336.34094652394</v>
      </c>
      <c r="T170" s="27"/>
      <c r="U170" s="28"/>
      <c r="V170" s="29"/>
    </row>
    <row r="171" spans="1:22" ht="50.25" customHeight="1">
      <c r="A171" s="24"/>
      <c r="B171" s="25" t="s">
        <v>208</v>
      </c>
      <c r="C171" s="24" t="s">
        <v>212</v>
      </c>
      <c r="D171" s="24" t="s">
        <v>218</v>
      </c>
      <c r="E171" s="24" t="s">
        <v>21</v>
      </c>
      <c r="F171" s="17">
        <v>4257.273349434874</v>
      </c>
      <c r="G171" s="17">
        <v>4651.1664978850522</v>
      </c>
      <c r="H171" s="17">
        <v>2033.4695811299998</v>
      </c>
      <c r="I171" s="17">
        <v>2141.2434689298898</v>
      </c>
      <c r="J171" s="26">
        <f>'2024'!J171</f>
        <v>572.99399999999991</v>
      </c>
      <c r="K171" s="26">
        <f>'2024'!K171</f>
        <v>192.63399999999999</v>
      </c>
      <c r="L171" s="26">
        <f>'2024'!L171</f>
        <v>163.53</v>
      </c>
      <c r="M171" s="26">
        <f>'2024'!M171</f>
        <v>498.83</v>
      </c>
      <c r="N171" s="26">
        <f t="shared" si="72"/>
        <v>1427.9879999999998</v>
      </c>
      <c r="O171" s="27">
        <f t="shared" si="85"/>
        <v>1274226.2164160828</v>
      </c>
      <c r="P171" s="27">
        <f t="shared" si="86"/>
        <v>428380.21510364109</v>
      </c>
      <c r="Q171" s="27">
        <f t="shared" si="87"/>
        <v>410447.71292503772</v>
      </c>
      <c r="R171" s="27">
        <f t="shared" si="88"/>
        <v>1252024.9045337036</v>
      </c>
      <c r="S171" s="27">
        <f t="shared" si="74"/>
        <v>3365079.0489784656</v>
      </c>
      <c r="T171" s="27"/>
      <c r="U171" s="28"/>
      <c r="V171" s="29"/>
    </row>
    <row r="172" spans="1:22" ht="50.25" customHeight="1">
      <c r="A172" s="24"/>
      <c r="B172" s="25" t="s">
        <v>208</v>
      </c>
      <c r="C172" s="24" t="s">
        <v>212</v>
      </c>
      <c r="D172" s="24" t="s">
        <v>219</v>
      </c>
      <c r="E172" s="24" t="s">
        <v>21</v>
      </c>
      <c r="F172" s="17">
        <v>4257.2733494348731</v>
      </c>
      <c r="G172" s="17">
        <v>4651.1664978850504</v>
      </c>
      <c r="H172" s="17">
        <v>1890.75385863</v>
      </c>
      <c r="I172" s="17">
        <v>1990.9638131373899</v>
      </c>
      <c r="J172" s="26">
        <f>'2024'!J172</f>
        <v>684.11699999999996</v>
      </c>
      <c r="K172" s="26">
        <f>'2024'!K172</f>
        <v>228.03899999999999</v>
      </c>
      <c r="L172" s="26">
        <f>'2024'!L172</f>
        <v>220.89</v>
      </c>
      <c r="M172" s="26">
        <f>'2024'!M172</f>
        <v>756.97</v>
      </c>
      <c r="N172" s="26">
        <f t="shared" si="72"/>
        <v>1890.0159999999998</v>
      </c>
      <c r="O172" s="27">
        <f t="shared" si="85"/>
        <v>1618976.2144909576</v>
      </c>
      <c r="P172" s="27">
        <f t="shared" si="86"/>
        <v>539658.73816365248</v>
      </c>
      <c r="Q172" s="27">
        <f t="shared" si="87"/>
        <v>587612.17103391071</v>
      </c>
      <c r="R172" s="27">
        <f t="shared" si="88"/>
        <v>2013693.6262734367</v>
      </c>
      <c r="S172" s="27">
        <f t="shared" si="74"/>
        <v>4759940.7499619573</v>
      </c>
      <c r="T172" s="27"/>
      <c r="U172" s="28"/>
      <c r="V172" s="29"/>
    </row>
    <row r="173" spans="1:22" ht="50.25" customHeight="1">
      <c r="A173" s="24"/>
      <c r="B173" s="25" t="s">
        <v>208</v>
      </c>
      <c r="C173" s="24" t="s">
        <v>212</v>
      </c>
      <c r="D173" s="24" t="s">
        <v>220</v>
      </c>
      <c r="E173" s="24" t="s">
        <v>21</v>
      </c>
      <c r="F173" s="17">
        <v>1641.7955922358324</v>
      </c>
      <c r="G173" s="17">
        <v>1801.8636999616592</v>
      </c>
      <c r="H173" s="17">
        <v>1331.08435863</v>
      </c>
      <c r="I173" s="17">
        <v>1401.63182963739</v>
      </c>
      <c r="J173" s="26">
        <f>'2024'!J173</f>
        <v>4625.317</v>
      </c>
      <c r="K173" s="26">
        <f>'2024'!K173</f>
        <v>1411.3029999999999</v>
      </c>
      <c r="L173" s="26">
        <f>'2024'!L173</f>
        <v>660.88</v>
      </c>
      <c r="M173" s="26">
        <f>'2024'!M173</f>
        <v>3456.91</v>
      </c>
      <c r="N173" s="26">
        <f t="shared" si="72"/>
        <v>10154.41</v>
      </c>
      <c r="O173" s="27">
        <f t="shared" si="85"/>
        <v>1437137.9508880279</v>
      </c>
      <c r="P173" s="27">
        <f t="shared" si="86"/>
        <v>438507.69612161204</v>
      </c>
      <c r="Q173" s="27">
        <f t="shared" si="87"/>
        <v>264505.23845990305</v>
      </c>
      <c r="R173" s="27">
        <f t="shared" si="88"/>
        <v>1383565.5548426695</v>
      </c>
      <c r="S173" s="27">
        <f t="shared" si="74"/>
        <v>3523716.4403122123</v>
      </c>
      <c r="T173" s="27"/>
      <c r="U173" s="28"/>
      <c r="V173" s="29"/>
    </row>
    <row r="174" spans="1:22" ht="50.25" customHeight="1">
      <c r="A174" s="24"/>
      <c r="B174" s="25" t="s">
        <v>208</v>
      </c>
      <c r="C174" s="24" t="s">
        <v>212</v>
      </c>
      <c r="D174" s="24" t="s">
        <v>221</v>
      </c>
      <c r="E174" s="24" t="s">
        <v>21</v>
      </c>
      <c r="F174" s="17">
        <v>13830.674698607179</v>
      </c>
      <c r="G174" s="17">
        <v>14977.508450087329</v>
      </c>
      <c r="H174" s="17">
        <v>1758.2912813699998</v>
      </c>
      <c r="I174" s="17">
        <f t="shared" si="77"/>
        <v>1851.4807192826097</v>
      </c>
      <c r="J174" s="26">
        <f>'2024'!J174</f>
        <v>178.964</v>
      </c>
      <c r="K174" s="26">
        <f>'2024'!K174</f>
        <v>66.494</v>
      </c>
      <c r="L174" s="26">
        <f>'2024'!L174</f>
        <v>37.4</v>
      </c>
      <c r="M174" s="26">
        <f>'2024'!M174</f>
        <v>216.87</v>
      </c>
      <c r="N174" s="26">
        <f t="shared" si="72"/>
        <v>499.72800000000001</v>
      </c>
      <c r="O174" s="27">
        <f t="shared" si="85"/>
        <v>2160522.0258824346</v>
      </c>
      <c r="P174" s="27">
        <f t="shared" si="86"/>
        <v>802741.06294576894</v>
      </c>
      <c r="Q174" s="27">
        <f t="shared" si="87"/>
        <v>490913.43713209644</v>
      </c>
      <c r="R174" s="27">
        <f t="shared" si="88"/>
        <v>2846641.6339796195</v>
      </c>
      <c r="S174" s="27">
        <f t="shared" si="74"/>
        <v>6300818.1599399187</v>
      </c>
      <c r="T174" s="27"/>
      <c r="U174" s="28"/>
      <c r="V174" s="29"/>
    </row>
    <row r="175" spans="1:22" ht="33" customHeight="1">
      <c r="A175" s="24" t="s">
        <v>222</v>
      </c>
      <c r="B175" s="50"/>
      <c r="C175" s="25" t="s">
        <v>223</v>
      </c>
      <c r="D175" s="25"/>
      <c r="E175" s="48"/>
      <c r="F175" s="49" t="s">
        <v>18</v>
      </c>
      <c r="G175" s="49" t="s">
        <v>411</v>
      </c>
      <c r="H175" s="49" t="s">
        <v>18</v>
      </c>
      <c r="I175" s="49" t="s">
        <v>411</v>
      </c>
      <c r="J175" s="26">
        <f>'2024'!J175</f>
        <v>515.77800000000002</v>
      </c>
      <c r="K175" s="26">
        <f>'2024'!K175</f>
        <v>171.92599999999999</v>
      </c>
      <c r="L175" s="26">
        <f>'2024'!L175</f>
        <v>133.91900000000001</v>
      </c>
      <c r="M175" s="26">
        <f>'2024'!M175</f>
        <v>401.75700000000001</v>
      </c>
      <c r="N175" s="26">
        <f t="shared" si="72"/>
        <v>1223.3799999999999</v>
      </c>
      <c r="O175" s="27">
        <f t="shared" ref="O175:R175" si="89">O176</f>
        <v>6836475.261429837</v>
      </c>
      <c r="P175" s="27">
        <f t="shared" si="89"/>
        <v>2278825.0871432787</v>
      </c>
      <c r="Q175" s="27">
        <f t="shared" si="89"/>
        <v>1952767.9422260625</v>
      </c>
      <c r="R175" s="27">
        <f t="shared" si="89"/>
        <v>5858303.8266781876</v>
      </c>
      <c r="S175" s="27">
        <f t="shared" si="74"/>
        <v>16926372.117477365</v>
      </c>
      <c r="T175" s="29"/>
      <c r="U175" s="28"/>
      <c r="V175" s="29"/>
    </row>
    <row r="176" spans="1:22" ht="51.75" customHeight="1">
      <c r="A176" s="24"/>
      <c r="B176" s="25" t="s">
        <v>223</v>
      </c>
      <c r="C176" s="24" t="s">
        <v>83</v>
      </c>
      <c r="D176" s="24" t="s">
        <v>224</v>
      </c>
      <c r="E176" s="24" t="s">
        <v>21</v>
      </c>
      <c r="F176" s="17">
        <v>14770.830337606249</v>
      </c>
      <c r="G176" s="17">
        <v>16178.2097514218</v>
      </c>
      <c r="H176" s="17">
        <v>1516.1446754999999</v>
      </c>
      <c r="I176" s="17">
        <f t="shared" si="77"/>
        <v>1596.5003433014999</v>
      </c>
      <c r="J176" s="26">
        <f>'2024'!J176</f>
        <v>515.77800000000002</v>
      </c>
      <c r="K176" s="26">
        <f>'2024'!K176</f>
        <v>171.92599999999999</v>
      </c>
      <c r="L176" s="26">
        <f>'2024'!L176</f>
        <v>133.91900000000001</v>
      </c>
      <c r="M176" s="26">
        <f>'2024'!M176</f>
        <v>401.75700000000001</v>
      </c>
      <c r="N176" s="26">
        <f t="shared" si="72"/>
        <v>1223.3799999999999</v>
      </c>
      <c r="O176" s="27">
        <f>(F176-H176)*J176</f>
        <v>6836475.261429837</v>
      </c>
      <c r="P176" s="27">
        <f>(F176-H176)*K176</f>
        <v>2278825.0871432787</v>
      </c>
      <c r="Q176" s="27">
        <f>(G176-I176)*L176</f>
        <v>1952767.9422260625</v>
      </c>
      <c r="R176" s="27">
        <f>(G176-I176)*M176</f>
        <v>5858303.8266781876</v>
      </c>
      <c r="S176" s="27">
        <f t="shared" si="74"/>
        <v>16926372.117477365</v>
      </c>
      <c r="T176" s="27"/>
      <c r="U176" s="28"/>
      <c r="V176" s="29"/>
    </row>
    <row r="177" spans="1:22" ht="33" customHeight="1">
      <c r="A177" s="24" t="s">
        <v>225</v>
      </c>
      <c r="B177" s="50"/>
      <c r="C177" s="25" t="s">
        <v>226</v>
      </c>
      <c r="D177" s="25"/>
      <c r="E177" s="48"/>
      <c r="F177" s="49" t="s">
        <v>18</v>
      </c>
      <c r="G177" s="49" t="s">
        <v>411</v>
      </c>
      <c r="H177" s="49" t="s">
        <v>18</v>
      </c>
      <c r="I177" s="49" t="s">
        <v>411</v>
      </c>
      <c r="J177" s="26">
        <f>'2024'!J177</f>
        <v>5240.1799999999994</v>
      </c>
      <c r="K177" s="26">
        <f>'2024'!K177</f>
        <v>2696.223</v>
      </c>
      <c r="L177" s="26">
        <f>'2024'!L177</f>
        <v>974.53600000000006</v>
      </c>
      <c r="M177" s="26">
        <f>'2024'!M177</f>
        <v>4259.7860000000001</v>
      </c>
      <c r="N177" s="26">
        <f t="shared" si="72"/>
        <v>13170.724999999999</v>
      </c>
      <c r="O177" s="27">
        <f t="shared" ref="O177:R177" si="90">SUM(O178:O180)</f>
        <v>68988820.653009027</v>
      </c>
      <c r="P177" s="27">
        <f t="shared" si="90"/>
        <v>35604137.511150464</v>
      </c>
      <c r="Q177" s="27">
        <f t="shared" si="90"/>
        <v>14291431.431744311</v>
      </c>
      <c r="R177" s="27">
        <f t="shared" si="90"/>
        <v>62356412.875695072</v>
      </c>
      <c r="S177" s="27">
        <f t="shared" si="74"/>
        <v>181240802.47159886</v>
      </c>
      <c r="T177" s="29"/>
      <c r="U177" s="28"/>
      <c r="V177" s="29"/>
    </row>
    <row r="178" spans="1:22" ht="85.5" customHeight="1">
      <c r="A178" s="24"/>
      <c r="B178" s="25" t="s">
        <v>226</v>
      </c>
      <c r="C178" s="24" t="s">
        <v>227</v>
      </c>
      <c r="D178" s="24" t="s">
        <v>228</v>
      </c>
      <c r="E178" s="24" t="s">
        <v>21</v>
      </c>
      <c r="F178" s="17">
        <v>14555.324370271956</v>
      </c>
      <c r="G178" s="17">
        <v>16035.326974277796</v>
      </c>
      <c r="H178" s="17">
        <v>1780.6780613699998</v>
      </c>
      <c r="I178" s="17">
        <f t="shared" si="77"/>
        <v>1875.0539986226097</v>
      </c>
      <c r="J178" s="26">
        <f>'2024'!J178</f>
        <v>4593.8159999999998</v>
      </c>
      <c r="K178" s="26">
        <f>'2024'!K178</f>
        <v>2333.8429999999998</v>
      </c>
      <c r="L178" s="26">
        <f>'2024'!L178</f>
        <v>830.13800000000003</v>
      </c>
      <c r="M178" s="26">
        <f>'2024'!M178</f>
        <v>3679.623</v>
      </c>
      <c r="N178" s="26">
        <f t="shared" si="72"/>
        <v>11437.42</v>
      </c>
      <c r="O178" s="27">
        <f>(F178-H178)*J178</f>
        <v>58684374.608174749</v>
      </c>
      <c r="P178" s="27">
        <f t="shared" ref="P178:Q180" si="91">(F178-H178)*K178</f>
        <v>29814018.865506668</v>
      </c>
      <c r="Q178" s="27">
        <f t="shared" si="91"/>
        <v>11754980.687464444</v>
      </c>
      <c r="R178" s="27">
        <f>(G178-I178)*M178</f>
        <v>52104466.12749926</v>
      </c>
      <c r="S178" s="27">
        <f t="shared" si="74"/>
        <v>152357840.28864512</v>
      </c>
      <c r="T178" s="27"/>
      <c r="U178" s="28"/>
      <c r="V178" s="29"/>
    </row>
    <row r="179" spans="1:22" ht="60.75" customHeight="1">
      <c r="A179" s="24"/>
      <c r="B179" s="25" t="s">
        <v>226</v>
      </c>
      <c r="C179" s="24" t="s">
        <v>128</v>
      </c>
      <c r="D179" s="24" t="s">
        <v>229</v>
      </c>
      <c r="E179" s="24" t="s">
        <v>21</v>
      </c>
      <c r="F179" s="17">
        <v>17840.283243511054</v>
      </c>
      <c r="G179" s="17">
        <v>19636.164141460686</v>
      </c>
      <c r="H179" s="17">
        <v>1787.2150011299998</v>
      </c>
      <c r="I179" s="17">
        <f t="shared" si="77"/>
        <v>1881.9373961898896</v>
      </c>
      <c r="J179" s="26">
        <f>'2024'!J179</f>
        <v>617.43100000000004</v>
      </c>
      <c r="K179" s="26">
        <f>'2024'!K179</f>
        <v>351.404</v>
      </c>
      <c r="L179" s="26">
        <f>'2024'!L179</f>
        <v>135.006</v>
      </c>
      <c r="M179" s="26">
        <f>'2024'!M179</f>
        <v>563.46600000000001</v>
      </c>
      <c r="N179" s="26">
        <f t="shared" si="72"/>
        <v>1667.3070000000002</v>
      </c>
      <c r="O179" s="27">
        <f>(F179-H179)*J179</f>
        <v>9911661.9779615775</v>
      </c>
      <c r="P179" s="27">
        <f t="shared" si="91"/>
        <v>5641112.392645672</v>
      </c>
      <c r="Q179" s="27">
        <f t="shared" si="91"/>
        <v>2396927.1359720291</v>
      </c>
      <c r="R179" s="27">
        <f>(G179-I179)*M179</f>
        <v>10003903.127250755</v>
      </c>
      <c r="S179" s="27">
        <f t="shared" si="74"/>
        <v>27953604.633830033</v>
      </c>
      <c r="T179" s="27"/>
      <c r="U179" s="28"/>
      <c r="V179" s="29"/>
    </row>
    <row r="180" spans="1:22" ht="60.75" customHeight="1">
      <c r="A180" s="24"/>
      <c r="B180" s="25" t="s">
        <v>226</v>
      </c>
      <c r="C180" s="24" t="s">
        <v>128</v>
      </c>
      <c r="D180" s="24" t="s">
        <v>230</v>
      </c>
      <c r="E180" s="24" t="s">
        <v>21</v>
      </c>
      <c r="F180" s="17">
        <v>15362.857584778569</v>
      </c>
      <c r="G180" s="17">
        <v>16737.517497109748</v>
      </c>
      <c r="H180" s="17">
        <v>1787.2150011299998</v>
      </c>
      <c r="I180" s="17">
        <f t="shared" si="77"/>
        <v>1881.9373961898896</v>
      </c>
      <c r="J180" s="26">
        <f>'2024'!J180</f>
        <v>28.933</v>
      </c>
      <c r="K180" s="26">
        <f>'2024'!K180</f>
        <v>10.975999999999999</v>
      </c>
      <c r="L180" s="26">
        <f>'2024'!L180</f>
        <v>9.3919999999999995</v>
      </c>
      <c r="M180" s="26">
        <f>'2024'!M180</f>
        <v>16.696999999999999</v>
      </c>
      <c r="N180" s="26">
        <f t="shared" si="72"/>
        <v>65.998000000000005</v>
      </c>
      <c r="O180" s="27">
        <f>(F180-H180)*J180</f>
        <v>392784.06687270402</v>
      </c>
      <c r="P180" s="27">
        <f t="shared" si="91"/>
        <v>149006.25299812667</v>
      </c>
      <c r="Q180" s="27">
        <f t="shared" si="91"/>
        <v>139523.60830783931</v>
      </c>
      <c r="R180" s="27">
        <f>(G180-I180)*M180</f>
        <v>248043.62094505888</v>
      </c>
      <c r="S180" s="27">
        <f t="shared" si="74"/>
        <v>929357.549123729</v>
      </c>
      <c r="T180" s="27"/>
      <c r="U180" s="28"/>
      <c r="V180" s="29"/>
    </row>
    <row r="181" spans="1:22" ht="33" customHeight="1">
      <c r="A181" s="24" t="s">
        <v>231</v>
      </c>
      <c r="B181" s="50"/>
      <c r="C181" s="25" t="s">
        <v>232</v>
      </c>
      <c r="D181" s="25"/>
      <c r="E181" s="48"/>
      <c r="F181" s="49" t="s">
        <v>18</v>
      </c>
      <c r="G181" s="49" t="s">
        <v>411</v>
      </c>
      <c r="H181" s="49" t="s">
        <v>18</v>
      </c>
      <c r="I181" s="49" t="s">
        <v>411</v>
      </c>
      <c r="J181" s="26">
        <f>'2024'!J181</f>
        <v>700.65000000000009</v>
      </c>
      <c r="K181" s="26">
        <f>'2024'!K181</f>
        <v>467.1</v>
      </c>
      <c r="L181" s="26">
        <f>'2024'!L181</f>
        <v>206.21</v>
      </c>
      <c r="M181" s="26">
        <f>'2024'!M181</f>
        <v>764.21</v>
      </c>
      <c r="N181" s="26">
        <f t="shared" si="72"/>
        <v>2138.17</v>
      </c>
      <c r="O181" s="27">
        <f t="shared" ref="O181:R181" si="92">O182</f>
        <v>5841571.9094131086</v>
      </c>
      <c r="P181" s="27">
        <f t="shared" si="92"/>
        <v>3894381.2729420722</v>
      </c>
      <c r="Q181" s="27">
        <f t="shared" si="92"/>
        <v>1885020.9457114115</v>
      </c>
      <c r="R181" s="27">
        <f t="shared" si="92"/>
        <v>6985848.6830033353</v>
      </c>
      <c r="S181" s="27">
        <f t="shared" si="74"/>
        <v>18606822.811069928</v>
      </c>
      <c r="T181" s="29"/>
      <c r="U181" s="28"/>
      <c r="V181" s="29"/>
    </row>
    <row r="182" spans="1:22" ht="42" customHeight="1">
      <c r="A182" s="24"/>
      <c r="B182" s="25" t="s">
        <v>232</v>
      </c>
      <c r="C182" s="24" t="s">
        <v>179</v>
      </c>
      <c r="D182" s="24" t="s">
        <v>233</v>
      </c>
      <c r="E182" s="24" t="s">
        <v>21</v>
      </c>
      <c r="F182" s="17">
        <v>10240.237192618437</v>
      </c>
      <c r="G182" s="17">
        <v>11144.997090301296</v>
      </c>
      <c r="H182" s="17">
        <v>1902.8762999999999</v>
      </c>
      <c r="I182" s="17">
        <v>2003.7287438999997</v>
      </c>
      <c r="J182" s="26">
        <f>'2024'!J182</f>
        <v>700.65000000000009</v>
      </c>
      <c r="K182" s="26">
        <f>'2024'!K182</f>
        <v>467.1</v>
      </c>
      <c r="L182" s="26">
        <f>'2024'!L182</f>
        <v>206.21</v>
      </c>
      <c r="M182" s="26">
        <f>'2024'!M182</f>
        <v>764.21</v>
      </c>
      <c r="N182" s="26">
        <f t="shared" si="72"/>
        <v>2138.17</v>
      </c>
      <c r="O182" s="27">
        <f>(F182-H182)*J182</f>
        <v>5841571.9094131086</v>
      </c>
      <c r="P182" s="27">
        <f>(F182-H182)*K182</f>
        <v>3894381.2729420722</v>
      </c>
      <c r="Q182" s="27">
        <f>(G182-I182)*L182</f>
        <v>1885020.9457114115</v>
      </c>
      <c r="R182" s="27">
        <f>(G182-I182)*M182</f>
        <v>6985848.6830033353</v>
      </c>
      <c r="S182" s="27">
        <f t="shared" si="74"/>
        <v>18606822.811069928</v>
      </c>
      <c r="T182" s="27"/>
      <c r="U182" s="28"/>
      <c r="V182" s="29"/>
    </row>
    <row r="183" spans="1:22" ht="33" customHeight="1">
      <c r="A183" s="24" t="s">
        <v>234</v>
      </c>
      <c r="B183" s="50"/>
      <c r="C183" s="25" t="s">
        <v>235</v>
      </c>
      <c r="D183" s="25"/>
      <c r="E183" s="48"/>
      <c r="F183" s="49" t="s">
        <v>18</v>
      </c>
      <c r="G183" s="49" t="s">
        <v>411</v>
      </c>
      <c r="H183" s="49" t="s">
        <v>18</v>
      </c>
      <c r="I183" s="49" t="s">
        <v>411</v>
      </c>
      <c r="J183" s="26">
        <f>'2024'!J183</f>
        <v>110407.34999999999</v>
      </c>
      <c r="K183" s="26">
        <f>'2024'!K183</f>
        <v>52903.869999999995</v>
      </c>
      <c r="L183" s="26">
        <f>'2024'!L183</f>
        <v>15796.39</v>
      </c>
      <c r="M183" s="26">
        <f>'2024'!M183</f>
        <v>88729.799999999988</v>
      </c>
      <c r="N183" s="26">
        <f t="shared" si="72"/>
        <v>267837.40999999997</v>
      </c>
      <c r="O183" s="27">
        <f>SUM(O184:O187)</f>
        <v>28696618.088801578</v>
      </c>
      <c r="P183" s="27">
        <f t="shared" ref="P183:R183" si="93">SUM(P184:P187)</f>
        <v>13460629.272700023</v>
      </c>
      <c r="Q183" s="27">
        <f t="shared" si="93"/>
        <v>6187614.5363442376</v>
      </c>
      <c r="R183" s="27">
        <f t="shared" si="93"/>
        <v>35327399.764970109</v>
      </c>
      <c r="S183" s="27">
        <f t="shared" si="74"/>
        <v>83672261.662815958</v>
      </c>
      <c r="T183" s="29"/>
      <c r="U183" s="28"/>
      <c r="V183" s="29"/>
    </row>
    <row r="184" spans="1:22" ht="30.75" customHeight="1">
      <c r="A184" s="24"/>
      <c r="B184" s="25" t="s">
        <v>235</v>
      </c>
      <c r="C184" s="24" t="s">
        <v>115</v>
      </c>
      <c r="D184" s="24" t="s">
        <v>236</v>
      </c>
      <c r="E184" s="24" t="s">
        <v>21</v>
      </c>
      <c r="F184" s="17">
        <v>2436.8934896084311</v>
      </c>
      <c r="G184" s="17">
        <v>2682.9110814702199</v>
      </c>
      <c r="H184" s="17">
        <v>2238.6779999999999</v>
      </c>
      <c r="I184" s="17">
        <v>2357.3279339999999</v>
      </c>
      <c r="J184" s="26">
        <f>'2024'!J184</f>
        <v>81864.959999999992</v>
      </c>
      <c r="K184" s="26">
        <f>'2024'!K184</f>
        <v>32596.940000000002</v>
      </c>
      <c r="L184" s="26">
        <f>'2024'!L184</f>
        <v>11781.4</v>
      </c>
      <c r="M184" s="26">
        <f>'2024'!M184</f>
        <v>64673.31</v>
      </c>
      <c r="N184" s="26">
        <f t="shared" si="72"/>
        <v>190916.61</v>
      </c>
      <c r="O184" s="27">
        <f>(F184-H184)*J184</f>
        <v>16226903.128174635</v>
      </c>
      <c r="P184" s="27">
        <f t="shared" ref="P184:Q187" si="94">(F184-H184)*K184</f>
        <v>6461218.4218366556</v>
      </c>
      <c r="Q184" s="27">
        <f t="shared" si="94"/>
        <v>3835825.2936056494</v>
      </c>
      <c r="R184" s="27">
        <f>(G184-I184)*M184</f>
        <v>21056539.827117249</v>
      </c>
      <c r="S184" s="27">
        <f t="shared" si="74"/>
        <v>47580486.670734189</v>
      </c>
      <c r="T184" s="27"/>
      <c r="U184" s="28"/>
      <c r="V184" s="29"/>
    </row>
    <row r="185" spans="1:22" ht="30.75" customHeight="1">
      <c r="A185" s="24"/>
      <c r="B185" s="25" t="s">
        <v>235</v>
      </c>
      <c r="C185" s="24" t="s">
        <v>115</v>
      </c>
      <c r="D185" s="24" t="s">
        <v>236</v>
      </c>
      <c r="E185" s="24" t="s">
        <v>31</v>
      </c>
      <c r="F185" s="17">
        <v>2436.8934896084311</v>
      </c>
      <c r="G185" s="17">
        <v>2682.9110814702199</v>
      </c>
      <c r="H185" s="17">
        <v>2238.6779999999999</v>
      </c>
      <c r="I185" s="17">
        <v>2357.3279339999999</v>
      </c>
      <c r="J185" s="26">
        <f>'2024'!J185</f>
        <v>6809.43</v>
      </c>
      <c r="K185" s="26">
        <f>'2024'!K185</f>
        <v>10818.1</v>
      </c>
      <c r="L185" s="26">
        <f>'2024'!L185</f>
        <v>1024.47</v>
      </c>
      <c r="M185" s="26">
        <f>'2024'!M185</f>
        <v>5623.77</v>
      </c>
      <c r="N185" s="26">
        <f t="shared" si="72"/>
        <v>24275.77</v>
      </c>
      <c r="O185" s="27">
        <f>(F185-H185)*J185</f>
        <v>1349734.5014043397</v>
      </c>
      <c r="P185" s="27">
        <f t="shared" si="94"/>
        <v>2144314.9881329695</v>
      </c>
      <c r="Q185" s="27">
        <f t="shared" si="94"/>
        <v>333550.16708881623</v>
      </c>
      <c r="R185" s="27">
        <f>(G185-I185)*M185</f>
        <v>1831004.7372485991</v>
      </c>
      <c r="S185" s="27">
        <f t="shared" si="74"/>
        <v>5658604.3938747244</v>
      </c>
      <c r="T185" s="27"/>
      <c r="U185" s="28"/>
      <c r="V185" s="29"/>
    </row>
    <row r="186" spans="1:22" ht="30.75" customHeight="1">
      <c r="A186" s="24"/>
      <c r="B186" s="25" t="s">
        <v>235</v>
      </c>
      <c r="C186" s="24" t="s">
        <v>115</v>
      </c>
      <c r="D186" s="24" t="s">
        <v>237</v>
      </c>
      <c r="E186" s="24" t="s">
        <v>21</v>
      </c>
      <c r="F186" s="17">
        <v>2750.3423319282142</v>
      </c>
      <c r="G186" s="17">
        <v>3032.2069101144452</v>
      </c>
      <c r="H186" s="17">
        <v>2238.6779999999999</v>
      </c>
      <c r="I186" s="17">
        <v>2357.3279339999999</v>
      </c>
      <c r="J186" s="26">
        <f>'2024'!J186</f>
        <v>20056.980000000003</v>
      </c>
      <c r="K186" s="26">
        <f>'2024'!K186</f>
        <v>7959.38</v>
      </c>
      <c r="L186" s="26">
        <f>'2024'!L186</f>
        <v>1858.63</v>
      </c>
      <c r="M186" s="26">
        <f>'2024'!M186</f>
        <v>16220.79</v>
      </c>
      <c r="N186" s="26">
        <f t="shared" si="72"/>
        <v>46095.780000000006</v>
      </c>
      <c r="O186" s="27">
        <f>(F186-H186)*J186</f>
        <v>10262441.272197558</v>
      </c>
      <c r="P186" s="27">
        <f t="shared" si="94"/>
        <v>4072530.8502627905</v>
      </c>
      <c r="Q186" s="27">
        <f t="shared" si="94"/>
        <v>1254350.3113755917</v>
      </c>
      <c r="R186" s="27">
        <f>(G186-I186)*M186</f>
        <v>10947070.146967433</v>
      </c>
      <c r="S186" s="27">
        <f t="shared" si="74"/>
        <v>26536392.580803372</v>
      </c>
      <c r="T186" s="27"/>
      <c r="U186" s="28"/>
      <c r="V186" s="29"/>
    </row>
    <row r="187" spans="1:22" ht="30.75" customHeight="1">
      <c r="A187" s="24"/>
      <c r="B187" s="25" t="s">
        <v>235</v>
      </c>
      <c r="C187" s="24" t="s">
        <v>115</v>
      </c>
      <c r="D187" s="24" t="s">
        <v>237</v>
      </c>
      <c r="E187" s="24" t="s">
        <v>31</v>
      </c>
      <c r="F187" s="17">
        <v>2750.3423319282142</v>
      </c>
      <c r="G187" s="17">
        <v>3032.2069101144452</v>
      </c>
      <c r="H187" s="17">
        <v>2238.6779999999999</v>
      </c>
      <c r="I187" s="17">
        <v>2357.3279339999999</v>
      </c>
      <c r="J187" s="26">
        <f>'2024'!J187</f>
        <v>1675.98</v>
      </c>
      <c r="K187" s="26">
        <f>'2024'!K187</f>
        <v>1529.4499999999998</v>
      </c>
      <c r="L187" s="26">
        <f>'2024'!L187</f>
        <v>1131.8900000000001</v>
      </c>
      <c r="M187" s="26">
        <f>'2024'!M187</f>
        <v>2211.9299999999998</v>
      </c>
      <c r="N187" s="26">
        <f t="shared" si="72"/>
        <v>6549.25</v>
      </c>
      <c r="O187" s="27">
        <f>(F187-H187)*J187</f>
        <v>857539.18702504865</v>
      </c>
      <c r="P187" s="27">
        <f t="shared" si="94"/>
        <v>782565.01246760727</v>
      </c>
      <c r="Q187" s="27">
        <f t="shared" si="94"/>
        <v>763888.76427417959</v>
      </c>
      <c r="R187" s="27">
        <f>(G187-I187)*M187</f>
        <v>1492785.0536368249</v>
      </c>
      <c r="S187" s="27">
        <f t="shared" si="74"/>
        <v>3896778.0174036603</v>
      </c>
      <c r="T187" s="27"/>
      <c r="U187" s="28"/>
      <c r="V187" s="29"/>
    </row>
    <row r="188" spans="1:22" ht="33" customHeight="1">
      <c r="A188" s="24" t="s">
        <v>238</v>
      </c>
      <c r="B188" s="50"/>
      <c r="C188" s="25" t="s">
        <v>239</v>
      </c>
      <c r="D188" s="25"/>
      <c r="E188" s="48"/>
      <c r="F188" s="49" t="s">
        <v>18</v>
      </c>
      <c r="G188" s="49" t="s">
        <v>411</v>
      </c>
      <c r="H188" s="49" t="s">
        <v>18</v>
      </c>
      <c r="I188" s="49" t="s">
        <v>411</v>
      </c>
      <c r="J188" s="26">
        <f>'2024'!J188</f>
        <v>411.36</v>
      </c>
      <c r="K188" s="26">
        <f>'2024'!K188</f>
        <v>236.46199999999999</v>
      </c>
      <c r="L188" s="26">
        <f>'2024'!L188</f>
        <v>62.68</v>
      </c>
      <c r="M188" s="26">
        <f>'2024'!M188</f>
        <v>376.1</v>
      </c>
      <c r="N188" s="26">
        <f t="shared" si="72"/>
        <v>1086.6019999999999</v>
      </c>
      <c r="O188" s="27">
        <f t="shared" ref="O188:R188" si="95">O189</f>
        <v>858165.50329442648</v>
      </c>
      <c r="P188" s="27">
        <f t="shared" si="95"/>
        <v>493299.13273047126</v>
      </c>
      <c r="Q188" s="27">
        <f t="shared" si="95"/>
        <v>148563.75660110978</v>
      </c>
      <c r="R188" s="27">
        <f t="shared" si="95"/>
        <v>891429.94348559971</v>
      </c>
      <c r="S188" s="27">
        <f t="shared" si="74"/>
        <v>2391458.336111607</v>
      </c>
      <c r="T188" s="29"/>
      <c r="U188" s="28"/>
      <c r="V188" s="29"/>
    </row>
    <row r="189" spans="1:22" ht="42" customHeight="1">
      <c r="A189" s="24"/>
      <c r="B189" s="25" t="s">
        <v>239</v>
      </c>
      <c r="C189" s="24" t="s">
        <v>122</v>
      </c>
      <c r="D189" s="24" t="s">
        <v>240</v>
      </c>
      <c r="E189" s="24" t="s">
        <v>21</v>
      </c>
      <c r="F189" s="17">
        <v>4503.9388660560735</v>
      </c>
      <c r="G189" s="17">
        <v>4916.1081157702511</v>
      </c>
      <c r="H189" s="17">
        <v>2417.7722399999998</v>
      </c>
      <c r="I189" s="17">
        <f t="shared" si="77"/>
        <v>2545.9141687199995</v>
      </c>
      <c r="J189" s="26">
        <f>'2024'!J189</f>
        <v>411.36</v>
      </c>
      <c r="K189" s="26">
        <f>'2024'!K189</f>
        <v>236.46199999999999</v>
      </c>
      <c r="L189" s="26">
        <f>'2024'!L189</f>
        <v>62.68</v>
      </c>
      <c r="M189" s="26">
        <f>'2024'!M189</f>
        <v>376.1</v>
      </c>
      <c r="N189" s="26">
        <f t="shared" si="72"/>
        <v>1086.6019999999999</v>
      </c>
      <c r="O189" s="27">
        <f>(F189-H189)*J189</f>
        <v>858165.50329442648</v>
      </c>
      <c r="P189" s="27">
        <f>(F189-H189)*K189</f>
        <v>493299.13273047126</v>
      </c>
      <c r="Q189" s="27">
        <f>(G189-I189)*L189</f>
        <v>148563.75660110978</v>
      </c>
      <c r="R189" s="27">
        <f>(G189-I189)*M189</f>
        <v>891429.94348559971</v>
      </c>
      <c r="S189" s="27">
        <f t="shared" si="74"/>
        <v>2391458.336111607</v>
      </c>
      <c r="T189" s="27"/>
      <c r="U189" s="28"/>
      <c r="V189" s="29"/>
    </row>
    <row r="190" spans="1:22" ht="33" customHeight="1">
      <c r="A190" s="24" t="s">
        <v>241</v>
      </c>
      <c r="B190" s="50"/>
      <c r="C190" s="25" t="s">
        <v>242</v>
      </c>
      <c r="D190" s="25"/>
      <c r="E190" s="48"/>
      <c r="F190" s="49" t="s">
        <v>18</v>
      </c>
      <c r="G190" s="49" t="s">
        <v>411</v>
      </c>
      <c r="H190" s="49" t="s">
        <v>18</v>
      </c>
      <c r="I190" s="49" t="s">
        <v>411</v>
      </c>
      <c r="J190" s="26">
        <f>'2024'!J190</f>
        <v>2157.5249999999996</v>
      </c>
      <c r="K190" s="26">
        <f>'2024'!K190</f>
        <v>1438.35</v>
      </c>
      <c r="L190" s="26">
        <f>'2024'!L190</f>
        <v>719.17499999999995</v>
      </c>
      <c r="M190" s="26">
        <f>'2024'!M190</f>
        <v>2157.5250000000001</v>
      </c>
      <c r="N190" s="26">
        <f t="shared" si="72"/>
        <v>6472.5749999999989</v>
      </c>
      <c r="O190" s="27">
        <f t="shared" ref="O190:R190" si="96">O191</f>
        <v>12523732.64884237</v>
      </c>
      <c r="P190" s="27">
        <f t="shared" si="96"/>
        <v>8349155.0992282471</v>
      </c>
      <c r="Q190" s="27">
        <f t="shared" si="96"/>
        <v>4607737.161159113</v>
      </c>
      <c r="R190" s="27">
        <f t="shared" si="96"/>
        <v>13823211.483477341</v>
      </c>
      <c r="S190" s="27">
        <f t="shared" si="74"/>
        <v>39303836.392707072</v>
      </c>
      <c r="T190" s="29"/>
      <c r="U190" s="28"/>
      <c r="V190" s="29"/>
    </row>
    <row r="191" spans="1:22" ht="42" customHeight="1">
      <c r="A191" s="24"/>
      <c r="B191" s="25" t="s">
        <v>242</v>
      </c>
      <c r="C191" s="24" t="s">
        <v>179</v>
      </c>
      <c r="D191" s="24" t="s">
        <v>243</v>
      </c>
      <c r="E191" s="24" t="s">
        <v>21</v>
      </c>
      <c r="F191" s="17">
        <v>7707.5518652158707</v>
      </c>
      <c r="G191" s="17">
        <v>8410.7050169338418</v>
      </c>
      <c r="H191" s="17">
        <v>1902.8762999999999</v>
      </c>
      <c r="I191" s="17">
        <v>2003.7287438999997</v>
      </c>
      <c r="J191" s="26">
        <f>'2024'!J191</f>
        <v>2157.5249999999996</v>
      </c>
      <c r="K191" s="26">
        <f>'2024'!K191</f>
        <v>1438.35</v>
      </c>
      <c r="L191" s="26">
        <f>'2024'!L191</f>
        <v>719.17499999999995</v>
      </c>
      <c r="M191" s="26">
        <f>'2024'!M191</f>
        <v>2157.5250000000001</v>
      </c>
      <c r="N191" s="26">
        <f t="shared" si="72"/>
        <v>6472.5749999999989</v>
      </c>
      <c r="O191" s="27">
        <f>(F191-H191)*J191</f>
        <v>12523732.64884237</v>
      </c>
      <c r="P191" s="27">
        <f>(F191-H191)*K191</f>
        <v>8349155.0992282471</v>
      </c>
      <c r="Q191" s="27">
        <f>(G191-I191)*L191</f>
        <v>4607737.161159113</v>
      </c>
      <c r="R191" s="27">
        <f>(G191-I191)*M191</f>
        <v>13823211.483477341</v>
      </c>
      <c r="S191" s="27">
        <f t="shared" si="74"/>
        <v>39303836.392707072</v>
      </c>
      <c r="T191" s="27"/>
      <c r="U191" s="28"/>
      <c r="V191" s="29"/>
    </row>
    <row r="192" spans="1:22" ht="33" customHeight="1">
      <c r="A192" s="24" t="s">
        <v>244</v>
      </c>
      <c r="B192" s="50"/>
      <c r="C192" s="25" t="s">
        <v>245</v>
      </c>
      <c r="D192" s="25"/>
      <c r="E192" s="48"/>
      <c r="F192" s="49" t="s">
        <v>18</v>
      </c>
      <c r="G192" s="49" t="s">
        <v>411</v>
      </c>
      <c r="H192" s="49" t="s">
        <v>18</v>
      </c>
      <c r="I192" s="49" t="s">
        <v>411</v>
      </c>
      <c r="J192" s="26">
        <f>'2024'!J192</f>
        <v>9141.3909999999996</v>
      </c>
      <c r="K192" s="26">
        <f>'2024'!K192</f>
        <v>5470.3859999999995</v>
      </c>
      <c r="L192" s="26">
        <f>'2024'!L192</f>
        <v>2357.6999999999998</v>
      </c>
      <c r="M192" s="26">
        <f>'2024'!M192</f>
        <v>8679.1999999999989</v>
      </c>
      <c r="N192" s="26">
        <f t="shared" si="72"/>
        <v>25648.676999999996</v>
      </c>
      <c r="O192" s="27">
        <f t="shared" ref="O192:R192" si="97">SUM(O193:O195)</f>
        <v>40565828.622485466</v>
      </c>
      <c r="P192" s="27">
        <f t="shared" si="97"/>
        <v>24275380.078900877</v>
      </c>
      <c r="Q192" s="27">
        <f t="shared" si="97"/>
        <v>11621867.03974897</v>
      </c>
      <c r="R192" s="27">
        <f t="shared" si="97"/>
        <v>42782588.290023863</v>
      </c>
      <c r="S192" s="27">
        <f t="shared" si="74"/>
        <v>119245664.03115918</v>
      </c>
      <c r="T192" s="29"/>
      <c r="U192" s="28"/>
      <c r="V192" s="29"/>
    </row>
    <row r="193" spans="1:22" s="12" customFormat="1" ht="30.75" customHeight="1">
      <c r="A193" s="24"/>
      <c r="B193" s="25" t="s">
        <v>245</v>
      </c>
      <c r="C193" s="24" t="s">
        <v>34</v>
      </c>
      <c r="D193" s="24" t="s">
        <v>39</v>
      </c>
      <c r="E193" s="24" t="s">
        <v>21</v>
      </c>
      <c r="F193" s="17">
        <v>6145.5201425751229</v>
      </c>
      <c r="G193" s="17">
        <v>6727.7647750039287</v>
      </c>
      <c r="H193" s="17">
        <v>1707.9210263699997</v>
      </c>
      <c r="I193" s="17">
        <f t="shared" si="77"/>
        <v>1798.4408407676096</v>
      </c>
      <c r="J193" s="26">
        <f>'2024'!J193</f>
        <v>8770.6139999999996</v>
      </c>
      <c r="K193" s="26">
        <f>'2024'!K193</f>
        <v>5130.7569999999996</v>
      </c>
      <c r="L193" s="26">
        <f>'2024'!L193</f>
        <v>2237</v>
      </c>
      <c r="M193" s="26">
        <f>'2024'!M193</f>
        <v>8235</v>
      </c>
      <c r="N193" s="26">
        <f t="shared" si="72"/>
        <v>24373.370999999999</v>
      </c>
      <c r="O193" s="27">
        <f>(F193-H193)*J193</f>
        <v>38920468.93497628</v>
      </c>
      <c r="P193" s="27">
        <f t="shared" ref="P193:Q195" si="98">(F193-H193)*K193</f>
        <v>22768242.728663247</v>
      </c>
      <c r="Q193" s="27">
        <f t="shared" si="98"/>
        <v>11026897.640886646</v>
      </c>
      <c r="R193" s="27">
        <f>(G193-I193)*M193</f>
        <v>40592982.598436087</v>
      </c>
      <c r="S193" s="27">
        <f t="shared" si="74"/>
        <v>113308591.90296227</v>
      </c>
      <c r="T193" s="27"/>
      <c r="U193" s="28"/>
      <c r="V193" s="29"/>
    </row>
    <row r="194" spans="1:22" s="12" customFormat="1" ht="30.75" customHeight="1">
      <c r="A194" s="24"/>
      <c r="B194" s="25" t="s">
        <v>245</v>
      </c>
      <c r="C194" s="24" t="s">
        <v>34</v>
      </c>
      <c r="D194" s="24" t="s">
        <v>111</v>
      </c>
      <c r="E194" s="24" t="s">
        <v>31</v>
      </c>
      <c r="F194" s="17">
        <v>6145.5201425751229</v>
      </c>
      <c r="G194" s="17">
        <v>6727.7647750039287</v>
      </c>
      <c r="H194" s="17">
        <v>1707.9210263699997</v>
      </c>
      <c r="I194" s="17">
        <f t="shared" si="77"/>
        <v>1798.4408407676096</v>
      </c>
      <c r="J194" s="26">
        <f>'2024'!J194</f>
        <v>207.45200000000003</v>
      </c>
      <c r="K194" s="26">
        <f>'2024'!K194</f>
        <v>124.57599999999999</v>
      </c>
      <c r="L194" s="26">
        <f>'2024'!L194</f>
        <v>51.7</v>
      </c>
      <c r="M194" s="26">
        <f>'2024'!M194</f>
        <v>190.4</v>
      </c>
      <c r="N194" s="26">
        <f t="shared" si="72"/>
        <v>574.12800000000004</v>
      </c>
      <c r="O194" s="27">
        <f>(F194-H194)*J194</f>
        <v>920588.81185498531</v>
      </c>
      <c r="P194" s="27">
        <f t="shared" si="98"/>
        <v>552818.34750036942</v>
      </c>
      <c r="Q194" s="27">
        <f t="shared" si="98"/>
        <v>254846.04740001773</v>
      </c>
      <c r="R194" s="27">
        <f>(G194-I194)*M194</f>
        <v>938543.27707859525</v>
      </c>
      <c r="S194" s="27">
        <f t="shared" si="74"/>
        <v>2666796.4838339677</v>
      </c>
      <c r="T194" s="27"/>
      <c r="U194" s="28"/>
      <c r="V194" s="29"/>
    </row>
    <row r="195" spans="1:22" s="12" customFormat="1" ht="30.75" customHeight="1">
      <c r="A195" s="24"/>
      <c r="B195" s="25" t="s">
        <v>245</v>
      </c>
      <c r="C195" s="24" t="s">
        <v>34</v>
      </c>
      <c r="D195" s="24" t="s">
        <v>35</v>
      </c>
      <c r="E195" s="24" t="s">
        <v>31</v>
      </c>
      <c r="F195" s="17">
        <v>6145.5201425751229</v>
      </c>
      <c r="G195" s="17">
        <v>6727.7647750039287</v>
      </c>
      <c r="H195" s="17">
        <v>1707.9210263699997</v>
      </c>
      <c r="I195" s="17">
        <f t="shared" si="77"/>
        <v>1798.4408407676096</v>
      </c>
      <c r="J195" s="26">
        <f>'2024'!J195</f>
        <v>163.32499999999999</v>
      </c>
      <c r="K195" s="26">
        <f>'2024'!K195</f>
        <v>215.053</v>
      </c>
      <c r="L195" s="26">
        <f>'2024'!L195</f>
        <v>69</v>
      </c>
      <c r="M195" s="26">
        <f>'2024'!M195</f>
        <v>253.8</v>
      </c>
      <c r="N195" s="26">
        <f t="shared" si="72"/>
        <v>701.178</v>
      </c>
      <c r="O195" s="27">
        <f>(F195-H195)*J195</f>
        <v>724770.87565420172</v>
      </c>
      <c r="P195" s="27">
        <f t="shared" si="98"/>
        <v>954319.00273726031</v>
      </c>
      <c r="Q195" s="27">
        <f t="shared" si="98"/>
        <v>340123.35146230605</v>
      </c>
      <c r="R195" s="27">
        <f>(G195-I195)*M195</f>
        <v>1251062.4145091779</v>
      </c>
      <c r="S195" s="27">
        <f t="shared" si="74"/>
        <v>3270275.644362946</v>
      </c>
      <c r="T195" s="27"/>
      <c r="U195" s="28"/>
      <c r="V195" s="29"/>
    </row>
    <row r="196" spans="1:22" ht="33" customHeight="1">
      <c r="A196" s="24" t="s">
        <v>246</v>
      </c>
      <c r="B196" s="50"/>
      <c r="C196" s="25" t="s">
        <v>247</v>
      </c>
      <c r="D196" s="25"/>
      <c r="E196" s="48"/>
      <c r="F196" s="49" t="s">
        <v>18</v>
      </c>
      <c r="G196" s="49" t="s">
        <v>411</v>
      </c>
      <c r="H196" s="49" t="s">
        <v>18</v>
      </c>
      <c r="I196" s="49" t="s">
        <v>411</v>
      </c>
      <c r="J196" s="26">
        <f>'2024'!J196</f>
        <v>2406.5540000000001</v>
      </c>
      <c r="K196" s="26">
        <f>'2024'!K196</f>
        <v>1596.0360000000001</v>
      </c>
      <c r="L196" s="26">
        <f>'2024'!L196</f>
        <v>783</v>
      </c>
      <c r="M196" s="26">
        <f>'2024'!M196</f>
        <v>2349</v>
      </c>
      <c r="N196" s="26">
        <f t="shared" si="72"/>
        <v>7134.59</v>
      </c>
      <c r="O196" s="27">
        <f t="shared" ref="O196:R196" si="99">SUM(O197:O200)</f>
        <v>34889102.756061576</v>
      </c>
      <c r="P196" s="27">
        <f t="shared" si="99"/>
        <v>23131791.482601713</v>
      </c>
      <c r="Q196" s="27">
        <f t="shared" si="99"/>
        <v>12463403.103000663</v>
      </c>
      <c r="R196" s="27">
        <f t="shared" si="99"/>
        <v>37390204.782089651</v>
      </c>
      <c r="S196" s="27">
        <f t="shared" si="74"/>
        <v>107874502.12375361</v>
      </c>
      <c r="T196" s="29"/>
      <c r="U196" s="28"/>
      <c r="V196" s="29"/>
    </row>
    <row r="197" spans="1:22" ht="49.5" customHeight="1">
      <c r="A197" s="24"/>
      <c r="B197" s="25" t="s">
        <v>247</v>
      </c>
      <c r="C197" s="24" t="s">
        <v>19</v>
      </c>
      <c r="D197" s="24" t="s">
        <v>248</v>
      </c>
      <c r="E197" s="24" t="s">
        <v>21</v>
      </c>
      <c r="F197" s="17">
        <v>14183.2296602925</v>
      </c>
      <c r="G197" s="17">
        <v>15469.487225960849</v>
      </c>
      <c r="H197" s="17">
        <v>1804.9341374999997</v>
      </c>
      <c r="I197" s="17">
        <f t="shared" si="77"/>
        <v>1900.5956467874996</v>
      </c>
      <c r="J197" s="26">
        <f>'2024'!J197</f>
        <v>1198.2180000000001</v>
      </c>
      <c r="K197" s="26">
        <f>'2024'!K197</f>
        <v>798.81200000000001</v>
      </c>
      <c r="L197" s="26">
        <f>'2024'!L197</f>
        <v>386.9</v>
      </c>
      <c r="M197" s="26">
        <f>'2024'!M197</f>
        <v>1160.7</v>
      </c>
      <c r="N197" s="26">
        <f t="shared" si="72"/>
        <v>3544.63</v>
      </c>
      <c r="O197" s="27">
        <f>(F197-H197)*J197</f>
        <v>14831896.504729385</v>
      </c>
      <c r="P197" s="27">
        <f t="shared" ref="P197:Q200" si="100">(F197-H197)*K197</f>
        <v>9887931.0031529218</v>
      </c>
      <c r="Q197" s="27">
        <f t="shared" si="100"/>
        <v>5249804.1519821687</v>
      </c>
      <c r="R197" s="27">
        <f>(G197-I197)*M197</f>
        <v>15749412.455946507</v>
      </c>
      <c r="S197" s="27">
        <f t="shared" si="74"/>
        <v>45719044.115810983</v>
      </c>
      <c r="T197" s="27"/>
      <c r="U197" s="28"/>
      <c r="V197" s="29"/>
    </row>
    <row r="198" spans="1:22" ht="49.5" customHeight="1">
      <c r="A198" s="24"/>
      <c r="B198" s="25" t="s">
        <v>247</v>
      </c>
      <c r="C198" s="24" t="s">
        <v>19</v>
      </c>
      <c r="D198" s="24" t="s">
        <v>249</v>
      </c>
      <c r="E198" s="24" t="s">
        <v>21</v>
      </c>
      <c r="F198" s="17">
        <v>21680.042230391944</v>
      </c>
      <c r="G198" s="17">
        <v>23646.175403918791</v>
      </c>
      <c r="H198" s="17">
        <v>2216.2912199999996</v>
      </c>
      <c r="I198" s="17">
        <f t="shared" si="77"/>
        <v>2333.7546546599992</v>
      </c>
      <c r="J198" s="26">
        <f>'2024'!J198</f>
        <v>374.33100000000002</v>
      </c>
      <c r="K198" s="26">
        <f>'2024'!K198</f>
        <v>249.554</v>
      </c>
      <c r="L198" s="26">
        <f>'2024'!L198</f>
        <v>124.77800000000001</v>
      </c>
      <c r="M198" s="26">
        <f>'2024'!M198</f>
        <v>374.33300000000003</v>
      </c>
      <c r="N198" s="26">
        <f t="shared" si="72"/>
        <v>1122.9960000000001</v>
      </c>
      <c r="O198" s="27">
        <f>(F198-H198)*J198</f>
        <v>7285885.3794710273</v>
      </c>
      <c r="P198" s="27">
        <f t="shared" si="100"/>
        <v>4857256.9196473518</v>
      </c>
      <c r="Q198" s="27">
        <f t="shared" si="100"/>
        <v>2659321.2362510138</v>
      </c>
      <c r="R198" s="27">
        <f>(G198-I198)*M198</f>
        <v>7977942.3963322919</v>
      </c>
      <c r="S198" s="27">
        <f t="shared" si="74"/>
        <v>22780405.931701683</v>
      </c>
      <c r="T198" s="27"/>
      <c r="U198" s="28"/>
      <c r="V198" s="29"/>
    </row>
    <row r="199" spans="1:22" ht="49.5" customHeight="1">
      <c r="A199" s="24"/>
      <c r="B199" s="25" t="s">
        <v>247</v>
      </c>
      <c r="C199" s="24" t="s">
        <v>19</v>
      </c>
      <c r="D199" s="24" t="s">
        <v>250</v>
      </c>
      <c r="E199" s="24" t="s">
        <v>21</v>
      </c>
      <c r="F199" s="17">
        <v>17529.53379271978</v>
      </c>
      <c r="G199" s="17">
        <v>19119.263071845042</v>
      </c>
      <c r="H199" s="17">
        <v>2216.2912199999996</v>
      </c>
      <c r="I199" s="17">
        <f t="shared" si="77"/>
        <v>2333.7546546599992</v>
      </c>
      <c r="J199" s="26">
        <f>'2024'!J199</f>
        <v>758.505</v>
      </c>
      <c r="K199" s="26">
        <f>'2024'!K199</f>
        <v>505.67</v>
      </c>
      <c r="L199" s="26">
        <f>'2024'!L199</f>
        <v>252.87799999999999</v>
      </c>
      <c r="M199" s="26">
        <f>'2024'!M199</f>
        <v>758.63300000000004</v>
      </c>
      <c r="N199" s="26">
        <f t="shared" si="72"/>
        <v>2275.6859999999997</v>
      </c>
      <c r="O199" s="27">
        <f>(F199-H199)*J199</f>
        <v>11615171.057620818</v>
      </c>
      <c r="P199" s="27">
        <f t="shared" si="100"/>
        <v>7743447.3717472116</v>
      </c>
      <c r="Q199" s="27">
        <f t="shared" si="100"/>
        <v>4244685.7975209188</v>
      </c>
      <c r="R199" s="27">
        <f>(G199-I199)*M199</f>
        <v>12734040.607054342</v>
      </c>
      <c r="S199" s="27">
        <f t="shared" si="74"/>
        <v>36337344.833943292</v>
      </c>
      <c r="T199" s="27"/>
      <c r="U199" s="28"/>
      <c r="V199" s="29"/>
    </row>
    <row r="200" spans="1:22" ht="49.5" customHeight="1">
      <c r="A200" s="24"/>
      <c r="B200" s="25" t="s">
        <v>247</v>
      </c>
      <c r="C200" s="24" t="s">
        <v>19</v>
      </c>
      <c r="D200" s="24" t="s">
        <v>251</v>
      </c>
      <c r="E200" s="24" t="s">
        <v>31</v>
      </c>
      <c r="F200" s="17">
        <v>17529.53379271978</v>
      </c>
      <c r="G200" s="17">
        <v>19119.263071845042</v>
      </c>
      <c r="H200" s="17">
        <v>2216.2912199999996</v>
      </c>
      <c r="I200" s="17">
        <f t="shared" si="77"/>
        <v>2333.7546546599992</v>
      </c>
      <c r="J200" s="26">
        <f>'2024'!J200</f>
        <v>75.5</v>
      </c>
      <c r="K200" s="26">
        <f>'2024'!K200</f>
        <v>42</v>
      </c>
      <c r="L200" s="26">
        <f>'2024'!L200</f>
        <v>18.443999999999999</v>
      </c>
      <c r="M200" s="26">
        <f>'2024'!M200</f>
        <v>55.334000000000003</v>
      </c>
      <c r="N200" s="26">
        <f t="shared" si="72"/>
        <v>191.27799999999999</v>
      </c>
      <c r="O200" s="27">
        <f>(F200-H200)*J200</f>
        <v>1156149.8142403434</v>
      </c>
      <c r="P200" s="27">
        <f t="shared" si="100"/>
        <v>643156.18805423076</v>
      </c>
      <c r="Q200" s="27">
        <f t="shared" si="100"/>
        <v>309591.91724656092</v>
      </c>
      <c r="R200" s="27">
        <f>(G200-I200)*M200</f>
        <v>928809.32275651721</v>
      </c>
      <c r="S200" s="27">
        <f t="shared" si="74"/>
        <v>3037707.2422976522</v>
      </c>
      <c r="T200" s="27"/>
      <c r="U200" s="28"/>
      <c r="V200" s="29"/>
    </row>
    <row r="201" spans="1:22" ht="33" customHeight="1">
      <c r="A201" s="24" t="s">
        <v>252</v>
      </c>
      <c r="B201" s="50"/>
      <c r="C201" s="25" t="s">
        <v>253</v>
      </c>
      <c r="D201" s="25"/>
      <c r="E201" s="48"/>
      <c r="F201" s="49" t="s">
        <v>18</v>
      </c>
      <c r="G201" s="49" t="s">
        <v>411</v>
      </c>
      <c r="H201" s="49" t="s">
        <v>18</v>
      </c>
      <c r="I201" s="49" t="s">
        <v>411</v>
      </c>
      <c r="J201" s="26">
        <f>'2024'!J201</f>
        <v>6177.75</v>
      </c>
      <c r="K201" s="26">
        <f>'2024'!K201</f>
        <v>4440.1699999999992</v>
      </c>
      <c r="L201" s="26">
        <f>'2024'!L201</f>
        <v>2259.4899999999998</v>
      </c>
      <c r="M201" s="26">
        <f>'2024'!M201</f>
        <v>6778.56</v>
      </c>
      <c r="N201" s="26">
        <f t="shared" si="72"/>
        <v>19655.969999999998</v>
      </c>
      <c r="O201" s="27">
        <f t="shared" ref="O201:R201" si="101">SUM(O202:O204)</f>
        <v>38437232.78559421</v>
      </c>
      <c r="P201" s="27">
        <f t="shared" si="101"/>
        <v>25232656.544211622</v>
      </c>
      <c r="Q201" s="27">
        <f t="shared" si="101"/>
        <v>14314831.597474011</v>
      </c>
      <c r="R201" s="27">
        <f t="shared" si="101"/>
        <v>42945430.018422022</v>
      </c>
      <c r="S201" s="27">
        <f t="shared" si="74"/>
        <v>120930150.94570187</v>
      </c>
      <c r="T201" s="29"/>
      <c r="U201" s="28"/>
      <c r="V201" s="29"/>
    </row>
    <row r="202" spans="1:22" ht="30.75" customHeight="1">
      <c r="A202" s="24"/>
      <c r="B202" s="25" t="s">
        <v>253</v>
      </c>
      <c r="C202" s="24" t="s">
        <v>128</v>
      </c>
      <c r="D202" s="24" t="s">
        <v>254</v>
      </c>
      <c r="E202" s="24" t="s">
        <v>21</v>
      </c>
      <c r="F202" s="17">
        <v>11568.89</v>
      </c>
      <c r="G202" s="17">
        <v>12649.7</v>
      </c>
      <c r="H202" s="17">
        <v>2144.6535239999998</v>
      </c>
      <c r="I202" s="17">
        <v>2258.3000000000002</v>
      </c>
      <c r="J202" s="26">
        <f>'2024'!J202</f>
        <v>3911.3</v>
      </c>
      <c r="K202" s="26">
        <f>'2024'!K202</f>
        <v>2544.8999999999996</v>
      </c>
      <c r="L202" s="26">
        <f>'2024'!L202</f>
        <v>1307.95</v>
      </c>
      <c r="M202" s="26">
        <f>'2024'!M202</f>
        <v>3923.76</v>
      </c>
      <c r="N202" s="26">
        <f t="shared" si="72"/>
        <v>11687.91</v>
      </c>
      <c r="O202" s="27">
        <f>(F202-H202)*J202</f>
        <v>36861016.128578804</v>
      </c>
      <c r="P202" s="27">
        <f t="shared" ref="P202:Q204" si="102">(F202-H202)*K202</f>
        <v>23983739.407772396</v>
      </c>
      <c r="Q202" s="27">
        <f t="shared" si="102"/>
        <v>13591431.630000003</v>
      </c>
      <c r="R202" s="27">
        <f>(G202-I202)*M202</f>
        <v>40773359.664000005</v>
      </c>
      <c r="S202" s="27">
        <f t="shared" si="74"/>
        <v>115209546.8303512</v>
      </c>
      <c r="T202" s="27"/>
      <c r="U202" s="28"/>
      <c r="V202" s="29"/>
    </row>
    <row r="203" spans="1:22" ht="30.75" customHeight="1">
      <c r="A203" s="24"/>
      <c r="B203" s="25" t="s">
        <v>253</v>
      </c>
      <c r="C203" s="24" t="s">
        <v>128</v>
      </c>
      <c r="D203" s="24" t="s">
        <v>254</v>
      </c>
      <c r="E203" s="24" t="s">
        <v>31</v>
      </c>
      <c r="F203" s="17">
        <v>11568.89</v>
      </c>
      <c r="G203" s="17">
        <v>12649.7</v>
      </c>
      <c r="H203" s="17">
        <v>2144.6535239999998</v>
      </c>
      <c r="I203" s="17">
        <v>2258.3000000000002</v>
      </c>
      <c r="J203" s="26">
        <f>'2024'!J203</f>
        <v>142.11000000000001</v>
      </c>
      <c r="K203" s="26">
        <f>'2024'!K203</f>
        <v>111.41</v>
      </c>
      <c r="L203" s="26">
        <f>'2024'!L203</f>
        <v>59.61</v>
      </c>
      <c r="M203" s="26">
        <f>'2024'!M203</f>
        <v>179.01</v>
      </c>
      <c r="N203" s="26">
        <f t="shared" si="72"/>
        <v>492.14</v>
      </c>
      <c r="O203" s="27">
        <f>(F203-H203)*J203</f>
        <v>1339278.2456043602</v>
      </c>
      <c r="P203" s="27">
        <f t="shared" si="102"/>
        <v>1049954.18579116</v>
      </c>
      <c r="Q203" s="27">
        <f t="shared" si="102"/>
        <v>619431.35400000005</v>
      </c>
      <c r="R203" s="27">
        <f>(G203-I203)*M203</f>
        <v>1860164.5140000002</v>
      </c>
      <c r="S203" s="27">
        <f t="shared" si="74"/>
        <v>4868828.2993955212</v>
      </c>
      <c r="T203" s="27"/>
      <c r="U203" s="28"/>
      <c r="V203" s="29"/>
    </row>
    <row r="204" spans="1:22" ht="30.75" customHeight="1">
      <c r="A204" s="24"/>
      <c r="B204" s="25" t="s">
        <v>253</v>
      </c>
      <c r="C204" s="24" t="s">
        <v>128</v>
      </c>
      <c r="D204" s="24" t="s">
        <v>254</v>
      </c>
      <c r="E204" s="24" t="s">
        <v>40</v>
      </c>
      <c r="F204" s="17">
        <v>187.18</v>
      </c>
      <c r="G204" s="17">
        <v>196.22</v>
      </c>
      <c r="H204" s="17">
        <v>75.644929619999985</v>
      </c>
      <c r="I204" s="17">
        <f t="shared" si="77"/>
        <v>79.654110889859979</v>
      </c>
      <c r="J204" s="26">
        <f>'2024'!J204</f>
        <v>2124.34</v>
      </c>
      <c r="K204" s="26">
        <f>'2024'!K204</f>
        <v>1783.86</v>
      </c>
      <c r="L204" s="26">
        <f>'2024'!L204</f>
        <v>891.93</v>
      </c>
      <c r="M204" s="26">
        <f>'2024'!M204</f>
        <v>2675.79</v>
      </c>
      <c r="N204" s="26">
        <f t="shared" si="72"/>
        <v>7475.92</v>
      </c>
      <c r="O204" s="27">
        <f>(F204-H204)*J204</f>
        <v>236938.41141104925</v>
      </c>
      <c r="P204" s="27">
        <f t="shared" si="102"/>
        <v>198962.95064806682</v>
      </c>
      <c r="Q204" s="27">
        <f t="shared" si="102"/>
        <v>103968.61347400719</v>
      </c>
      <c r="R204" s="27">
        <f>(G204-I204)*M204</f>
        <v>311905.84042202157</v>
      </c>
      <c r="S204" s="27">
        <f t="shared" si="74"/>
        <v>851775.81595514482</v>
      </c>
      <c r="T204" s="27"/>
      <c r="U204" s="28"/>
      <c r="V204" s="29"/>
    </row>
    <row r="205" spans="1:22" ht="33" customHeight="1">
      <c r="A205" s="24" t="s">
        <v>255</v>
      </c>
      <c r="B205" s="50"/>
      <c r="C205" s="25" t="s">
        <v>256</v>
      </c>
      <c r="D205" s="25"/>
      <c r="E205" s="48"/>
      <c r="F205" s="49" t="s">
        <v>18</v>
      </c>
      <c r="G205" s="49" t="s">
        <v>411</v>
      </c>
      <c r="H205" s="49" t="s">
        <v>18</v>
      </c>
      <c r="I205" s="49" t="s">
        <v>411</v>
      </c>
      <c r="J205" s="26">
        <f>'2024'!J205</f>
        <v>1037.3969999999999</v>
      </c>
      <c r="K205" s="26">
        <f>'2024'!K205</f>
        <v>702.38400000000001</v>
      </c>
      <c r="L205" s="26">
        <f>'2024'!L205</f>
        <v>348.05700000000002</v>
      </c>
      <c r="M205" s="26">
        <f>'2024'!M205</f>
        <v>1052.4769999999999</v>
      </c>
      <c r="N205" s="26">
        <f t="shared" ref="N205:N268" si="103">J205+K205+L205+M205</f>
        <v>3140.3149999999996</v>
      </c>
      <c r="O205" s="27">
        <f t="shared" ref="O205:R205" si="104">SUM(O206:O207)</f>
        <v>6144322.8260121401</v>
      </c>
      <c r="P205" s="27">
        <f t="shared" si="104"/>
        <v>4163579.1747447019</v>
      </c>
      <c r="Q205" s="27">
        <f t="shared" si="104"/>
        <v>2292902.3673590766</v>
      </c>
      <c r="R205" s="27">
        <f t="shared" si="104"/>
        <v>6934924.3318574149</v>
      </c>
      <c r="S205" s="27">
        <f t="shared" ref="S205:S268" si="105">O205+P205+Q205+R205</f>
        <v>19535728.69997333</v>
      </c>
      <c r="T205" s="29"/>
      <c r="U205" s="28"/>
      <c r="V205" s="29"/>
    </row>
    <row r="206" spans="1:22" ht="44.25" customHeight="1">
      <c r="A206" s="24"/>
      <c r="B206" s="25" t="s">
        <v>256</v>
      </c>
      <c r="C206" s="24" t="s">
        <v>43</v>
      </c>
      <c r="D206" s="24" t="s">
        <v>257</v>
      </c>
      <c r="E206" s="24" t="s">
        <v>21</v>
      </c>
      <c r="F206" s="17">
        <v>7725.1809645290068</v>
      </c>
      <c r="G206" s="17">
        <v>8478.8327169757213</v>
      </c>
      <c r="H206" s="17">
        <v>2097.6412859999996</v>
      </c>
      <c r="I206" s="17">
        <v>2208.8162741579995</v>
      </c>
      <c r="J206" s="26">
        <f>'2024'!J206</f>
        <v>542.88</v>
      </c>
      <c r="K206" s="26">
        <f>'2024'!K206</f>
        <v>361.94600000000003</v>
      </c>
      <c r="L206" s="26">
        <f>'2024'!L206</f>
        <v>176.97</v>
      </c>
      <c r="M206" s="26">
        <f>'2024'!M206</f>
        <v>532.81299999999999</v>
      </c>
      <c r="N206" s="26">
        <f t="shared" si="103"/>
        <v>1614.6089999999999</v>
      </c>
      <c r="O206" s="27">
        <f>(F206-H206)*J206</f>
        <v>3055078.7406798271</v>
      </c>
      <c r="P206" s="27">
        <f>(F206-H206)*K206</f>
        <v>2036865.4764848601</v>
      </c>
      <c r="Q206" s="27">
        <f>(G206-I206)*L206</f>
        <v>1109604.809885452</v>
      </c>
      <c r="R206" s="27">
        <f>(G206-I206)*M206</f>
        <v>3340746.2709470387</v>
      </c>
      <c r="S206" s="27">
        <f t="shared" si="105"/>
        <v>9542295.2979971785</v>
      </c>
      <c r="T206" s="27"/>
      <c r="U206" s="28"/>
      <c r="V206" s="29"/>
    </row>
    <row r="207" spans="1:22" ht="30.75" customHeight="1">
      <c r="A207" s="24"/>
      <c r="B207" s="25" t="s">
        <v>256</v>
      </c>
      <c r="C207" s="24" t="s">
        <v>43</v>
      </c>
      <c r="D207" s="24" t="s">
        <v>258</v>
      </c>
      <c r="E207" s="24" t="s">
        <v>21</v>
      </c>
      <c r="F207" s="17">
        <v>8552.8310325309212</v>
      </c>
      <c r="G207" s="17">
        <v>9344.3976844833924</v>
      </c>
      <c r="H207" s="17">
        <v>2305.8383399999998</v>
      </c>
      <c r="I207" s="17">
        <f t="shared" ref="I207:I268" si="106">H207*$I$3</f>
        <v>2428.0477720199997</v>
      </c>
      <c r="J207" s="26">
        <f>'2024'!J207</f>
        <v>494.517</v>
      </c>
      <c r="K207" s="26">
        <f>'2024'!K207</f>
        <v>340.43799999999999</v>
      </c>
      <c r="L207" s="26">
        <f>'2024'!L207</f>
        <v>171.08699999999999</v>
      </c>
      <c r="M207" s="26">
        <f>'2024'!M207</f>
        <v>519.66399999999999</v>
      </c>
      <c r="N207" s="26">
        <f t="shared" si="103"/>
        <v>1525.7059999999999</v>
      </c>
      <c r="O207" s="27">
        <f>(F207-H207)*J207</f>
        <v>3089244.0853323136</v>
      </c>
      <c r="P207" s="27">
        <f>(F207-H207)*K207</f>
        <v>2126713.6982598417</v>
      </c>
      <c r="Q207" s="27">
        <f>(G207-I207)*L207</f>
        <v>1183297.5574736244</v>
      </c>
      <c r="R207" s="27">
        <f>(G207-I207)*M207</f>
        <v>3594178.0609103763</v>
      </c>
      <c r="S207" s="27">
        <f t="shared" si="105"/>
        <v>9993433.4019761551</v>
      </c>
      <c r="T207" s="27"/>
      <c r="U207" s="28"/>
      <c r="V207" s="29"/>
    </row>
    <row r="208" spans="1:22" ht="33" customHeight="1">
      <c r="A208" s="24" t="s">
        <v>259</v>
      </c>
      <c r="B208" s="50"/>
      <c r="C208" s="25" t="s">
        <v>260</v>
      </c>
      <c r="D208" s="25"/>
      <c r="E208" s="48"/>
      <c r="F208" s="49" t="s">
        <v>18</v>
      </c>
      <c r="G208" s="49" t="s">
        <v>411</v>
      </c>
      <c r="H208" s="49" t="s">
        <v>18</v>
      </c>
      <c r="I208" s="49" t="s">
        <v>411</v>
      </c>
      <c r="J208" s="26">
        <f>'2024'!J208</f>
        <v>689.50699999999995</v>
      </c>
      <c r="K208" s="26">
        <f>'2024'!K208</f>
        <v>315.23</v>
      </c>
      <c r="L208" s="26">
        <f>'2024'!L208</f>
        <v>113.52</v>
      </c>
      <c r="M208" s="26">
        <f>'2024'!M208</f>
        <v>635.15</v>
      </c>
      <c r="N208" s="26">
        <f t="shared" si="103"/>
        <v>1753.4070000000002</v>
      </c>
      <c r="O208" s="27">
        <f t="shared" ref="O208:R208" si="107">O209</f>
        <v>2662257.2748583411</v>
      </c>
      <c r="P208" s="27">
        <f t="shared" si="107"/>
        <v>1217135.3746279515</v>
      </c>
      <c r="Q208" s="27">
        <f t="shared" si="107"/>
        <v>488662.88230055396</v>
      </c>
      <c r="R208" s="27">
        <f t="shared" si="107"/>
        <v>2734092.9324629745</v>
      </c>
      <c r="S208" s="27">
        <f t="shared" si="105"/>
        <v>7102148.4642498214</v>
      </c>
      <c r="T208" s="29"/>
      <c r="U208" s="28"/>
      <c r="V208" s="29"/>
    </row>
    <row r="209" spans="1:22" ht="30.75" customHeight="1">
      <c r="A209" s="24"/>
      <c r="B209" s="25" t="s">
        <v>260</v>
      </c>
      <c r="C209" s="24" t="s">
        <v>141</v>
      </c>
      <c r="D209" s="24" t="s">
        <v>261</v>
      </c>
      <c r="E209" s="24" t="s">
        <v>21</v>
      </c>
      <c r="F209" s="17">
        <v>6020.3075374395885</v>
      </c>
      <c r="G209" s="17">
        <v>6578.2841092964354</v>
      </c>
      <c r="H209" s="17">
        <v>2159.2049309999998</v>
      </c>
      <c r="I209" s="17">
        <v>2273.6427923429997</v>
      </c>
      <c r="J209" s="26">
        <f>'2024'!J209</f>
        <v>689.50699999999995</v>
      </c>
      <c r="K209" s="26">
        <f>'2024'!K209</f>
        <v>315.23</v>
      </c>
      <c r="L209" s="26">
        <f>'2024'!L209</f>
        <v>113.52</v>
      </c>
      <c r="M209" s="26">
        <f>'2024'!M209</f>
        <v>635.15</v>
      </c>
      <c r="N209" s="26">
        <f t="shared" si="103"/>
        <v>1753.4070000000002</v>
      </c>
      <c r="O209" s="27">
        <f>(F209-H209)*J209</f>
        <v>2662257.2748583411</v>
      </c>
      <c r="P209" s="27">
        <f>(F209-H209)*K209</f>
        <v>1217135.3746279515</v>
      </c>
      <c r="Q209" s="27">
        <f>(G209-I209)*L209</f>
        <v>488662.88230055396</v>
      </c>
      <c r="R209" s="27">
        <f>(G209-I209)*M209</f>
        <v>2734092.9324629745</v>
      </c>
      <c r="S209" s="27">
        <f t="shared" si="105"/>
        <v>7102148.4642498214</v>
      </c>
      <c r="T209" s="27"/>
      <c r="U209" s="28"/>
      <c r="V209" s="29"/>
    </row>
    <row r="210" spans="1:22" ht="33" customHeight="1">
      <c r="A210" s="24" t="s">
        <v>262</v>
      </c>
      <c r="B210" s="50"/>
      <c r="C210" s="25" t="s">
        <v>263</v>
      </c>
      <c r="D210" s="25"/>
      <c r="E210" s="48"/>
      <c r="F210" s="49" t="s">
        <v>18</v>
      </c>
      <c r="G210" s="49" t="s">
        <v>411</v>
      </c>
      <c r="H210" s="49" t="s">
        <v>18</v>
      </c>
      <c r="I210" s="49" t="s">
        <v>411</v>
      </c>
      <c r="J210" s="26">
        <f>'2024'!J210</f>
        <v>769.81000000000006</v>
      </c>
      <c r="K210" s="26">
        <f>'2024'!K210</f>
        <v>425.76599999999996</v>
      </c>
      <c r="L210" s="26">
        <f>'2024'!L210</f>
        <v>185</v>
      </c>
      <c r="M210" s="26">
        <f>'2024'!M210</f>
        <v>660.1</v>
      </c>
      <c r="N210" s="26">
        <f t="shared" si="103"/>
        <v>2040.6759999999999</v>
      </c>
      <c r="O210" s="27">
        <f t="shared" ref="O210:R210" si="108">O211</f>
        <v>3271198.5934005664</v>
      </c>
      <c r="P210" s="27">
        <f t="shared" si="108"/>
        <v>1809232.3304682784</v>
      </c>
      <c r="Q210" s="27">
        <f t="shared" si="108"/>
        <v>878452.94841204281</v>
      </c>
      <c r="R210" s="27">
        <f t="shared" si="108"/>
        <v>3134415.0878204838</v>
      </c>
      <c r="S210" s="27">
        <f t="shared" si="105"/>
        <v>9093298.9601013716</v>
      </c>
      <c r="T210" s="29"/>
      <c r="U210" s="28"/>
      <c r="V210" s="29"/>
    </row>
    <row r="211" spans="1:22" ht="48" customHeight="1">
      <c r="A211" s="24"/>
      <c r="B211" s="25" t="s">
        <v>263</v>
      </c>
      <c r="C211" s="24" t="s">
        <v>179</v>
      </c>
      <c r="D211" s="24" t="s">
        <v>264</v>
      </c>
      <c r="E211" s="24" t="s">
        <v>21</v>
      </c>
      <c r="F211" s="17">
        <v>6201.4856205421156</v>
      </c>
      <c r="G211" s="17">
        <v>6803.9842741887715</v>
      </c>
      <c r="H211" s="17">
        <v>1952.1272159999996</v>
      </c>
      <c r="I211" s="17">
        <v>2055.5899584479994</v>
      </c>
      <c r="J211" s="26">
        <f>'2024'!J211</f>
        <v>769.81000000000006</v>
      </c>
      <c r="K211" s="26">
        <f>'2024'!K211</f>
        <v>425.76599999999996</v>
      </c>
      <c r="L211" s="26">
        <f>'2024'!L211</f>
        <v>185</v>
      </c>
      <c r="M211" s="26">
        <f>'2024'!M211</f>
        <v>660.1</v>
      </c>
      <c r="N211" s="26">
        <f t="shared" si="103"/>
        <v>2040.6759999999999</v>
      </c>
      <c r="O211" s="27">
        <f>(F211-H211)*J211</f>
        <v>3271198.5934005664</v>
      </c>
      <c r="P211" s="27">
        <f>(F211-H211)*K211</f>
        <v>1809232.3304682784</v>
      </c>
      <c r="Q211" s="27">
        <f>(G211-I211)*L211</f>
        <v>878452.94841204281</v>
      </c>
      <c r="R211" s="27">
        <f>(G211-I211)*M211</f>
        <v>3134415.0878204838</v>
      </c>
      <c r="S211" s="27">
        <f t="shared" si="105"/>
        <v>9093298.9601013716</v>
      </c>
      <c r="T211" s="27"/>
      <c r="U211" s="28"/>
      <c r="V211" s="29"/>
    </row>
    <row r="212" spans="1:22" ht="33" customHeight="1">
      <c r="A212" s="24" t="s">
        <v>265</v>
      </c>
      <c r="B212" s="50"/>
      <c r="C212" s="25" t="s">
        <v>266</v>
      </c>
      <c r="D212" s="25"/>
      <c r="E212" s="48"/>
      <c r="F212" s="49" t="s">
        <v>18</v>
      </c>
      <c r="G212" s="49" t="s">
        <v>411</v>
      </c>
      <c r="H212" s="49" t="s">
        <v>18</v>
      </c>
      <c r="I212" s="49" t="s">
        <v>411</v>
      </c>
      <c r="J212" s="26">
        <f>'2024'!J212</f>
        <v>844.20100000000002</v>
      </c>
      <c r="K212" s="26">
        <f>'2024'!K212</f>
        <v>844.20100000000002</v>
      </c>
      <c r="L212" s="26">
        <f>'2024'!L212</f>
        <v>844.20100000000002</v>
      </c>
      <c r="M212" s="26">
        <f>'2024'!M212</f>
        <v>844.20100000000002</v>
      </c>
      <c r="N212" s="26">
        <f t="shared" si="103"/>
        <v>3376.8040000000001</v>
      </c>
      <c r="O212" s="27">
        <f t="shared" ref="O212:R212" si="109">SUM(O213)</f>
        <v>3352092.8812308093</v>
      </c>
      <c r="P212" s="27">
        <f t="shared" si="109"/>
        <v>3352092.8812308093</v>
      </c>
      <c r="Q212" s="27">
        <f t="shared" si="109"/>
        <v>3769714.1512355111</v>
      </c>
      <c r="R212" s="27">
        <f t="shared" si="109"/>
        <v>3769714.1512355111</v>
      </c>
      <c r="S212" s="27">
        <f t="shared" si="105"/>
        <v>14243614.064932641</v>
      </c>
      <c r="T212" s="29"/>
      <c r="U212" s="28"/>
      <c r="V212" s="29"/>
    </row>
    <row r="213" spans="1:22" ht="30.75" customHeight="1">
      <c r="A213" s="24"/>
      <c r="B213" s="25" t="s">
        <v>266</v>
      </c>
      <c r="C213" s="24" t="s">
        <v>19</v>
      </c>
      <c r="D213" s="24" t="s">
        <v>133</v>
      </c>
      <c r="E213" s="24" t="s">
        <v>21</v>
      </c>
      <c r="F213" s="17">
        <v>6630.2778583406944</v>
      </c>
      <c r="G213" s="17">
        <v>7265.9280989928493</v>
      </c>
      <c r="H213" s="17">
        <v>2659.5494639999993</v>
      </c>
      <c r="I213" s="17">
        <f t="shared" si="106"/>
        <v>2800.5055855919991</v>
      </c>
      <c r="J213" s="26">
        <f>'2024'!J213</f>
        <v>844.20100000000002</v>
      </c>
      <c r="K213" s="26">
        <f>'2024'!K213</f>
        <v>844.20100000000002</v>
      </c>
      <c r="L213" s="26">
        <f>'2024'!L213</f>
        <v>844.20100000000002</v>
      </c>
      <c r="M213" s="26">
        <f>'2024'!M213</f>
        <v>844.20100000000002</v>
      </c>
      <c r="N213" s="26">
        <f t="shared" si="103"/>
        <v>3376.8040000000001</v>
      </c>
      <c r="O213" s="27">
        <f>(F213-H213)*J213</f>
        <v>3352092.8812308093</v>
      </c>
      <c r="P213" s="27">
        <f>(F213-H213)*K213</f>
        <v>3352092.8812308093</v>
      </c>
      <c r="Q213" s="27">
        <f>(G213-I213)*L213</f>
        <v>3769714.1512355111</v>
      </c>
      <c r="R213" s="27">
        <f>(G213-I213)*M213</f>
        <v>3769714.1512355111</v>
      </c>
      <c r="S213" s="27">
        <f t="shared" si="105"/>
        <v>14243614.064932641</v>
      </c>
      <c r="T213" s="27"/>
      <c r="U213" s="28"/>
      <c r="V213" s="29"/>
    </row>
    <row r="214" spans="1:22" ht="33" customHeight="1">
      <c r="A214" s="24" t="s">
        <v>267</v>
      </c>
      <c r="B214" s="50"/>
      <c r="C214" s="25" t="s">
        <v>268</v>
      </c>
      <c r="D214" s="25"/>
      <c r="E214" s="48"/>
      <c r="F214" s="49" t="s">
        <v>18</v>
      </c>
      <c r="G214" s="49" t="s">
        <v>411</v>
      </c>
      <c r="H214" s="49" t="s">
        <v>18</v>
      </c>
      <c r="I214" s="49" t="s">
        <v>411</v>
      </c>
      <c r="J214" s="26">
        <f>'2024'!J214</f>
        <v>13060.444</v>
      </c>
      <c r="K214" s="26">
        <f>'2024'!K214</f>
        <v>10694.391</v>
      </c>
      <c r="L214" s="26">
        <f>'2024'!L214</f>
        <v>3162.2999999999997</v>
      </c>
      <c r="M214" s="26">
        <f>'2024'!M214</f>
        <v>20334.099999999999</v>
      </c>
      <c r="N214" s="26">
        <f t="shared" si="103"/>
        <v>47251.235000000001</v>
      </c>
      <c r="O214" s="27">
        <f t="shared" ref="O214:R214" si="110">SUM(O215:O217)</f>
        <v>33342256.086278271</v>
      </c>
      <c r="P214" s="27">
        <f t="shared" si="110"/>
        <v>18508729.910535716</v>
      </c>
      <c r="Q214" s="27">
        <f t="shared" si="110"/>
        <v>4665189.7604607642</v>
      </c>
      <c r="R214" s="27">
        <f t="shared" si="110"/>
        <v>35337940.290213995</v>
      </c>
      <c r="S214" s="27">
        <f t="shared" si="105"/>
        <v>91854116.047488749</v>
      </c>
      <c r="T214" s="29"/>
      <c r="U214" s="28"/>
      <c r="V214" s="29"/>
    </row>
    <row r="215" spans="1:22" ht="30.75" customHeight="1">
      <c r="A215" s="24"/>
      <c r="B215" s="25" t="s">
        <v>268</v>
      </c>
      <c r="C215" s="24" t="s">
        <v>179</v>
      </c>
      <c r="D215" s="24" t="s">
        <v>269</v>
      </c>
      <c r="E215" s="24" t="s">
        <v>21</v>
      </c>
      <c r="F215" s="17">
        <v>6501.9795370429938</v>
      </c>
      <c r="G215" s="17">
        <v>7113.0651641771956</v>
      </c>
      <c r="H215" s="17">
        <v>1626.7689488699998</v>
      </c>
      <c r="I215" s="17">
        <v>1712.9877031601097</v>
      </c>
      <c r="J215" s="26">
        <f>'2024'!J215</f>
        <v>6406.2359999999999</v>
      </c>
      <c r="K215" s="26">
        <f>'2024'!K215</f>
        <v>3316.491</v>
      </c>
      <c r="L215" s="26">
        <f>'2024'!L215</f>
        <v>703.4</v>
      </c>
      <c r="M215" s="26">
        <f>'2024'!M215</f>
        <v>5581.1</v>
      </c>
      <c r="N215" s="26">
        <f t="shared" si="103"/>
        <v>16007.226999999999</v>
      </c>
      <c r="O215" s="27">
        <f>(F215-H215)*J215</f>
        <v>31231749.577535007</v>
      </c>
      <c r="P215" s="27">
        <f t="shared" ref="P215:Q217" si="111">(F215-H215)*K215</f>
        <v>16168592.038780442</v>
      </c>
      <c r="Q215" s="27">
        <f t="shared" si="111"/>
        <v>3798414.4860794181</v>
      </c>
      <c r="R215" s="27">
        <f>(G215-I215)*M215</f>
        <v>30138372.31768246</v>
      </c>
      <c r="S215" s="27">
        <f t="shared" si="105"/>
        <v>81337128.420077324</v>
      </c>
      <c r="T215" s="27"/>
      <c r="U215" s="28"/>
      <c r="V215" s="29"/>
    </row>
    <row r="216" spans="1:22" ht="30.75" customHeight="1">
      <c r="A216" s="24"/>
      <c r="B216" s="25" t="s">
        <v>268</v>
      </c>
      <c r="C216" s="24" t="s">
        <v>179</v>
      </c>
      <c r="D216" s="24" t="s">
        <v>269</v>
      </c>
      <c r="E216" s="24" t="s">
        <v>31</v>
      </c>
      <c r="F216" s="17">
        <v>6501.9795370429938</v>
      </c>
      <c r="G216" s="17">
        <v>7113.0651641771956</v>
      </c>
      <c r="H216" s="17">
        <v>1626.7689488699998</v>
      </c>
      <c r="I216" s="17">
        <v>1712.9877031601097</v>
      </c>
      <c r="J216" s="26">
        <f>'2024'!J216</f>
        <v>413.14699999999993</v>
      </c>
      <c r="K216" s="26">
        <f>'2024'!K216</f>
        <v>458.09999999999997</v>
      </c>
      <c r="L216" s="26">
        <f>'2024'!L216</f>
        <v>152.69999999999999</v>
      </c>
      <c r="M216" s="26">
        <f>'2024'!M216</f>
        <v>916</v>
      </c>
      <c r="N216" s="26">
        <f t="shared" si="103"/>
        <v>1939.9469999999999</v>
      </c>
      <c r="O216" s="27">
        <f>(F216-H216)*J216</f>
        <v>2014178.6288719077</v>
      </c>
      <c r="P216" s="27">
        <f t="shared" si="111"/>
        <v>2233333.9704420483</v>
      </c>
      <c r="Q216" s="27">
        <f t="shared" si="111"/>
        <v>824591.82829730888</v>
      </c>
      <c r="R216" s="27">
        <f>(G216-I216)*M216</f>
        <v>4946470.9542916501</v>
      </c>
      <c r="S216" s="27">
        <f t="shared" si="105"/>
        <v>10018575.381902914</v>
      </c>
      <c r="T216" s="27"/>
      <c r="U216" s="28"/>
      <c r="V216" s="29"/>
    </row>
    <row r="217" spans="1:22" ht="30.75" customHeight="1">
      <c r="A217" s="24"/>
      <c r="B217" s="25" t="s">
        <v>268</v>
      </c>
      <c r="C217" s="24" t="s">
        <v>179</v>
      </c>
      <c r="D217" s="24" t="s">
        <v>269</v>
      </c>
      <c r="E217" s="24" t="s">
        <v>40</v>
      </c>
      <c r="F217" s="17">
        <v>75.509459999999976</v>
      </c>
      <c r="G217" s="17">
        <v>81.550216799999973</v>
      </c>
      <c r="H217" s="17">
        <v>60.074924129999992</v>
      </c>
      <c r="I217" s="17">
        <f t="shared" si="106"/>
        <v>63.258895108889988</v>
      </c>
      <c r="J217" s="26">
        <f>'2024'!J217</f>
        <v>6241.0609999999997</v>
      </c>
      <c r="K217" s="26">
        <f>'2024'!K217</f>
        <v>6919.8</v>
      </c>
      <c r="L217" s="26">
        <f>'2024'!L217</f>
        <v>2306.1999999999998</v>
      </c>
      <c r="M217" s="26">
        <f>'2024'!M217</f>
        <v>13837</v>
      </c>
      <c r="N217" s="26">
        <f t="shared" si="103"/>
        <v>29304.061000000002</v>
      </c>
      <c r="O217" s="27">
        <f>(F217-H217)*J217</f>
        <v>96327.87987135796</v>
      </c>
      <c r="P217" s="27">
        <f t="shared" si="111"/>
        <v>106803.90131322588</v>
      </c>
      <c r="Q217" s="27">
        <f t="shared" si="111"/>
        <v>42183.446084037845</v>
      </c>
      <c r="R217" s="27">
        <f>(G217-I217)*M217</f>
        <v>253097.01823988886</v>
      </c>
      <c r="S217" s="27">
        <f t="shared" si="105"/>
        <v>498412.2455085105</v>
      </c>
      <c r="T217" s="27"/>
      <c r="U217" s="28"/>
      <c r="V217" s="29"/>
    </row>
    <row r="218" spans="1:22" ht="33" customHeight="1">
      <c r="A218" s="24" t="s">
        <v>270</v>
      </c>
      <c r="B218" s="50"/>
      <c r="C218" s="25" t="s">
        <v>271</v>
      </c>
      <c r="D218" s="25"/>
      <c r="E218" s="48"/>
      <c r="F218" s="49" t="s">
        <v>18</v>
      </c>
      <c r="G218" s="49" t="s">
        <v>411</v>
      </c>
      <c r="H218" s="49" t="s">
        <v>18</v>
      </c>
      <c r="I218" s="49" t="s">
        <v>411</v>
      </c>
      <c r="J218" s="26">
        <f>'2024'!J218</f>
        <v>498.73599999999999</v>
      </c>
      <c r="K218" s="26">
        <f>'2024'!K218</f>
        <v>214.99299999999999</v>
      </c>
      <c r="L218" s="26">
        <f>'2024'!L218</f>
        <v>100</v>
      </c>
      <c r="M218" s="26">
        <f>'2024'!M218</f>
        <v>330.3</v>
      </c>
      <c r="N218" s="26">
        <f t="shared" si="103"/>
        <v>1144.029</v>
      </c>
      <c r="O218" s="27">
        <f t="shared" ref="O218:R218" si="112">O219</f>
        <v>2725457.5854612766</v>
      </c>
      <c r="P218" s="27">
        <f t="shared" si="112"/>
        <v>1174878.698692447</v>
      </c>
      <c r="Q218" s="27">
        <f t="shared" si="112"/>
        <v>609862.77708857635</v>
      </c>
      <c r="R218" s="27">
        <f t="shared" si="112"/>
        <v>2014376.7527235677</v>
      </c>
      <c r="S218" s="27">
        <f t="shared" si="105"/>
        <v>6524575.8139658682</v>
      </c>
      <c r="T218" s="29"/>
      <c r="U218" s="28"/>
      <c r="V218" s="29"/>
    </row>
    <row r="219" spans="1:22" ht="30.75" customHeight="1">
      <c r="A219" s="24"/>
      <c r="B219" s="25" t="s">
        <v>271</v>
      </c>
      <c r="C219" s="24" t="s">
        <v>179</v>
      </c>
      <c r="D219" s="24" t="s">
        <v>272</v>
      </c>
      <c r="E219" s="24" t="s">
        <v>21</v>
      </c>
      <c r="F219" s="17">
        <v>7416.8572243837471</v>
      </c>
      <c r="G219" s="17">
        <v>8154.2177293337627</v>
      </c>
      <c r="H219" s="17">
        <v>1952.1272159999996</v>
      </c>
      <c r="I219" s="17">
        <v>2055.5899584479994</v>
      </c>
      <c r="J219" s="26">
        <f>'2024'!J219</f>
        <v>498.73599999999999</v>
      </c>
      <c r="K219" s="26">
        <f>'2024'!K219</f>
        <v>214.99299999999999</v>
      </c>
      <c r="L219" s="26">
        <f>'2024'!L219</f>
        <v>100</v>
      </c>
      <c r="M219" s="26">
        <f>'2024'!M219</f>
        <v>330.3</v>
      </c>
      <c r="N219" s="26">
        <f t="shared" si="103"/>
        <v>1144.029</v>
      </c>
      <c r="O219" s="27">
        <f>(F219-H219)*J219</f>
        <v>2725457.5854612766</v>
      </c>
      <c r="P219" s="27">
        <f>(F219-H219)*K219</f>
        <v>1174878.698692447</v>
      </c>
      <c r="Q219" s="27">
        <f>(G219-I219)*L219</f>
        <v>609862.77708857635</v>
      </c>
      <c r="R219" s="27">
        <f>(G219-I219)*M219</f>
        <v>2014376.7527235677</v>
      </c>
      <c r="S219" s="27">
        <f t="shared" si="105"/>
        <v>6524575.8139658682</v>
      </c>
      <c r="T219" s="27"/>
      <c r="U219" s="28"/>
      <c r="V219" s="29"/>
    </row>
    <row r="220" spans="1:22" ht="33" customHeight="1">
      <c r="A220" s="24" t="s">
        <v>273</v>
      </c>
      <c r="B220" s="50"/>
      <c r="C220" s="25" t="s">
        <v>274</v>
      </c>
      <c r="D220" s="25"/>
      <c r="E220" s="48"/>
      <c r="F220" s="49" t="s">
        <v>18</v>
      </c>
      <c r="G220" s="49" t="s">
        <v>411</v>
      </c>
      <c r="H220" s="49" t="s">
        <v>18</v>
      </c>
      <c r="I220" s="49" t="s">
        <v>411</v>
      </c>
      <c r="J220" s="26">
        <f>'2024'!J220</f>
        <v>662.54</v>
      </c>
      <c r="K220" s="26">
        <f>'2024'!K220</f>
        <v>303.93</v>
      </c>
      <c r="L220" s="26">
        <f>'2024'!L220</f>
        <v>496.72</v>
      </c>
      <c r="M220" s="26">
        <f>'2024'!M220</f>
        <v>683.41000000000008</v>
      </c>
      <c r="N220" s="26">
        <f t="shared" si="103"/>
        <v>2146.6000000000004</v>
      </c>
      <c r="O220" s="27">
        <f t="shared" ref="O220:R220" si="113">SUM(O221:O223)</f>
        <v>7940113.0856752004</v>
      </c>
      <c r="P220" s="27">
        <f t="shared" si="113"/>
        <v>3905533.3530830657</v>
      </c>
      <c r="Q220" s="27">
        <f t="shared" si="113"/>
        <v>5991584.2218040153</v>
      </c>
      <c r="R220" s="27">
        <f t="shared" si="113"/>
        <v>8991578.4747641832</v>
      </c>
      <c r="S220" s="27">
        <f t="shared" si="105"/>
        <v>26828809.135326464</v>
      </c>
      <c r="T220" s="29"/>
      <c r="U220" s="28"/>
      <c r="V220" s="29"/>
    </row>
    <row r="221" spans="1:22" s="12" customFormat="1" ht="30.75" customHeight="1">
      <c r="A221" s="24"/>
      <c r="B221" s="25" t="s">
        <v>274</v>
      </c>
      <c r="C221" s="24" t="s">
        <v>34</v>
      </c>
      <c r="D221" s="24" t="s">
        <v>47</v>
      </c>
      <c r="E221" s="24" t="s">
        <v>21</v>
      </c>
      <c r="F221" s="17">
        <v>6423.209047310902</v>
      </c>
      <c r="G221" s="17">
        <v>7052.4920653060753</v>
      </c>
      <c r="H221" s="17">
        <v>1707.9210263699997</v>
      </c>
      <c r="I221" s="17">
        <f t="shared" si="106"/>
        <v>1798.4408407676096</v>
      </c>
      <c r="J221" s="26">
        <f>'2024'!J221</f>
        <v>115.22999999999999</v>
      </c>
      <c r="K221" s="26">
        <f>'2024'!K221</f>
        <v>76.819999999999993</v>
      </c>
      <c r="L221" s="26">
        <f>'2024'!L221</f>
        <v>38.409999999999997</v>
      </c>
      <c r="M221" s="26">
        <f>'2024'!M221</f>
        <v>115.23</v>
      </c>
      <c r="N221" s="26">
        <f t="shared" si="103"/>
        <v>345.69</v>
      </c>
      <c r="O221" s="27">
        <f>(F221-H221)*J221</f>
        <v>543342.63865302014</v>
      </c>
      <c r="P221" s="27">
        <f t="shared" ref="P221:Q223" si="114">(F221-H221)*K221</f>
        <v>362228.42576868006</v>
      </c>
      <c r="Q221" s="27">
        <f t="shared" si="114"/>
        <v>201808.10753452242</v>
      </c>
      <c r="R221" s="27">
        <f>(G221-I221)*M221</f>
        <v>605424.32260356739</v>
      </c>
      <c r="S221" s="27">
        <f t="shared" si="105"/>
        <v>1712803.49455979</v>
      </c>
      <c r="T221" s="27"/>
      <c r="U221" s="28"/>
      <c r="V221" s="29"/>
    </row>
    <row r="222" spans="1:22" s="12" customFormat="1" ht="60" customHeight="1">
      <c r="A222" s="24"/>
      <c r="B222" s="25" t="s">
        <v>274</v>
      </c>
      <c r="C222" s="24" t="s">
        <v>34</v>
      </c>
      <c r="D222" s="24" t="s">
        <v>275</v>
      </c>
      <c r="E222" s="24" t="s">
        <v>21</v>
      </c>
      <c r="F222" s="17">
        <v>23313.778199618053</v>
      </c>
      <c r="G222" s="17">
        <v>25522.594036754876</v>
      </c>
      <c r="H222" s="17">
        <v>1707.9210263699997</v>
      </c>
      <c r="I222" s="17">
        <f t="shared" si="106"/>
        <v>1798.4408407676096</v>
      </c>
      <c r="J222" s="26">
        <f>'2024'!J222</f>
        <v>163.29</v>
      </c>
      <c r="K222" s="26">
        <f>'2024'!K222</f>
        <v>108.86</v>
      </c>
      <c r="L222" s="26">
        <f>'2024'!L222</f>
        <v>54.43</v>
      </c>
      <c r="M222" s="26">
        <f>'2024'!M222</f>
        <v>163.49</v>
      </c>
      <c r="N222" s="26">
        <f t="shared" si="103"/>
        <v>490.07</v>
      </c>
      <c r="O222" s="27">
        <f>(F222-H222)*J222</f>
        <v>3528020.4178196741</v>
      </c>
      <c r="P222" s="27">
        <f t="shared" si="114"/>
        <v>2352013.6118797828</v>
      </c>
      <c r="Q222" s="27">
        <f t="shared" si="114"/>
        <v>1291305.658457587</v>
      </c>
      <c r="R222" s="27">
        <f>(G222-I222)*M222</f>
        <v>3878661.8060119585</v>
      </c>
      <c r="S222" s="27">
        <f t="shared" si="105"/>
        <v>11050001.494169002</v>
      </c>
      <c r="T222" s="27"/>
      <c r="U222" s="28"/>
      <c r="V222" s="29"/>
    </row>
    <row r="223" spans="1:22" s="12" customFormat="1" ht="54" customHeight="1">
      <c r="A223" s="24"/>
      <c r="B223" s="25" t="s">
        <v>274</v>
      </c>
      <c r="C223" s="24" t="s">
        <v>34</v>
      </c>
      <c r="D223" s="24" t="s">
        <v>276</v>
      </c>
      <c r="E223" s="24" t="s">
        <v>21</v>
      </c>
      <c r="F223" s="17">
        <v>11782.26618860766</v>
      </c>
      <c r="G223" s="17">
        <v>12936.577058980707</v>
      </c>
      <c r="H223" s="17">
        <v>1707.9210263699997</v>
      </c>
      <c r="I223" s="17">
        <f t="shared" si="106"/>
        <v>1798.4408407676096</v>
      </c>
      <c r="J223" s="26">
        <f>'2024'!J223</f>
        <v>384.02</v>
      </c>
      <c r="K223" s="26">
        <f>'2024'!K223</f>
        <v>118.25</v>
      </c>
      <c r="L223" s="26">
        <f>'2024'!L223</f>
        <v>403.88</v>
      </c>
      <c r="M223" s="26">
        <f>'2024'!M223</f>
        <v>404.69</v>
      </c>
      <c r="N223" s="26">
        <f t="shared" si="103"/>
        <v>1310.84</v>
      </c>
      <c r="O223" s="27">
        <f>(F223-H223)*J223</f>
        <v>3868750.0292025059</v>
      </c>
      <c r="P223" s="27">
        <f t="shared" si="114"/>
        <v>1191291.3154346033</v>
      </c>
      <c r="Q223" s="27">
        <f t="shared" si="114"/>
        <v>4498470.4558119057</v>
      </c>
      <c r="R223" s="27">
        <f>(G223-I223)*M223</f>
        <v>4507492.3461486585</v>
      </c>
      <c r="S223" s="27">
        <f t="shared" si="105"/>
        <v>14066004.146597672</v>
      </c>
      <c r="T223" s="27"/>
      <c r="U223" s="28"/>
      <c r="V223" s="29"/>
    </row>
    <row r="224" spans="1:22" ht="33" customHeight="1">
      <c r="A224" s="24" t="s">
        <v>277</v>
      </c>
      <c r="B224" s="50"/>
      <c r="C224" s="25" t="s">
        <v>278</v>
      </c>
      <c r="D224" s="25"/>
      <c r="E224" s="48"/>
      <c r="F224" s="49" t="s">
        <v>18</v>
      </c>
      <c r="G224" s="49" t="s">
        <v>411</v>
      </c>
      <c r="H224" s="49" t="s">
        <v>18</v>
      </c>
      <c r="I224" s="49" t="s">
        <v>411</v>
      </c>
      <c r="J224" s="26">
        <f>'2024'!J224</f>
        <v>6191</v>
      </c>
      <c r="K224" s="26">
        <f>'2024'!K224</f>
        <v>2880.297</v>
      </c>
      <c r="L224" s="26">
        <f>'2024'!L224</f>
        <v>1551.4200000000003</v>
      </c>
      <c r="M224" s="26">
        <f>'2024'!M224</f>
        <v>5396.8789999999999</v>
      </c>
      <c r="N224" s="26">
        <f t="shared" si="103"/>
        <v>16019.596000000001</v>
      </c>
      <c r="O224" s="27">
        <f t="shared" ref="O224:R224" si="115">SUM(O225:O232)</f>
        <v>74746221.723926008</v>
      </c>
      <c r="P224" s="27">
        <f t="shared" si="115"/>
        <v>34402039.973059192</v>
      </c>
      <c r="Q224" s="27">
        <f t="shared" si="115"/>
        <v>19668836.576000862</v>
      </c>
      <c r="R224" s="27">
        <f t="shared" si="115"/>
        <v>69506615.344995826</v>
      </c>
      <c r="S224" s="27">
        <f t="shared" si="105"/>
        <v>198323713.61798188</v>
      </c>
      <c r="T224" s="29"/>
      <c r="U224" s="28"/>
      <c r="V224" s="29"/>
    </row>
    <row r="225" spans="1:22" ht="40.5" customHeight="1">
      <c r="A225" s="24"/>
      <c r="B225" s="25" t="s">
        <v>278</v>
      </c>
      <c r="C225" s="24" t="s">
        <v>19</v>
      </c>
      <c r="D225" s="24" t="s">
        <v>279</v>
      </c>
      <c r="E225" s="24" t="s">
        <v>21</v>
      </c>
      <c r="F225" s="17">
        <v>10612.01</v>
      </c>
      <c r="G225" s="17">
        <v>11719.01</v>
      </c>
      <c r="H225" s="17">
        <v>2659.5494639999993</v>
      </c>
      <c r="I225" s="17">
        <f t="shared" si="106"/>
        <v>2800.5055855919991</v>
      </c>
      <c r="J225" s="26">
        <f>'2024'!J225</f>
        <v>1532.6089999999999</v>
      </c>
      <c r="K225" s="26">
        <f>'2024'!K225</f>
        <v>614.07400000000007</v>
      </c>
      <c r="L225" s="26">
        <f>'2024'!L225</f>
        <v>333.95</v>
      </c>
      <c r="M225" s="26">
        <f>'2024'!M225</f>
        <v>1559.25</v>
      </c>
      <c r="N225" s="26">
        <f t="shared" si="103"/>
        <v>4039.8829999999998</v>
      </c>
      <c r="O225" s="27">
        <f t="shared" ref="O225:O232" si="116">(F225-H225)*J225</f>
        <v>12188012.589618424</v>
      </c>
      <c r="P225" s="27">
        <f t="shared" ref="P225:Q232" si="117">(F225-H225)*K225</f>
        <v>4883399.2511836644</v>
      </c>
      <c r="Q225" s="27">
        <f t="shared" si="117"/>
        <v>2978334.5491915522</v>
      </c>
      <c r="R225" s="27">
        <f t="shared" ref="R225:R232" si="118">(G225-I225)*M225</f>
        <v>13906178.008165678</v>
      </c>
      <c r="S225" s="27">
        <f t="shared" si="105"/>
        <v>33955924.398159318</v>
      </c>
      <c r="T225" s="27"/>
      <c r="U225" s="28"/>
      <c r="V225" s="29"/>
    </row>
    <row r="226" spans="1:22" ht="40.5" customHeight="1">
      <c r="A226" s="24"/>
      <c r="B226" s="25" t="s">
        <v>278</v>
      </c>
      <c r="C226" s="24" t="s">
        <v>19</v>
      </c>
      <c r="D226" s="24" t="s">
        <v>279</v>
      </c>
      <c r="E226" s="24" t="s">
        <v>31</v>
      </c>
      <c r="F226" s="17">
        <v>10612.01</v>
      </c>
      <c r="G226" s="17">
        <v>11719.01</v>
      </c>
      <c r="H226" s="17">
        <v>2659.5494639999993</v>
      </c>
      <c r="I226" s="17">
        <f t="shared" si="106"/>
        <v>2800.5055855919991</v>
      </c>
      <c r="J226" s="26">
        <f>'2024'!J226</f>
        <v>175.49199999999999</v>
      </c>
      <c r="K226" s="26">
        <f>'2024'!K226</f>
        <v>175.26900000000001</v>
      </c>
      <c r="L226" s="26">
        <f>'2024'!L226</f>
        <v>130.38999999999999</v>
      </c>
      <c r="M226" s="26">
        <f>'2024'!M226</f>
        <v>173.98</v>
      </c>
      <c r="N226" s="26">
        <f t="shared" si="103"/>
        <v>655.13099999999997</v>
      </c>
      <c r="O226" s="27">
        <f t="shared" si="116"/>
        <v>1395593.204383712</v>
      </c>
      <c r="P226" s="27">
        <f t="shared" si="117"/>
        <v>1393819.8056841842</v>
      </c>
      <c r="Q226" s="27">
        <f t="shared" si="117"/>
        <v>1162883.7905946593</v>
      </c>
      <c r="R226" s="27">
        <f t="shared" si="118"/>
        <v>1551641.398018704</v>
      </c>
      <c r="S226" s="27">
        <f t="shared" si="105"/>
        <v>5503938.1986812595</v>
      </c>
      <c r="T226" s="27"/>
      <c r="U226" s="28"/>
      <c r="V226" s="29"/>
    </row>
    <row r="227" spans="1:22" ht="81.75" customHeight="1">
      <c r="A227" s="24"/>
      <c r="B227" s="25" t="s">
        <v>278</v>
      </c>
      <c r="C227" s="24" t="s">
        <v>19</v>
      </c>
      <c r="D227" s="24" t="s">
        <v>280</v>
      </c>
      <c r="E227" s="24" t="s">
        <v>21</v>
      </c>
      <c r="F227" s="17">
        <v>17420.560000000001</v>
      </c>
      <c r="G227" s="17">
        <v>19174.189999999999</v>
      </c>
      <c r="H227" s="17">
        <v>2659.5494639999993</v>
      </c>
      <c r="I227" s="17">
        <f t="shared" si="106"/>
        <v>2800.5055855919991</v>
      </c>
      <c r="J227" s="26">
        <f>'2024'!J227</f>
        <v>2595.8029999999999</v>
      </c>
      <c r="K227" s="26">
        <f>'2024'!K227</f>
        <v>1000.6289999999999</v>
      </c>
      <c r="L227" s="26">
        <f>'2024'!L227</f>
        <v>315.12</v>
      </c>
      <c r="M227" s="26">
        <f>'2024'!M227</f>
        <v>1775.03</v>
      </c>
      <c r="N227" s="26">
        <f t="shared" si="103"/>
        <v>5686.5819999999994</v>
      </c>
      <c r="O227" s="27">
        <f t="shared" si="116"/>
        <v>38316675.432380408</v>
      </c>
      <c r="P227" s="27">
        <f t="shared" si="117"/>
        <v>14770295.211627144</v>
      </c>
      <c r="Q227" s="27">
        <f t="shared" si="117"/>
        <v>5159675.4326682482</v>
      </c>
      <c r="R227" s="27">
        <f t="shared" si="118"/>
        <v>29063781.046106629</v>
      </c>
      <c r="S227" s="27">
        <f t="shared" si="105"/>
        <v>87310427.122782424</v>
      </c>
      <c r="T227" s="27"/>
      <c r="U227" s="28"/>
      <c r="V227" s="29"/>
    </row>
    <row r="228" spans="1:22" ht="69.75" customHeight="1">
      <c r="A228" s="24"/>
      <c r="B228" s="25" t="s">
        <v>278</v>
      </c>
      <c r="C228" s="24" t="s">
        <v>19</v>
      </c>
      <c r="D228" s="24" t="s">
        <v>280</v>
      </c>
      <c r="E228" s="24" t="s">
        <v>31</v>
      </c>
      <c r="F228" s="17">
        <v>17420.560000000001</v>
      </c>
      <c r="G228" s="17">
        <v>19174.189999999999</v>
      </c>
      <c r="H228" s="17">
        <v>2659.5494639999993</v>
      </c>
      <c r="I228" s="17">
        <f t="shared" si="106"/>
        <v>2800.5055855919991</v>
      </c>
      <c r="J228" s="26">
        <f>'2024'!J228</f>
        <v>135.90099999999998</v>
      </c>
      <c r="K228" s="26">
        <f>'2024'!K228</f>
        <v>132.57</v>
      </c>
      <c r="L228" s="26">
        <f>'2024'!L228</f>
        <v>108.18</v>
      </c>
      <c r="M228" s="26">
        <f>'2024'!M228</f>
        <v>153.52000000000001</v>
      </c>
      <c r="N228" s="26">
        <f t="shared" si="103"/>
        <v>530.17100000000005</v>
      </c>
      <c r="O228" s="27">
        <f t="shared" si="116"/>
        <v>2006036.0928529359</v>
      </c>
      <c r="P228" s="27">
        <f t="shared" si="117"/>
        <v>1956867.1667575201</v>
      </c>
      <c r="Q228" s="27">
        <f t="shared" si="117"/>
        <v>1771305.1799506573</v>
      </c>
      <c r="R228" s="27">
        <f t="shared" si="118"/>
        <v>2513688.0312999161</v>
      </c>
      <c r="S228" s="27">
        <f t="shared" si="105"/>
        <v>8247896.4708610298</v>
      </c>
      <c r="T228" s="27"/>
      <c r="U228" s="28"/>
      <c r="V228" s="29"/>
    </row>
    <row r="229" spans="1:22" ht="40.5" customHeight="1">
      <c r="A229" s="24"/>
      <c r="B229" s="25" t="s">
        <v>278</v>
      </c>
      <c r="C229" s="24" t="s">
        <v>19</v>
      </c>
      <c r="D229" s="24" t="s">
        <v>281</v>
      </c>
      <c r="E229" s="24" t="s">
        <v>21</v>
      </c>
      <c r="F229" s="17">
        <v>14559.94</v>
      </c>
      <c r="G229" s="17">
        <v>15751.54</v>
      </c>
      <c r="H229" s="17">
        <v>2659.5494639999993</v>
      </c>
      <c r="I229" s="17">
        <f t="shared" si="106"/>
        <v>2800.5055855919991</v>
      </c>
      <c r="J229" s="26">
        <f>'2024'!J229</f>
        <v>51.094000000000001</v>
      </c>
      <c r="K229" s="26">
        <f>'2024'!K229</f>
        <v>20.841000000000001</v>
      </c>
      <c r="L229" s="26">
        <f>'2024'!L229</f>
        <v>9.82</v>
      </c>
      <c r="M229" s="26">
        <f>'2024'!M229</f>
        <v>48.808999999999997</v>
      </c>
      <c r="N229" s="26">
        <f t="shared" si="103"/>
        <v>130.56399999999999</v>
      </c>
      <c r="O229" s="27">
        <f t="shared" si="116"/>
        <v>608038.55404638406</v>
      </c>
      <c r="P229" s="27">
        <f t="shared" si="117"/>
        <v>248016.03916077604</v>
      </c>
      <c r="Q229" s="27">
        <f t="shared" si="117"/>
        <v>127179.15794948657</v>
      </c>
      <c r="R229" s="27">
        <f t="shared" si="118"/>
        <v>632127.0387328401</v>
      </c>
      <c r="S229" s="27">
        <f t="shared" si="105"/>
        <v>1615360.789889487</v>
      </c>
      <c r="T229" s="27"/>
      <c r="U229" s="28"/>
      <c r="V229" s="29"/>
    </row>
    <row r="230" spans="1:22" ht="40.5" customHeight="1">
      <c r="A230" s="24"/>
      <c r="B230" s="25" t="s">
        <v>278</v>
      </c>
      <c r="C230" s="24" t="s">
        <v>19</v>
      </c>
      <c r="D230" s="24" t="s">
        <v>281</v>
      </c>
      <c r="E230" s="24" t="s">
        <v>31</v>
      </c>
      <c r="F230" s="17">
        <v>14559.94</v>
      </c>
      <c r="G230" s="17">
        <v>15751.54</v>
      </c>
      <c r="H230" s="17">
        <v>2659.5494639999993</v>
      </c>
      <c r="I230" s="17">
        <f t="shared" si="106"/>
        <v>2800.5055855919991</v>
      </c>
      <c r="J230" s="26">
        <f>'2024'!J230</f>
        <v>3.7859999999999996</v>
      </c>
      <c r="K230" s="26">
        <f>'2024'!K230</f>
        <v>3.9</v>
      </c>
      <c r="L230" s="26">
        <f>'2024'!L230</f>
        <v>1.2</v>
      </c>
      <c r="M230" s="26">
        <f>'2024'!M230</f>
        <v>4.12</v>
      </c>
      <c r="N230" s="26">
        <f t="shared" si="103"/>
        <v>13.006</v>
      </c>
      <c r="O230" s="27">
        <f t="shared" si="116"/>
        <v>45054.878569296001</v>
      </c>
      <c r="P230" s="27">
        <f t="shared" si="117"/>
        <v>46411.523090400005</v>
      </c>
      <c r="Q230" s="27">
        <f t="shared" si="117"/>
        <v>15541.2412972896</v>
      </c>
      <c r="R230" s="27">
        <f t="shared" si="118"/>
        <v>53358.261787360963</v>
      </c>
      <c r="S230" s="27">
        <f t="shared" si="105"/>
        <v>160365.90474434657</v>
      </c>
      <c r="T230" s="27"/>
      <c r="U230" s="28"/>
      <c r="V230" s="29"/>
    </row>
    <row r="231" spans="1:22" ht="66" customHeight="1">
      <c r="A231" s="24"/>
      <c r="B231" s="25" t="s">
        <v>278</v>
      </c>
      <c r="C231" s="24" t="s">
        <v>19</v>
      </c>
      <c r="D231" s="24" t="s">
        <v>282</v>
      </c>
      <c r="E231" s="24" t="s">
        <v>21</v>
      </c>
      <c r="F231" s="17">
        <v>14559.94</v>
      </c>
      <c r="G231" s="17">
        <v>15751.54</v>
      </c>
      <c r="H231" s="17">
        <v>2659.5494639999993</v>
      </c>
      <c r="I231" s="17">
        <f t="shared" si="106"/>
        <v>2800.5055855919991</v>
      </c>
      <c r="J231" s="26">
        <f>'2024'!J231</f>
        <v>1675.796</v>
      </c>
      <c r="K231" s="26">
        <f>'2024'!K231</f>
        <v>914.81500000000005</v>
      </c>
      <c r="L231" s="26">
        <f>'2024'!L231</f>
        <v>647.98</v>
      </c>
      <c r="M231" s="26">
        <f>'2024'!M231</f>
        <v>1666.14</v>
      </c>
      <c r="N231" s="26">
        <f t="shared" si="103"/>
        <v>4904.7309999999998</v>
      </c>
      <c r="O231" s="27">
        <f t="shared" si="116"/>
        <v>19942626.858666658</v>
      </c>
      <c r="P231" s="27">
        <f t="shared" si="117"/>
        <v>10886655.768190842</v>
      </c>
      <c r="Q231" s="27">
        <f t="shared" si="117"/>
        <v>8392011.2798480969</v>
      </c>
      <c r="R231" s="27">
        <f t="shared" si="118"/>
        <v>21578236.479221746</v>
      </c>
      <c r="S231" s="27">
        <f t="shared" si="105"/>
        <v>60799530.385927342</v>
      </c>
      <c r="T231" s="27"/>
      <c r="U231" s="28"/>
      <c r="V231" s="29"/>
    </row>
    <row r="232" spans="1:22" ht="60" customHeight="1">
      <c r="A232" s="24"/>
      <c r="B232" s="25" t="s">
        <v>278</v>
      </c>
      <c r="C232" s="24" t="s">
        <v>19</v>
      </c>
      <c r="D232" s="24" t="s">
        <v>282</v>
      </c>
      <c r="E232" s="24" t="s">
        <v>31</v>
      </c>
      <c r="F232" s="17">
        <v>14559.94</v>
      </c>
      <c r="G232" s="17">
        <v>15751.54</v>
      </c>
      <c r="H232" s="17">
        <v>2659.5494639999993</v>
      </c>
      <c r="I232" s="17">
        <f t="shared" si="106"/>
        <v>2800.5055855919991</v>
      </c>
      <c r="J232" s="26">
        <f>'2024'!J232</f>
        <v>20.518999999999998</v>
      </c>
      <c r="K232" s="26">
        <f>'2024'!K232</f>
        <v>18.198999999999998</v>
      </c>
      <c r="L232" s="26">
        <f>'2024'!L232</f>
        <v>4.78</v>
      </c>
      <c r="M232" s="26">
        <f>'2024'!M232</f>
        <v>16.03</v>
      </c>
      <c r="N232" s="26">
        <f t="shared" si="103"/>
        <v>59.527999999999999</v>
      </c>
      <c r="O232" s="27">
        <f t="shared" si="116"/>
        <v>244184.113408184</v>
      </c>
      <c r="P232" s="27">
        <f t="shared" si="117"/>
        <v>216575.20736466401</v>
      </c>
      <c r="Q232" s="27">
        <f t="shared" si="117"/>
        <v>61905.944500870246</v>
      </c>
      <c r="R232" s="27">
        <f t="shared" si="118"/>
        <v>207605.08166296026</v>
      </c>
      <c r="S232" s="27">
        <f t="shared" si="105"/>
        <v>730270.34693667851</v>
      </c>
      <c r="T232" s="27"/>
      <c r="U232" s="28"/>
      <c r="V232" s="29"/>
    </row>
    <row r="233" spans="1:22" ht="33" customHeight="1">
      <c r="A233" s="24" t="s">
        <v>283</v>
      </c>
      <c r="B233" s="50"/>
      <c r="C233" s="25" t="s">
        <v>284</v>
      </c>
      <c r="D233" s="25"/>
      <c r="E233" s="48"/>
      <c r="F233" s="49" t="s">
        <v>18</v>
      </c>
      <c r="G233" s="49" t="s">
        <v>411</v>
      </c>
      <c r="H233" s="49" t="s">
        <v>18</v>
      </c>
      <c r="I233" s="49" t="s">
        <v>411</v>
      </c>
      <c r="J233" s="26">
        <f>'2024'!J233</f>
        <v>21.75</v>
      </c>
      <c r="K233" s="26">
        <f>'2024'!K233</f>
        <v>10.879999999999999</v>
      </c>
      <c r="L233" s="26">
        <f>'2024'!L233</f>
        <v>4.9329999999999998</v>
      </c>
      <c r="M233" s="26">
        <f>'2024'!M233</f>
        <v>18.632000000000001</v>
      </c>
      <c r="N233" s="26">
        <f t="shared" si="103"/>
        <v>56.194999999999993</v>
      </c>
      <c r="O233" s="27">
        <f t="shared" ref="O233:R233" si="119">O234</f>
        <v>151978.0052477576</v>
      </c>
      <c r="P233" s="27">
        <f t="shared" si="119"/>
        <v>76023.940096349543</v>
      </c>
      <c r="Q233" s="27">
        <f t="shared" si="119"/>
        <v>37909.432121885526</v>
      </c>
      <c r="R233" s="27">
        <f t="shared" si="119"/>
        <v>143184.37853131382</v>
      </c>
      <c r="S233" s="27">
        <f t="shared" si="105"/>
        <v>409095.75599730643</v>
      </c>
      <c r="T233" s="29"/>
      <c r="U233" s="28"/>
      <c r="V233" s="29"/>
    </row>
    <row r="234" spans="1:22" ht="42" customHeight="1">
      <c r="A234" s="24"/>
      <c r="B234" s="25" t="s">
        <v>284</v>
      </c>
      <c r="C234" s="24" t="s">
        <v>109</v>
      </c>
      <c r="D234" s="24" t="s">
        <v>110</v>
      </c>
      <c r="E234" s="24" t="s">
        <v>21</v>
      </c>
      <c r="F234" s="17">
        <v>8800.4878724497739</v>
      </c>
      <c r="G234" s="17">
        <v>9593.9456239210576</v>
      </c>
      <c r="H234" s="17">
        <v>1812.9933782999999</v>
      </c>
      <c r="I234" s="17">
        <f t="shared" si="106"/>
        <v>1909.0820273498998</v>
      </c>
      <c r="J234" s="26">
        <f>'2024'!J234</f>
        <v>21.75</v>
      </c>
      <c r="K234" s="26">
        <f>'2024'!K234</f>
        <v>10.879999999999999</v>
      </c>
      <c r="L234" s="26">
        <f>'2024'!L234</f>
        <v>4.9329999999999998</v>
      </c>
      <c r="M234" s="26">
        <f>'2024'!M234</f>
        <v>18.632000000000001</v>
      </c>
      <c r="N234" s="26">
        <f t="shared" si="103"/>
        <v>56.194999999999993</v>
      </c>
      <c r="O234" s="27">
        <f>(F234-H234)*J234</f>
        <v>151978.0052477576</v>
      </c>
      <c r="P234" s="27">
        <f>(F234-H234)*K234</f>
        <v>76023.940096349543</v>
      </c>
      <c r="Q234" s="27">
        <f>(G234-I234)*L234</f>
        <v>37909.432121885526</v>
      </c>
      <c r="R234" s="27">
        <f>(G234-I234)*M234</f>
        <v>143184.37853131382</v>
      </c>
      <c r="S234" s="27">
        <f t="shared" si="105"/>
        <v>409095.75599730643</v>
      </c>
      <c r="T234" s="27"/>
      <c r="U234" s="28"/>
      <c r="V234" s="29"/>
    </row>
    <row r="235" spans="1:22" ht="33" customHeight="1">
      <c r="A235" s="24" t="s">
        <v>285</v>
      </c>
      <c r="B235" s="50"/>
      <c r="C235" s="25" t="s">
        <v>286</v>
      </c>
      <c r="D235" s="25"/>
      <c r="E235" s="48"/>
      <c r="F235" s="49" t="s">
        <v>18</v>
      </c>
      <c r="G235" s="49" t="s">
        <v>411</v>
      </c>
      <c r="H235" s="49" t="s">
        <v>18</v>
      </c>
      <c r="I235" s="49" t="s">
        <v>411</v>
      </c>
      <c r="J235" s="26">
        <f>'2024'!J235</f>
        <v>6016.8640000000005</v>
      </c>
      <c r="K235" s="26">
        <f>'2024'!K235</f>
        <v>2786.9959999999996</v>
      </c>
      <c r="L235" s="26">
        <f>'2024'!L235</f>
        <v>1101.7189999999998</v>
      </c>
      <c r="M235" s="26">
        <f>'2024'!M235</f>
        <v>5922.5660000000007</v>
      </c>
      <c r="N235" s="26">
        <f t="shared" si="103"/>
        <v>15828.145</v>
      </c>
      <c r="O235" s="27">
        <f>SUM(O236:O251)</f>
        <v>14149776.0214788</v>
      </c>
      <c r="P235" s="27">
        <f t="shared" ref="P235:R235" si="120">SUM(P236:P251)</f>
        <v>6558294.3923635902</v>
      </c>
      <c r="Q235" s="27">
        <f t="shared" si="120"/>
        <v>2881496.3661998664</v>
      </c>
      <c r="R235" s="27">
        <f t="shared" si="120"/>
        <v>15807362.725605303</v>
      </c>
      <c r="S235" s="27">
        <f t="shared" si="105"/>
        <v>39396929.505647562</v>
      </c>
      <c r="T235" s="29"/>
      <c r="U235" s="28"/>
      <c r="V235" s="29"/>
    </row>
    <row r="236" spans="1:22" ht="60" customHeight="1">
      <c r="A236" s="24"/>
      <c r="B236" s="25" t="s">
        <v>286</v>
      </c>
      <c r="C236" s="24" t="s">
        <v>27</v>
      </c>
      <c r="D236" s="24" t="s">
        <v>287</v>
      </c>
      <c r="E236" s="24" t="s">
        <v>21</v>
      </c>
      <c r="F236" s="17">
        <v>12617.372815771978</v>
      </c>
      <c r="G236" s="17">
        <v>13887.492718739077</v>
      </c>
      <c r="H236" s="17">
        <v>1768.5556199999999</v>
      </c>
      <c r="I236" s="17">
        <f t="shared" si="106"/>
        <v>1862.2890678599997</v>
      </c>
      <c r="J236" s="26">
        <f>'2024'!J236</f>
        <v>78.498000000000005</v>
      </c>
      <c r="K236" s="26">
        <f>'2024'!K236</f>
        <v>35.664999999999999</v>
      </c>
      <c r="L236" s="26">
        <f>'2024'!L236</f>
        <v>9.24</v>
      </c>
      <c r="M236" s="26">
        <f>'2024'!M236</f>
        <v>83.17</v>
      </c>
      <c r="N236" s="26">
        <f t="shared" si="103"/>
        <v>206.57300000000001</v>
      </c>
      <c r="O236" s="27">
        <f t="shared" ref="O236:O251" si="121">(F236-H236)*J236</f>
        <v>851610.45223370881</v>
      </c>
      <c r="P236" s="27">
        <f t="shared" ref="P236:P251" si="122">(F236-H236)*K236</f>
        <v>386923.0652872076</v>
      </c>
      <c r="Q236" s="27">
        <f t="shared" ref="Q236:Q251" si="123">(G236-I236)*L236</f>
        <v>111112.88173412267</v>
      </c>
      <c r="R236" s="27">
        <f t="shared" ref="R236:R251" si="124">(G236-I236)*M236</f>
        <v>1000136.1876436129</v>
      </c>
      <c r="S236" s="27">
        <f t="shared" si="105"/>
        <v>2349782.5868986519</v>
      </c>
      <c r="T236" s="27"/>
      <c r="U236" s="28"/>
      <c r="V236" s="29"/>
    </row>
    <row r="237" spans="1:22" ht="60" customHeight="1">
      <c r="A237" s="24"/>
      <c r="B237" s="25" t="s">
        <v>286</v>
      </c>
      <c r="C237" s="24" t="s">
        <v>27</v>
      </c>
      <c r="D237" s="24" t="s">
        <v>288</v>
      </c>
      <c r="E237" s="24" t="s">
        <v>21</v>
      </c>
      <c r="F237" s="17">
        <v>3682.5824128456475</v>
      </c>
      <c r="G237" s="17">
        <v>4038.2231337034414</v>
      </c>
      <c r="H237" s="17">
        <v>1423.4298261299998</v>
      </c>
      <c r="I237" s="17">
        <f t="shared" si="106"/>
        <v>1498.8716069148898</v>
      </c>
      <c r="J237" s="26">
        <f>'2024'!J237</f>
        <v>467.90300000000002</v>
      </c>
      <c r="K237" s="26">
        <f>'2024'!K237</f>
        <v>243.923</v>
      </c>
      <c r="L237" s="26">
        <f>'2024'!L237</f>
        <v>53.13</v>
      </c>
      <c r="M237" s="26">
        <f>'2024'!M237</f>
        <v>455.32600000000002</v>
      </c>
      <c r="N237" s="26">
        <f t="shared" si="103"/>
        <v>1220.2820000000002</v>
      </c>
      <c r="O237" s="27">
        <f t="shared" si="121"/>
        <v>1057064.2727820119</v>
      </c>
      <c r="P237" s="27">
        <f t="shared" si="122"/>
        <v>551059.27640944102</v>
      </c>
      <c r="Q237" s="27">
        <f t="shared" si="123"/>
        <v>134915.74661827573</v>
      </c>
      <c r="R237" s="27">
        <f t="shared" si="124"/>
        <v>1156232.773286524</v>
      </c>
      <c r="S237" s="27">
        <f t="shared" si="105"/>
        <v>2899272.0690962528</v>
      </c>
      <c r="T237" s="27"/>
      <c r="U237" s="28"/>
      <c r="V237" s="29"/>
    </row>
    <row r="238" spans="1:22" ht="60" customHeight="1">
      <c r="A238" s="24"/>
      <c r="B238" s="25" t="s">
        <v>286</v>
      </c>
      <c r="C238" s="24" t="s">
        <v>27</v>
      </c>
      <c r="D238" s="24" t="s">
        <v>289</v>
      </c>
      <c r="E238" s="24" t="s">
        <v>21</v>
      </c>
      <c r="F238" s="17">
        <v>5202.2906998181097</v>
      </c>
      <c r="G238" s="17">
        <v>5678.3682662120518</v>
      </c>
      <c r="H238" s="17">
        <v>1890.75385863</v>
      </c>
      <c r="I238" s="17">
        <f t="shared" si="106"/>
        <v>1990.9638131373899</v>
      </c>
      <c r="J238" s="26">
        <f>'2024'!J238</f>
        <v>98.121000000000009</v>
      </c>
      <c r="K238" s="26">
        <f>'2024'!K238</f>
        <v>46.423000000000002</v>
      </c>
      <c r="L238" s="26">
        <f>'2024'!L238</f>
        <v>18.535</v>
      </c>
      <c r="M238" s="26">
        <f>'2024'!M238</f>
        <v>98.125</v>
      </c>
      <c r="N238" s="26">
        <f t="shared" si="103"/>
        <v>261.20400000000001</v>
      </c>
      <c r="O238" s="27">
        <f t="shared" si="121"/>
        <v>324931.30639421858</v>
      </c>
      <c r="P238" s="27">
        <f t="shared" si="122"/>
        <v>153731.47477847565</v>
      </c>
      <c r="Q238" s="27">
        <f t="shared" si="123"/>
        <v>68346.041537738856</v>
      </c>
      <c r="R238" s="27">
        <f t="shared" si="124"/>
        <v>361826.56195795117</v>
      </c>
      <c r="S238" s="27">
        <f t="shared" si="105"/>
        <v>908835.38466838421</v>
      </c>
      <c r="T238" s="27"/>
      <c r="U238" s="28"/>
      <c r="V238" s="29"/>
    </row>
    <row r="239" spans="1:22" ht="60" customHeight="1">
      <c r="A239" s="24"/>
      <c r="B239" s="25" t="s">
        <v>286</v>
      </c>
      <c r="C239" s="24" t="s">
        <v>27</v>
      </c>
      <c r="D239" s="24" t="s">
        <v>396</v>
      </c>
      <c r="E239" s="24" t="s">
        <v>21</v>
      </c>
      <c r="F239" s="17">
        <v>4034.5555621554836</v>
      </c>
      <c r="G239" s="17">
        <v>4426.7669412198429</v>
      </c>
      <c r="H239" s="17">
        <v>1890.75385863</v>
      </c>
      <c r="I239" s="17">
        <f t="shared" si="106"/>
        <v>1990.9638131373899</v>
      </c>
      <c r="J239" s="26">
        <f>'2024'!J239</f>
        <v>811.87300000000005</v>
      </c>
      <c r="K239" s="26">
        <f>'2024'!K239</f>
        <v>341.63300000000004</v>
      </c>
      <c r="L239" s="26">
        <f>'2024'!L239</f>
        <v>158.857</v>
      </c>
      <c r="M239" s="26">
        <f>'2024'!M239</f>
        <v>814.43299999999999</v>
      </c>
      <c r="N239" s="26">
        <f t="shared" si="103"/>
        <v>2126.7960000000003</v>
      </c>
      <c r="O239" s="27">
        <f t="shared" si="121"/>
        <v>1740494.7204463449</v>
      </c>
      <c r="P239" s="27">
        <f t="shared" si="122"/>
        <v>732393.40738052153</v>
      </c>
      <c r="Q239" s="27">
        <f t="shared" si="123"/>
        <v>386944.37751779426</v>
      </c>
      <c r="R239" s="27">
        <f t="shared" si="124"/>
        <v>1983798.4490135764</v>
      </c>
      <c r="S239" s="27">
        <f t="shared" si="105"/>
        <v>4843630.9543582369</v>
      </c>
      <c r="T239" s="27"/>
      <c r="U239" s="28"/>
      <c r="V239" s="29"/>
    </row>
    <row r="240" spans="1:22" ht="60" customHeight="1">
      <c r="A240" s="24"/>
      <c r="B240" s="25" t="s">
        <v>286</v>
      </c>
      <c r="C240" s="24" t="s">
        <v>27</v>
      </c>
      <c r="D240" s="24" t="s">
        <v>397</v>
      </c>
      <c r="E240" s="24" t="s">
        <v>21</v>
      </c>
      <c r="F240" s="17">
        <v>4034.5555621554836</v>
      </c>
      <c r="G240" s="17">
        <v>4426.7669412198429</v>
      </c>
      <c r="H240" s="17">
        <v>1670.6134574999999</v>
      </c>
      <c r="I240" s="17">
        <f t="shared" si="106"/>
        <v>1759.1559707474999</v>
      </c>
      <c r="J240" s="26">
        <f>'2024'!J240</f>
        <v>75.045000000000002</v>
      </c>
      <c r="K240" s="26">
        <f>'2024'!K240</f>
        <v>35.504999999999995</v>
      </c>
      <c r="L240" s="26">
        <f>'2024'!L240</f>
        <v>14.175000000000001</v>
      </c>
      <c r="M240" s="26">
        <f>'2024'!M240</f>
        <v>75.043000000000006</v>
      </c>
      <c r="N240" s="26">
        <f t="shared" si="103"/>
        <v>199.768</v>
      </c>
      <c r="O240" s="27">
        <f t="shared" si="121"/>
        <v>177402.03524387075</v>
      </c>
      <c r="P240" s="27">
        <f t="shared" si="122"/>
        <v>83931.764425792935</v>
      </c>
      <c r="Q240" s="27">
        <f t="shared" si="123"/>
        <v>37813.385506445462</v>
      </c>
      <c r="R240" s="27">
        <f t="shared" si="124"/>
        <v>200185.53005715605</v>
      </c>
      <c r="S240" s="27">
        <f t="shared" si="105"/>
        <v>499332.71523326519</v>
      </c>
      <c r="T240" s="27"/>
      <c r="U240" s="28"/>
      <c r="V240" s="29"/>
    </row>
    <row r="241" spans="1:22" ht="60" customHeight="1">
      <c r="A241" s="24"/>
      <c r="B241" s="25" t="s">
        <v>286</v>
      </c>
      <c r="C241" s="24" t="s">
        <v>27</v>
      </c>
      <c r="D241" s="24" t="s">
        <v>290</v>
      </c>
      <c r="E241" s="24" t="s">
        <v>21</v>
      </c>
      <c r="F241" s="17">
        <v>4034.5555621554836</v>
      </c>
      <c r="G241" s="17">
        <v>4426.7669412198429</v>
      </c>
      <c r="H241" s="17">
        <v>1537.2218288699996</v>
      </c>
      <c r="I241" s="17">
        <f t="shared" si="106"/>
        <v>1618.6945858001095</v>
      </c>
      <c r="J241" s="26">
        <f>'2024'!J241</f>
        <v>187.81399999999999</v>
      </c>
      <c r="K241" s="26">
        <f>'2024'!K241</f>
        <v>92.711000000000013</v>
      </c>
      <c r="L241" s="26">
        <f>'2024'!L241</f>
        <v>37.529000000000003</v>
      </c>
      <c r="M241" s="26">
        <f>'2024'!M241</f>
        <v>198.684</v>
      </c>
      <c r="N241" s="26">
        <f t="shared" si="103"/>
        <v>516.73799999999994</v>
      </c>
      <c r="O241" s="27">
        <f t="shared" si="121"/>
        <v>469034.23778327985</v>
      </c>
      <c r="P241" s="27">
        <f t="shared" si="122"/>
        <v>231530.30774663054</v>
      </c>
      <c r="Q241" s="27">
        <f t="shared" si="123"/>
        <v>105384.14742654719</v>
      </c>
      <c r="R241" s="27">
        <f t="shared" si="124"/>
        <v>557919.04786421428</v>
      </c>
      <c r="S241" s="27">
        <f t="shared" si="105"/>
        <v>1363867.7408206719</v>
      </c>
      <c r="T241" s="27"/>
      <c r="U241" s="28"/>
      <c r="V241" s="29"/>
    </row>
    <row r="242" spans="1:22" ht="60" customHeight="1">
      <c r="A242" s="24"/>
      <c r="B242" s="25" t="s">
        <v>286</v>
      </c>
      <c r="C242" s="24" t="s">
        <v>27</v>
      </c>
      <c r="D242" s="24" t="s">
        <v>291</v>
      </c>
      <c r="E242" s="24" t="s">
        <v>21</v>
      </c>
      <c r="F242" s="17">
        <v>4034.5555621554836</v>
      </c>
      <c r="G242" s="17">
        <v>4426.7669412198429</v>
      </c>
      <c r="H242" s="17">
        <v>2000.8184624999999</v>
      </c>
      <c r="I242" s="17">
        <f t="shared" si="106"/>
        <v>2106.8618410124996</v>
      </c>
      <c r="J242" s="26">
        <f>'2024'!J242</f>
        <v>106.035</v>
      </c>
      <c r="K242" s="26">
        <f>'2024'!K242</f>
        <v>50.167000000000002</v>
      </c>
      <c r="L242" s="26">
        <f>'2024'!L242</f>
        <v>20.03</v>
      </c>
      <c r="M242" s="26">
        <f>'2024'!M242</f>
        <v>106.039</v>
      </c>
      <c r="N242" s="26">
        <f t="shared" si="103"/>
        <v>282.27100000000002</v>
      </c>
      <c r="O242" s="27">
        <f t="shared" si="121"/>
        <v>215647.31336196919</v>
      </c>
      <c r="P242" s="27">
        <f t="shared" si="122"/>
        <v>102026.48907841665</v>
      </c>
      <c r="Q242" s="27">
        <f t="shared" si="123"/>
        <v>46467.699157153089</v>
      </c>
      <c r="R242" s="27">
        <f t="shared" si="124"/>
        <v>246000.41692088649</v>
      </c>
      <c r="S242" s="27">
        <f t="shared" si="105"/>
        <v>610141.91851842543</v>
      </c>
      <c r="T242" s="27"/>
      <c r="U242" s="28"/>
      <c r="V242" s="29"/>
    </row>
    <row r="243" spans="1:22" ht="60" customHeight="1">
      <c r="A243" s="24"/>
      <c r="B243" s="25" t="s">
        <v>286</v>
      </c>
      <c r="C243" s="24" t="s">
        <v>27</v>
      </c>
      <c r="D243" s="24" t="s">
        <v>398</v>
      </c>
      <c r="E243" s="24" t="s">
        <v>21</v>
      </c>
      <c r="F243" s="17">
        <v>4034.5555621554836</v>
      </c>
      <c r="G243" s="17">
        <v>4426.7669412198429</v>
      </c>
      <c r="H243" s="17">
        <v>1537.2218288699996</v>
      </c>
      <c r="I243" s="17">
        <f t="shared" si="106"/>
        <v>1618.6945858001095</v>
      </c>
      <c r="J243" s="26">
        <f>'2024'!J243</f>
        <v>189.154</v>
      </c>
      <c r="K243" s="26">
        <f>'2024'!K243</f>
        <v>89.501999999999995</v>
      </c>
      <c r="L243" s="26">
        <f>'2024'!L243</f>
        <v>35.756</v>
      </c>
      <c r="M243" s="26">
        <f>'2024'!M243</f>
        <v>189.28899999999999</v>
      </c>
      <c r="N243" s="26">
        <f t="shared" si="103"/>
        <v>503.70100000000002</v>
      </c>
      <c r="O243" s="27">
        <f t="shared" si="121"/>
        <v>472380.66498588241</v>
      </c>
      <c r="P243" s="27">
        <f t="shared" si="122"/>
        <v>223516.36379651737</v>
      </c>
      <c r="Q243" s="27">
        <f t="shared" si="123"/>
        <v>100405.43514038798</v>
      </c>
      <c r="R243" s="27">
        <f t="shared" si="124"/>
        <v>531537.20808504592</v>
      </c>
      <c r="S243" s="27">
        <f t="shared" si="105"/>
        <v>1327839.6720078336</v>
      </c>
      <c r="T243" s="27"/>
      <c r="U243" s="28"/>
      <c r="V243" s="29"/>
    </row>
    <row r="244" spans="1:22" ht="44.25" customHeight="1">
      <c r="A244" s="24"/>
      <c r="B244" s="25" t="s">
        <v>286</v>
      </c>
      <c r="C244" s="24" t="s">
        <v>27</v>
      </c>
      <c r="D244" s="24" t="s">
        <v>292</v>
      </c>
      <c r="E244" s="24" t="s">
        <v>21</v>
      </c>
      <c r="F244" s="17">
        <v>4034.5555621554836</v>
      </c>
      <c r="G244" s="17">
        <v>4426.7669412198429</v>
      </c>
      <c r="H244" s="17">
        <v>1890.75385863</v>
      </c>
      <c r="I244" s="17">
        <f t="shared" si="106"/>
        <v>1990.9638131373899</v>
      </c>
      <c r="J244" s="26">
        <f>'2024'!J244</f>
        <v>403.34100000000001</v>
      </c>
      <c r="K244" s="26">
        <f>'2024'!K244</f>
        <v>191.53800000000001</v>
      </c>
      <c r="L244" s="26">
        <f>'2024'!L244</f>
        <v>77.697000000000003</v>
      </c>
      <c r="M244" s="26">
        <f>'2024'!M244</f>
        <v>412.69799999999998</v>
      </c>
      <c r="N244" s="26">
        <f t="shared" si="103"/>
        <v>1085.2739999999999</v>
      </c>
      <c r="O244" s="27">
        <f t="shared" si="121"/>
        <v>864683.12290167203</v>
      </c>
      <c r="P244" s="27">
        <f t="shared" si="122"/>
        <v>410619.49068986403</v>
      </c>
      <c r="Q244" s="27">
        <f t="shared" si="123"/>
        <v>189254.59564262236</v>
      </c>
      <c r="R244" s="27">
        <f t="shared" si="124"/>
        <v>1005251.0793533721</v>
      </c>
      <c r="S244" s="27">
        <f t="shared" si="105"/>
        <v>2469808.2885875301</v>
      </c>
      <c r="T244" s="27"/>
      <c r="U244" s="28"/>
      <c r="V244" s="29"/>
    </row>
    <row r="245" spans="1:22" ht="44.25" customHeight="1">
      <c r="A245" s="24"/>
      <c r="B245" s="25" t="s">
        <v>286</v>
      </c>
      <c r="C245" s="24" t="s">
        <v>27</v>
      </c>
      <c r="D245" s="24" t="s">
        <v>395</v>
      </c>
      <c r="E245" s="24" t="s">
        <v>21</v>
      </c>
      <c r="F245" s="17">
        <v>4034.5555621554836</v>
      </c>
      <c r="G245" s="17">
        <v>4426.7669412198429</v>
      </c>
      <c r="H245" s="17">
        <v>1890.75385863</v>
      </c>
      <c r="I245" s="17">
        <f t="shared" si="106"/>
        <v>1990.9638131373899</v>
      </c>
      <c r="J245" s="26">
        <f>'2024'!J245</f>
        <v>323.46199999999999</v>
      </c>
      <c r="K245" s="26">
        <f>'2024'!K245</f>
        <v>102.889</v>
      </c>
      <c r="L245" s="26">
        <f>'2024'!L245</f>
        <v>55.616</v>
      </c>
      <c r="M245" s="26">
        <f>'2024'!M245</f>
        <v>299.83499999999998</v>
      </c>
      <c r="N245" s="26">
        <f t="shared" si="103"/>
        <v>781.80199999999991</v>
      </c>
      <c r="O245" s="27">
        <f t="shared" si="121"/>
        <v>693438.38662575989</v>
      </c>
      <c r="P245" s="27">
        <f t="shared" si="122"/>
        <v>220573.61347403345</v>
      </c>
      <c r="Q245" s="27">
        <f t="shared" si="123"/>
        <v>135469.62677143372</v>
      </c>
      <c r="R245" s="27">
        <f t="shared" si="124"/>
        <v>730339.03090860229</v>
      </c>
      <c r="S245" s="27">
        <f t="shared" si="105"/>
        <v>1779820.6577798293</v>
      </c>
      <c r="T245" s="27"/>
      <c r="U245" s="28"/>
      <c r="V245" s="29"/>
    </row>
    <row r="246" spans="1:22" ht="44.25" customHeight="1">
      <c r="A246" s="24"/>
      <c r="B246" s="25" t="s">
        <v>286</v>
      </c>
      <c r="C246" s="24" t="s">
        <v>27</v>
      </c>
      <c r="D246" s="24" t="s">
        <v>399</v>
      </c>
      <c r="E246" s="24" t="s">
        <v>21</v>
      </c>
      <c r="F246" s="17">
        <v>4034.5555621554836</v>
      </c>
      <c r="G246" s="17">
        <v>4426.7669412198429</v>
      </c>
      <c r="H246" s="17">
        <v>2061.4530561299998</v>
      </c>
      <c r="I246" s="17">
        <f t="shared" si="106"/>
        <v>2170.7100681048896</v>
      </c>
      <c r="J246" s="26">
        <f>'2024'!J246</f>
        <v>129.85499999999999</v>
      </c>
      <c r="K246" s="26">
        <f>'2024'!K246</f>
        <v>61.437000000000005</v>
      </c>
      <c r="L246" s="26">
        <f>'2024'!L246</f>
        <v>25.044</v>
      </c>
      <c r="M246" s="26">
        <f>'2024'!M246</f>
        <v>129.86699999999999</v>
      </c>
      <c r="N246" s="26">
        <f t="shared" si="103"/>
        <v>346.20299999999997</v>
      </c>
      <c r="O246" s="27">
        <f t="shared" si="121"/>
        <v>256217.22591993917</v>
      </c>
      <c r="P246" s="27">
        <f t="shared" si="122"/>
        <v>121221.49866268765</v>
      </c>
      <c r="Q246" s="27">
        <f t="shared" si="123"/>
        <v>56500.68833029089</v>
      </c>
      <c r="R246" s="27">
        <f t="shared" si="124"/>
        <v>292987.33794081962</v>
      </c>
      <c r="S246" s="27">
        <f t="shared" si="105"/>
        <v>726926.75085373735</v>
      </c>
      <c r="T246" s="27"/>
      <c r="U246" s="28"/>
      <c r="V246" s="29"/>
    </row>
    <row r="247" spans="1:22" ht="44.25" customHeight="1">
      <c r="A247" s="24"/>
      <c r="B247" s="25" t="s">
        <v>286</v>
      </c>
      <c r="C247" s="24" t="s">
        <v>27</v>
      </c>
      <c r="D247" s="24" t="s">
        <v>295</v>
      </c>
      <c r="E247" s="24" t="s">
        <v>21</v>
      </c>
      <c r="F247" s="17">
        <v>4034.5555621554836</v>
      </c>
      <c r="G247" s="17">
        <v>4426.7669412198429</v>
      </c>
      <c r="H247" s="17">
        <v>1890.75385863</v>
      </c>
      <c r="I247" s="17">
        <f t="shared" si="106"/>
        <v>1990.9638131373899</v>
      </c>
      <c r="J247" s="26">
        <f>'2024'!J247</f>
        <v>830.01599999999996</v>
      </c>
      <c r="K247" s="26">
        <f>'2024'!K247</f>
        <v>393.15300000000002</v>
      </c>
      <c r="L247" s="26">
        <f>'2024'!L247</f>
        <v>153.648</v>
      </c>
      <c r="M247" s="26">
        <f>'2024'!M247</f>
        <v>812.93</v>
      </c>
      <c r="N247" s="26">
        <f t="shared" si="103"/>
        <v>2189.7469999999998</v>
      </c>
      <c r="O247" s="27">
        <f t="shared" si="121"/>
        <v>1779389.7147534075</v>
      </c>
      <c r="P247" s="27">
        <f t="shared" si="122"/>
        <v>842842.07114615443</v>
      </c>
      <c r="Q247" s="27">
        <f t="shared" si="123"/>
        <v>374256.27902361273</v>
      </c>
      <c r="R247" s="27">
        <f t="shared" si="124"/>
        <v>1980137.4369120684</v>
      </c>
      <c r="S247" s="27">
        <f t="shared" si="105"/>
        <v>4976625.5018352428</v>
      </c>
      <c r="T247" s="27"/>
      <c r="U247" s="28"/>
      <c r="V247" s="29"/>
    </row>
    <row r="248" spans="1:22" ht="66" customHeight="1">
      <c r="A248" s="24"/>
      <c r="B248" s="25" t="s">
        <v>286</v>
      </c>
      <c r="C248" s="24" t="s">
        <v>27</v>
      </c>
      <c r="D248" s="24" t="s">
        <v>294</v>
      </c>
      <c r="E248" s="24" t="s">
        <v>21</v>
      </c>
      <c r="F248" s="17">
        <v>4034.5555621554836</v>
      </c>
      <c r="G248" s="17">
        <v>4426.7669412198429</v>
      </c>
      <c r="H248" s="17">
        <v>1768.5556199999999</v>
      </c>
      <c r="I248" s="17">
        <f t="shared" si="106"/>
        <v>1862.2890678599997</v>
      </c>
      <c r="J248" s="26">
        <f>'2024'!J248</f>
        <v>698.30100000000004</v>
      </c>
      <c r="K248" s="26">
        <f>'2024'!K248</f>
        <v>330.37900000000002</v>
      </c>
      <c r="L248" s="26">
        <f>'2024'!L248</f>
        <v>130.208</v>
      </c>
      <c r="M248" s="26">
        <f>'2024'!M248</f>
        <v>689.31799999999998</v>
      </c>
      <c r="N248" s="26">
        <f t="shared" si="103"/>
        <v>1848.2060000000001</v>
      </c>
      <c r="O248" s="27">
        <f t="shared" si="121"/>
        <v>1582350.0256071168</v>
      </c>
      <c r="P248" s="27">
        <f t="shared" si="122"/>
        <v>748638.79488938663</v>
      </c>
      <c r="Q248" s="27">
        <f t="shared" si="123"/>
        <v>333915.53493443847</v>
      </c>
      <c r="R248" s="27">
        <f t="shared" si="124"/>
        <v>1767740.7587086603</v>
      </c>
      <c r="S248" s="27">
        <f t="shared" si="105"/>
        <v>4432645.1141396016</v>
      </c>
      <c r="T248" s="27"/>
      <c r="U248" s="28"/>
      <c r="V248" s="29"/>
    </row>
    <row r="249" spans="1:22" ht="48.75" customHeight="1">
      <c r="A249" s="24"/>
      <c r="B249" s="25" t="s">
        <v>286</v>
      </c>
      <c r="C249" s="24" t="s">
        <v>27</v>
      </c>
      <c r="D249" s="24" t="s">
        <v>296</v>
      </c>
      <c r="E249" s="24" t="s">
        <v>21</v>
      </c>
      <c r="F249" s="17">
        <v>4034.5555621554836</v>
      </c>
      <c r="G249" s="17">
        <v>4426.7669412198429</v>
      </c>
      <c r="H249" s="17">
        <v>1768.5556199999999</v>
      </c>
      <c r="I249" s="17">
        <f t="shared" si="106"/>
        <v>1862.2890678599997</v>
      </c>
      <c r="J249" s="26">
        <f>'2024'!J249</f>
        <v>1617.4459999999999</v>
      </c>
      <c r="K249" s="26">
        <f>'2024'!K249</f>
        <v>768.721</v>
      </c>
      <c r="L249" s="26">
        <f>'2024'!L249</f>
        <v>311.584</v>
      </c>
      <c r="M249" s="26">
        <f>'2024'!M249</f>
        <v>1466.826</v>
      </c>
      <c r="N249" s="26">
        <f t="shared" si="103"/>
        <v>4164.5769999999993</v>
      </c>
      <c r="O249" s="27">
        <f t="shared" si="121"/>
        <v>3665132.5424396186</v>
      </c>
      <c r="P249" s="27">
        <f t="shared" si="122"/>
        <v>1741921.7415337057</v>
      </c>
      <c r="Q249" s="27">
        <f t="shared" si="123"/>
        <v>799050.2736929534</v>
      </c>
      <c r="R249" s="27">
        <f t="shared" si="124"/>
        <v>3761642.8210689253</v>
      </c>
      <c r="S249" s="27">
        <f t="shared" si="105"/>
        <v>9967747.3787352033</v>
      </c>
      <c r="T249" s="27"/>
      <c r="U249" s="28"/>
      <c r="V249" s="29"/>
    </row>
    <row r="250" spans="1:22" ht="48.75" customHeight="1">
      <c r="A250" s="24"/>
      <c r="B250" s="25" t="s">
        <v>286</v>
      </c>
      <c r="C250" s="24" t="s">
        <v>27</v>
      </c>
      <c r="D250" s="24" t="s">
        <v>293</v>
      </c>
      <c r="E250" s="24" t="s">
        <v>31</v>
      </c>
      <c r="F250" s="17">
        <v>4034.5555621554836</v>
      </c>
      <c r="G250" s="17">
        <v>4426.7669412198429</v>
      </c>
      <c r="H250" s="17">
        <v>1890.75385863</v>
      </c>
      <c r="I250" s="17">
        <f t="shared" si="106"/>
        <v>1990.9638131373899</v>
      </c>
      <c r="J250" s="26">
        <f>'2024'!J250</f>
        <v>0</v>
      </c>
      <c r="K250" s="26">
        <f>'2024'!K250</f>
        <v>1.85</v>
      </c>
      <c r="L250" s="26">
        <f>'2024'!L250</f>
        <v>0.45500000000000002</v>
      </c>
      <c r="M250" s="26">
        <f>'2024'!M250</f>
        <v>13.179</v>
      </c>
      <c r="N250" s="26">
        <f t="shared" si="103"/>
        <v>15.484</v>
      </c>
      <c r="O250" s="27">
        <f t="shared" si="121"/>
        <v>0</v>
      </c>
      <c r="P250" s="27">
        <f t="shared" si="122"/>
        <v>3966.0331515221446</v>
      </c>
      <c r="Q250" s="27">
        <f t="shared" si="123"/>
        <v>1108.2904232775161</v>
      </c>
      <c r="R250" s="27">
        <f t="shared" si="124"/>
        <v>32101.449424998649</v>
      </c>
      <c r="S250" s="27">
        <f t="shared" si="105"/>
        <v>37175.772999798312</v>
      </c>
      <c r="T250" s="27"/>
      <c r="U250" s="28"/>
      <c r="V250" s="29"/>
    </row>
    <row r="251" spans="1:22" ht="48.75" customHeight="1">
      <c r="A251" s="24"/>
      <c r="B251" s="25" t="s">
        <v>286</v>
      </c>
      <c r="C251" s="24" t="s">
        <v>27</v>
      </c>
      <c r="D251" s="24" t="s">
        <v>296</v>
      </c>
      <c r="E251" s="24" t="s">
        <v>31</v>
      </c>
      <c r="F251" s="17">
        <v>4034.5555621554836</v>
      </c>
      <c r="G251" s="17">
        <v>4426.7669412198429</v>
      </c>
      <c r="H251" s="17">
        <v>1768.5556199999999</v>
      </c>
      <c r="I251" s="17">
        <f t="shared" si="106"/>
        <v>1862.2890678599997</v>
      </c>
      <c r="J251" s="26">
        <f>'2024'!J251</f>
        <v>0</v>
      </c>
      <c r="K251" s="26">
        <f>'2024'!K251</f>
        <v>1.5</v>
      </c>
      <c r="L251" s="26">
        <f>'2024'!L251</f>
        <v>0.215</v>
      </c>
      <c r="M251" s="26">
        <f>'2024'!M251</f>
        <v>77.804000000000002</v>
      </c>
      <c r="N251" s="26">
        <f t="shared" si="103"/>
        <v>79.519000000000005</v>
      </c>
      <c r="O251" s="27">
        <f t="shared" si="121"/>
        <v>0</v>
      </c>
      <c r="P251" s="27">
        <f t="shared" si="122"/>
        <v>3398.9999132332259</v>
      </c>
      <c r="Q251" s="27">
        <f t="shared" si="123"/>
        <v>551.36274277236623</v>
      </c>
      <c r="R251" s="27">
        <f t="shared" si="124"/>
        <v>199526.63645888926</v>
      </c>
      <c r="S251" s="27">
        <f t="shared" si="105"/>
        <v>203476.99911489486</v>
      </c>
      <c r="T251" s="27"/>
      <c r="U251" s="28"/>
      <c r="V251" s="29"/>
    </row>
    <row r="252" spans="1:22" ht="33" customHeight="1">
      <c r="A252" s="24" t="s">
        <v>297</v>
      </c>
      <c r="B252" s="50"/>
      <c r="C252" s="25" t="s">
        <v>298</v>
      </c>
      <c r="D252" s="25"/>
      <c r="E252" s="48"/>
      <c r="F252" s="49" t="s">
        <v>18</v>
      </c>
      <c r="G252" s="49" t="s">
        <v>411</v>
      </c>
      <c r="H252" s="49" t="s">
        <v>18</v>
      </c>
      <c r="I252" s="49" t="s">
        <v>411</v>
      </c>
      <c r="J252" s="26">
        <f>'2024'!J252</f>
        <v>888.71400000000006</v>
      </c>
      <c r="K252" s="26">
        <f>'2024'!K252</f>
        <v>409.16799999999995</v>
      </c>
      <c r="L252" s="26">
        <f>'2024'!L252</f>
        <v>150.32999999999998</v>
      </c>
      <c r="M252" s="26">
        <f>'2024'!M252</f>
        <v>783.04</v>
      </c>
      <c r="N252" s="26">
        <f t="shared" si="103"/>
        <v>2231.252</v>
      </c>
      <c r="O252" s="27">
        <f t="shared" ref="O252:R252" si="125">SUM(O253:O254)</f>
        <v>7268489.6193242446</v>
      </c>
      <c r="P252" s="27">
        <f t="shared" si="125"/>
        <v>3346445.9438690757</v>
      </c>
      <c r="Q252" s="27">
        <f t="shared" si="125"/>
        <v>1208111.8169052557</v>
      </c>
      <c r="R252" s="27">
        <f t="shared" si="125"/>
        <v>6292821.6397890728</v>
      </c>
      <c r="S252" s="27">
        <f t="shared" si="105"/>
        <v>18115869.019887649</v>
      </c>
      <c r="T252" s="29"/>
      <c r="U252" s="28"/>
      <c r="V252" s="29"/>
    </row>
    <row r="253" spans="1:22" ht="46.5" customHeight="1">
      <c r="A253" s="24"/>
      <c r="B253" s="25" t="s">
        <v>298</v>
      </c>
      <c r="C253" s="24" t="s">
        <v>27</v>
      </c>
      <c r="D253" s="24" t="s">
        <v>158</v>
      </c>
      <c r="E253" s="24" t="s">
        <v>21</v>
      </c>
      <c r="F253" s="17">
        <v>10862.83489508948</v>
      </c>
      <c r="G253" s="17">
        <v>10862.83489508948</v>
      </c>
      <c r="H253" s="17">
        <v>2684.1749219999997</v>
      </c>
      <c r="I253" s="17">
        <f t="shared" si="106"/>
        <v>2826.4361928659996</v>
      </c>
      <c r="J253" s="26">
        <f>'2024'!J253</f>
        <v>824.36800000000005</v>
      </c>
      <c r="K253" s="26">
        <f>'2024'!K253</f>
        <v>344.20799999999997</v>
      </c>
      <c r="L253" s="26">
        <f>'2024'!L253</f>
        <v>130.6</v>
      </c>
      <c r="M253" s="26">
        <f>'2024'!M253</f>
        <v>680.29</v>
      </c>
      <c r="N253" s="26">
        <f t="shared" si="103"/>
        <v>1979.4659999999999</v>
      </c>
      <c r="O253" s="27">
        <f>(F253-H253)*J253</f>
        <v>6742225.5646958286</v>
      </c>
      <c r="P253" s="27">
        <f>(F253-H253)*K253</f>
        <v>2815160.1920171832</v>
      </c>
      <c r="Q253" s="27">
        <f>(G253-I253)*L253</f>
        <v>1049553.6705103863</v>
      </c>
      <c r="R253" s="27">
        <f>(G253-I253)*M253</f>
        <v>5467081.6731356103</v>
      </c>
      <c r="S253" s="27">
        <f t="shared" si="105"/>
        <v>16074021.10035901</v>
      </c>
      <c r="T253" s="27"/>
      <c r="U253" s="28"/>
      <c r="V253" s="29"/>
    </row>
    <row r="254" spans="1:22" ht="42" customHeight="1">
      <c r="A254" s="24"/>
      <c r="B254" s="25" t="s">
        <v>298</v>
      </c>
      <c r="C254" s="24" t="s">
        <v>27</v>
      </c>
      <c r="D254" s="24" t="s">
        <v>158</v>
      </c>
      <c r="E254" s="24" t="s">
        <v>31</v>
      </c>
      <c r="F254" s="17">
        <v>10862.83489508948</v>
      </c>
      <c r="G254" s="17">
        <v>10862.83489508948</v>
      </c>
      <c r="H254" s="17">
        <v>2684.1749219999997</v>
      </c>
      <c r="I254" s="17">
        <f t="shared" si="106"/>
        <v>2826.4361928659996</v>
      </c>
      <c r="J254" s="26">
        <f>'2024'!J254</f>
        <v>64.346000000000004</v>
      </c>
      <c r="K254" s="26">
        <f>'2024'!K254</f>
        <v>64.959999999999994</v>
      </c>
      <c r="L254" s="26">
        <f>'2024'!L254</f>
        <v>19.73</v>
      </c>
      <c r="M254" s="26">
        <f>'2024'!M254</f>
        <v>102.75</v>
      </c>
      <c r="N254" s="26">
        <f t="shared" si="103"/>
        <v>251.78599999999997</v>
      </c>
      <c r="O254" s="27">
        <f>(F254-H254)*J254</f>
        <v>526264.05462841573</v>
      </c>
      <c r="P254" s="27">
        <f>(F254-H254)*K254</f>
        <v>531285.75185189256</v>
      </c>
      <c r="Q254" s="27">
        <f>(G254-I254)*L254</f>
        <v>158558.14639486925</v>
      </c>
      <c r="R254" s="27">
        <f>(G254-I254)*M254</f>
        <v>825739.9666534625</v>
      </c>
      <c r="S254" s="27">
        <f t="shared" si="105"/>
        <v>2041847.9195286401</v>
      </c>
      <c r="T254" s="27"/>
      <c r="U254" s="28"/>
      <c r="V254" s="29"/>
    </row>
    <row r="255" spans="1:22" ht="33" customHeight="1">
      <c r="A255" s="24" t="s">
        <v>299</v>
      </c>
      <c r="B255" s="50"/>
      <c r="C255" s="25" t="s">
        <v>300</v>
      </c>
      <c r="D255" s="25"/>
      <c r="E255" s="48"/>
      <c r="F255" s="49" t="s">
        <v>18</v>
      </c>
      <c r="G255" s="49" t="s">
        <v>411</v>
      </c>
      <c r="H255" s="49" t="s">
        <v>18</v>
      </c>
      <c r="I255" s="49" t="s">
        <v>411</v>
      </c>
      <c r="J255" s="26">
        <f>'2024'!J255</f>
        <v>645.46300000000008</v>
      </c>
      <c r="K255" s="26">
        <f>'2024'!K255</f>
        <v>376.69100000000003</v>
      </c>
      <c r="L255" s="26">
        <f>'2024'!L255</f>
        <v>168.72900000000001</v>
      </c>
      <c r="M255" s="26">
        <f>'2024'!M255</f>
        <v>568.98</v>
      </c>
      <c r="N255" s="26">
        <f t="shared" si="103"/>
        <v>1759.8630000000001</v>
      </c>
      <c r="O255" s="27">
        <f t="shared" ref="O255" si="126">SUM(O256:O257)</f>
        <v>9209886.656357687</v>
      </c>
      <c r="P255" s="27">
        <f t="shared" ref="P255:R255" si="127">SUM(P256:P257)</f>
        <v>5035624.2454353012</v>
      </c>
      <c r="Q255" s="27">
        <f t="shared" si="127"/>
        <v>2348794.18481141</v>
      </c>
      <c r="R255" s="27">
        <f t="shared" si="127"/>
        <v>8477862.9691635035</v>
      </c>
      <c r="S255" s="27">
        <f t="shared" si="105"/>
        <v>25072168.055767901</v>
      </c>
      <c r="T255" s="29"/>
      <c r="U255" s="28"/>
      <c r="V255" s="29"/>
    </row>
    <row r="256" spans="1:22" ht="42" customHeight="1">
      <c r="A256" s="24"/>
      <c r="B256" s="25" t="s">
        <v>300</v>
      </c>
      <c r="C256" s="24" t="s">
        <v>19</v>
      </c>
      <c r="D256" s="24" t="s">
        <v>164</v>
      </c>
      <c r="E256" s="24" t="s">
        <v>21</v>
      </c>
      <c r="F256" s="17">
        <v>13273.455220770118</v>
      </c>
      <c r="G256" s="17">
        <v>14609.619246609856</v>
      </c>
      <c r="H256" s="17">
        <v>2659.5494639999993</v>
      </c>
      <c r="I256" s="17">
        <f t="shared" si="106"/>
        <v>2800.5055855919991</v>
      </c>
      <c r="J256" s="26">
        <f>'2024'!J256</f>
        <v>409.15600000000006</v>
      </c>
      <c r="K256" s="26">
        <f>'2024'!K256</f>
        <v>272.76600000000002</v>
      </c>
      <c r="L256" s="26">
        <f>'2024'!L256</f>
        <v>136.30600000000001</v>
      </c>
      <c r="M256" s="26">
        <f>'2024'!M256</f>
        <v>408.91800000000001</v>
      </c>
      <c r="N256" s="26">
        <f t="shared" si="103"/>
        <v>1227.1460000000002</v>
      </c>
      <c r="O256" s="27">
        <f>(F256-H256)*J256</f>
        <v>4342743.2238170356</v>
      </c>
      <c r="P256" s="27">
        <f>(F256-H256)*K256</f>
        <v>2895112.6176511585</v>
      </c>
      <c r="Q256" s="27">
        <f>(G256-I256)*L256</f>
        <v>1609653.0466787003</v>
      </c>
      <c r="R256" s="27">
        <f>(G256-I256)*M256</f>
        <v>4828959.1400361005</v>
      </c>
      <c r="S256" s="27">
        <f t="shared" si="105"/>
        <v>13676468.028182995</v>
      </c>
      <c r="T256" s="27"/>
      <c r="U256" s="28"/>
      <c r="V256" s="29"/>
    </row>
    <row r="257" spans="1:22" ht="44.25" customHeight="1">
      <c r="A257" s="24"/>
      <c r="B257" s="25" t="s">
        <v>300</v>
      </c>
      <c r="C257" s="24" t="s">
        <v>19</v>
      </c>
      <c r="D257" s="24" t="s">
        <v>301</v>
      </c>
      <c r="E257" s="24" t="s">
        <v>21</v>
      </c>
      <c r="F257" s="17">
        <v>23256.245425358116</v>
      </c>
      <c r="G257" s="17">
        <v>25597.320751761374</v>
      </c>
      <c r="H257" s="17">
        <v>2659.5494639999993</v>
      </c>
      <c r="I257" s="17">
        <f t="shared" si="106"/>
        <v>2800.5055855919991</v>
      </c>
      <c r="J257" s="26">
        <f>'2024'!J257</f>
        <v>236.30699999999999</v>
      </c>
      <c r="K257" s="26">
        <f>'2024'!K257</f>
        <v>103.92500000000001</v>
      </c>
      <c r="L257" s="26">
        <f>'2024'!L257</f>
        <v>32.423000000000002</v>
      </c>
      <c r="M257" s="26">
        <f>'2024'!M257</f>
        <v>160.06200000000001</v>
      </c>
      <c r="N257" s="26">
        <f t="shared" si="103"/>
        <v>532.71699999999998</v>
      </c>
      <c r="O257" s="27">
        <f>(F257-H257)*J257</f>
        <v>4867143.4325406523</v>
      </c>
      <c r="P257" s="27">
        <f>(F257-H257)*K257</f>
        <v>2140511.6277841427</v>
      </c>
      <c r="Q257" s="27">
        <f>(G257-I257)*L257</f>
        <v>739141.13813270966</v>
      </c>
      <c r="R257" s="27">
        <f>(G257-I257)*M257</f>
        <v>3648903.8291274025</v>
      </c>
      <c r="S257" s="27">
        <f t="shared" si="105"/>
        <v>11395700.027584909</v>
      </c>
      <c r="T257" s="27"/>
      <c r="U257" s="28"/>
      <c r="V257" s="29"/>
    </row>
    <row r="258" spans="1:22" ht="33" customHeight="1">
      <c r="A258" s="24" t="s">
        <v>302</v>
      </c>
      <c r="B258" s="50"/>
      <c r="C258" s="25" t="s">
        <v>303</v>
      </c>
      <c r="D258" s="25"/>
      <c r="E258" s="48"/>
      <c r="F258" s="49" t="s">
        <v>18</v>
      </c>
      <c r="G258" s="49" t="s">
        <v>411</v>
      </c>
      <c r="H258" s="49" t="s">
        <v>18</v>
      </c>
      <c r="I258" s="49" t="s">
        <v>411</v>
      </c>
      <c r="J258" s="26">
        <f>'2024'!J258</f>
        <v>2370.9639999999999</v>
      </c>
      <c r="K258" s="26">
        <f>'2024'!K258</f>
        <v>1219.202</v>
      </c>
      <c r="L258" s="26">
        <f>'2024'!L258</f>
        <v>406.18299999999999</v>
      </c>
      <c r="M258" s="26">
        <f>'2024'!M258</f>
        <v>2378.9549999999999</v>
      </c>
      <c r="N258" s="26">
        <f t="shared" si="103"/>
        <v>6375.3040000000001</v>
      </c>
      <c r="O258" s="27">
        <f t="shared" ref="O258:R258" si="128">O259</f>
        <v>5907454.6256080857</v>
      </c>
      <c r="P258" s="27">
        <f t="shared" si="128"/>
        <v>3037743.5062070237</v>
      </c>
      <c r="Q258" s="27">
        <f t="shared" si="128"/>
        <v>1145623.7175137878</v>
      </c>
      <c r="R258" s="27">
        <f t="shared" si="128"/>
        <v>6709752.1828781925</v>
      </c>
      <c r="S258" s="27">
        <f t="shared" si="105"/>
        <v>16800574.03220709</v>
      </c>
      <c r="T258" s="29"/>
      <c r="U258" s="28"/>
      <c r="V258" s="29"/>
    </row>
    <row r="259" spans="1:22" ht="70.5" customHeight="1">
      <c r="A259" s="24"/>
      <c r="B259" s="25" t="s">
        <v>303</v>
      </c>
      <c r="C259" s="24" t="s">
        <v>170</v>
      </c>
      <c r="D259" s="24" t="s">
        <v>304</v>
      </c>
      <c r="E259" s="24" t="s">
        <v>21</v>
      </c>
      <c r="F259" s="17">
        <v>4892.5655892520954</v>
      </c>
      <c r="G259" s="17">
        <v>5348.6962115976394</v>
      </c>
      <c r="H259" s="17">
        <v>2400.9821549999997</v>
      </c>
      <c r="I259" s="17">
        <v>2528.2342092149997</v>
      </c>
      <c r="J259" s="26">
        <f>'2024'!J259</f>
        <v>2370.9639999999999</v>
      </c>
      <c r="K259" s="26">
        <f>'2024'!K259</f>
        <v>1219.202</v>
      </c>
      <c r="L259" s="26">
        <f>'2024'!L259</f>
        <v>406.18299999999999</v>
      </c>
      <c r="M259" s="26">
        <f>'2024'!M259</f>
        <v>2378.9549999999999</v>
      </c>
      <c r="N259" s="26">
        <f t="shared" si="103"/>
        <v>6375.3040000000001</v>
      </c>
      <c r="O259" s="27">
        <f>(F259-H259)*J259</f>
        <v>5907454.6256080857</v>
      </c>
      <c r="P259" s="27">
        <f>(F259-H259)*K259</f>
        <v>3037743.5062070237</v>
      </c>
      <c r="Q259" s="27">
        <f>(G259-I259)*L259</f>
        <v>1145623.7175137878</v>
      </c>
      <c r="R259" s="27">
        <f>(G259-I259)*M259</f>
        <v>6709752.1828781925</v>
      </c>
      <c r="S259" s="27">
        <f t="shared" si="105"/>
        <v>16800574.03220709</v>
      </c>
      <c r="T259" s="27"/>
      <c r="U259" s="28"/>
      <c r="V259" s="29"/>
    </row>
    <row r="260" spans="1:22" ht="33" customHeight="1">
      <c r="A260" s="24" t="s">
        <v>305</v>
      </c>
      <c r="B260" s="50"/>
      <c r="C260" s="25" t="s">
        <v>306</v>
      </c>
      <c r="D260" s="25"/>
      <c r="E260" s="48"/>
      <c r="F260" s="49" t="s">
        <v>18</v>
      </c>
      <c r="G260" s="49" t="s">
        <v>411</v>
      </c>
      <c r="H260" s="49" t="s">
        <v>18</v>
      </c>
      <c r="I260" s="49" t="s">
        <v>411</v>
      </c>
      <c r="J260" s="26">
        <f>'2024'!J260</f>
        <v>15500.880999999999</v>
      </c>
      <c r="K260" s="26">
        <f>'2024'!K260</f>
        <v>8094.04</v>
      </c>
      <c r="L260" s="26">
        <f>'2024'!L260</f>
        <v>7552.91</v>
      </c>
      <c r="M260" s="26">
        <f>'2024'!M260</f>
        <v>20791.519999999997</v>
      </c>
      <c r="N260" s="26">
        <f t="shared" si="103"/>
        <v>51939.350999999995</v>
      </c>
      <c r="O260" s="27">
        <f t="shared" ref="O260:R260" si="129">SUM(O261:O263)</f>
        <v>63395604.812217623</v>
      </c>
      <c r="P260" s="27">
        <f t="shared" si="129"/>
        <v>32828086.204291511</v>
      </c>
      <c r="Q260" s="27">
        <f t="shared" si="129"/>
        <v>13888093.174653981</v>
      </c>
      <c r="R260" s="27">
        <f t="shared" si="129"/>
        <v>61550807.876953833</v>
      </c>
      <c r="S260" s="27">
        <f t="shared" si="105"/>
        <v>171662592.06811693</v>
      </c>
      <c r="T260" s="29"/>
      <c r="U260" s="28"/>
      <c r="V260" s="29"/>
    </row>
    <row r="261" spans="1:22" ht="44.25" customHeight="1">
      <c r="A261" s="24"/>
      <c r="B261" s="25" t="s">
        <v>306</v>
      </c>
      <c r="C261" s="24" t="s">
        <v>59</v>
      </c>
      <c r="D261" s="24" t="s">
        <v>201</v>
      </c>
      <c r="E261" s="24" t="s">
        <v>21</v>
      </c>
      <c r="F261" s="17">
        <v>7001.2278269439066</v>
      </c>
      <c r="G261" s="17">
        <v>7747.0206291530531</v>
      </c>
      <c r="H261" s="17">
        <v>1715.9466869999999</v>
      </c>
      <c r="I261" s="17">
        <f t="shared" si="106"/>
        <v>1806.8918614109998</v>
      </c>
      <c r="J261" s="26">
        <f>'2024'!J261</f>
        <v>11740.757</v>
      </c>
      <c r="K261" s="26">
        <f>'2024'!K261</f>
        <v>6067.5349999999999</v>
      </c>
      <c r="L261" s="26">
        <f>'2024'!L261</f>
        <v>1991.28</v>
      </c>
      <c r="M261" s="26">
        <f>'2024'!M261</f>
        <v>9668.41</v>
      </c>
      <c r="N261" s="26">
        <f t="shared" si="103"/>
        <v>29467.982</v>
      </c>
      <c r="O261" s="27">
        <f>(F261-H261)*J261</f>
        <v>62053201.540764406</v>
      </c>
      <c r="P261" s="27">
        <f t="shared" ref="P261:Q263" si="130">(F261-H261)*K261</f>
        <v>32068628.301449552</v>
      </c>
      <c r="Q261" s="27">
        <f t="shared" si="130"/>
        <v>11828459.612629395</v>
      </c>
      <c r="R261" s="27">
        <f>(G261-I261)*M261</f>
        <v>57431600.379324943</v>
      </c>
      <c r="S261" s="27">
        <f t="shared" si="105"/>
        <v>163381889.83416831</v>
      </c>
      <c r="T261" s="27"/>
      <c r="U261" s="28"/>
      <c r="V261" s="29"/>
    </row>
    <row r="262" spans="1:22" ht="48" customHeight="1">
      <c r="A262" s="24"/>
      <c r="B262" s="25" t="s">
        <v>306</v>
      </c>
      <c r="C262" s="24" t="s">
        <v>59</v>
      </c>
      <c r="D262" s="24" t="s">
        <v>201</v>
      </c>
      <c r="E262" s="24" t="s">
        <v>31</v>
      </c>
      <c r="F262" s="17">
        <v>7001.2278269439066</v>
      </c>
      <c r="G262" s="17">
        <v>7747.0206291530531</v>
      </c>
      <c r="H262" s="17">
        <v>1715.9466869999999</v>
      </c>
      <c r="I262" s="17">
        <f t="shared" si="106"/>
        <v>1806.8918614109998</v>
      </c>
      <c r="J262" s="26">
        <f>'2024'!J262</f>
        <v>253.989</v>
      </c>
      <c r="K262" s="26">
        <f>'2024'!K262</f>
        <v>143.69299999999998</v>
      </c>
      <c r="L262" s="26">
        <f>'2024'!L262</f>
        <v>345.32</v>
      </c>
      <c r="M262" s="26">
        <f>'2024'!M262</f>
        <v>690.63</v>
      </c>
      <c r="N262" s="26">
        <f t="shared" si="103"/>
        <v>1433.6320000000001</v>
      </c>
      <c r="O262" s="27">
        <f>(F262-H262)*J262</f>
        <v>1342403.2714532129</v>
      </c>
      <c r="P262" s="27">
        <f t="shared" si="130"/>
        <v>759457.90284195973</v>
      </c>
      <c r="Q262" s="27">
        <f t="shared" si="130"/>
        <v>2051245.2660766859</v>
      </c>
      <c r="R262" s="27">
        <f>(G262-I262)*M262</f>
        <v>4102431.130865694</v>
      </c>
      <c r="S262" s="27">
        <f t="shared" si="105"/>
        <v>8255537.5712375529</v>
      </c>
      <c r="T262" s="27"/>
      <c r="U262" s="28"/>
      <c r="V262" s="29"/>
    </row>
    <row r="263" spans="1:22" ht="44.25" customHeight="1">
      <c r="A263" s="24"/>
      <c r="B263" s="25" t="s">
        <v>306</v>
      </c>
      <c r="C263" s="24" t="s">
        <v>59</v>
      </c>
      <c r="D263" s="24" t="s">
        <v>201</v>
      </c>
      <c r="E263" s="24" t="s">
        <v>40</v>
      </c>
      <c r="F263" s="17">
        <v>59.47</v>
      </c>
      <c r="G263" s="17">
        <v>64.23</v>
      </c>
      <c r="H263" s="17">
        <v>59.47</v>
      </c>
      <c r="I263" s="17">
        <f t="shared" si="106"/>
        <v>62.621909999999993</v>
      </c>
      <c r="J263" s="26">
        <f>'2024'!J263</f>
        <v>3506.1350000000002</v>
      </c>
      <c r="K263" s="26">
        <f>'2024'!K263</f>
        <v>1882.8119999999999</v>
      </c>
      <c r="L263" s="26">
        <f>'2024'!L263</f>
        <v>5216.3100000000004</v>
      </c>
      <c r="M263" s="26">
        <f>'2024'!M263</f>
        <v>10432.48</v>
      </c>
      <c r="N263" s="26">
        <f t="shared" si="103"/>
        <v>21037.737000000001</v>
      </c>
      <c r="O263" s="27">
        <f>(F263-H263)*J263</f>
        <v>0</v>
      </c>
      <c r="P263" s="27">
        <f t="shared" si="130"/>
        <v>0</v>
      </c>
      <c r="Q263" s="27">
        <f t="shared" si="130"/>
        <v>8388.2959479000601</v>
      </c>
      <c r="R263" s="27">
        <f>(G263-I263)*M263</f>
        <v>16776.366763200116</v>
      </c>
      <c r="S263" s="27">
        <f t="shared" si="105"/>
        <v>25164.662711100176</v>
      </c>
      <c r="T263" s="27"/>
      <c r="U263" s="28"/>
      <c r="V263" s="29"/>
    </row>
    <row r="264" spans="1:22" ht="33" customHeight="1">
      <c r="A264" s="24" t="s">
        <v>307</v>
      </c>
      <c r="B264" s="50"/>
      <c r="C264" s="25" t="s">
        <v>308</v>
      </c>
      <c r="D264" s="25"/>
      <c r="E264" s="48"/>
      <c r="F264" s="49" t="s">
        <v>18</v>
      </c>
      <c r="G264" s="49" t="s">
        <v>411</v>
      </c>
      <c r="H264" s="49" t="s">
        <v>18</v>
      </c>
      <c r="I264" s="49" t="s">
        <v>411</v>
      </c>
      <c r="J264" s="26">
        <f>'2024'!J264</f>
        <v>886.33799999999997</v>
      </c>
      <c r="K264" s="26">
        <f>'2024'!K264</f>
        <v>315.97200000000004</v>
      </c>
      <c r="L264" s="26">
        <f>'2024'!L264</f>
        <v>171.333</v>
      </c>
      <c r="M264" s="26">
        <f>'2024'!M264</f>
        <v>727.03</v>
      </c>
      <c r="N264" s="26">
        <f t="shared" si="103"/>
        <v>2100.6729999999998</v>
      </c>
      <c r="O264" s="27">
        <f t="shared" ref="O264:R264" si="131">O265</f>
        <v>5987586.0395040056</v>
      </c>
      <c r="P264" s="27">
        <f t="shared" si="131"/>
        <v>2134523.7776944689</v>
      </c>
      <c r="Q264" s="27">
        <f t="shared" si="131"/>
        <v>1274364.692463557</v>
      </c>
      <c r="R264" s="27">
        <f t="shared" si="131"/>
        <v>5407606.020800312</v>
      </c>
      <c r="S264" s="27">
        <f t="shared" si="105"/>
        <v>14804080.530462343</v>
      </c>
      <c r="T264" s="29"/>
      <c r="U264" s="28"/>
      <c r="V264" s="29"/>
    </row>
    <row r="265" spans="1:22" ht="44.25" customHeight="1">
      <c r="A265" s="24"/>
      <c r="B265" s="25" t="s">
        <v>308</v>
      </c>
      <c r="C265" s="24" t="s">
        <v>59</v>
      </c>
      <c r="D265" s="24" t="s">
        <v>201</v>
      </c>
      <c r="E265" s="24" t="s">
        <v>21</v>
      </c>
      <c r="F265" s="17">
        <v>8290.0344318893331</v>
      </c>
      <c r="G265" s="17">
        <v>9053.888990063153</v>
      </c>
      <c r="H265" s="17">
        <v>1534.6137689999998</v>
      </c>
      <c r="I265" s="17">
        <f t="shared" si="106"/>
        <v>1615.9482987569997</v>
      </c>
      <c r="J265" s="26">
        <f>'2024'!J265</f>
        <v>886.33799999999997</v>
      </c>
      <c r="K265" s="26">
        <f>'2024'!K265</f>
        <v>315.97200000000004</v>
      </c>
      <c r="L265" s="26">
        <f>'2024'!L265</f>
        <v>171.333</v>
      </c>
      <c r="M265" s="26">
        <f>'2024'!M265</f>
        <v>727.03</v>
      </c>
      <c r="N265" s="26">
        <f t="shared" si="103"/>
        <v>2100.6729999999998</v>
      </c>
      <c r="O265" s="27">
        <f>(F265-H265)*J265</f>
        <v>5987586.0395040056</v>
      </c>
      <c r="P265" s="27">
        <f>(F265-H265)*K265</f>
        <v>2134523.7776944689</v>
      </c>
      <c r="Q265" s="27">
        <f>(G265-I265)*L265</f>
        <v>1274364.692463557</v>
      </c>
      <c r="R265" s="27">
        <f>(G265-I265)*M265</f>
        <v>5407606.020800312</v>
      </c>
      <c r="S265" s="27">
        <f t="shared" si="105"/>
        <v>14804080.530462343</v>
      </c>
      <c r="T265" s="27"/>
      <c r="U265" s="28"/>
      <c r="V265" s="29"/>
    </row>
    <row r="266" spans="1:22" ht="33" customHeight="1">
      <c r="A266" s="24" t="s">
        <v>309</v>
      </c>
      <c r="B266" s="50"/>
      <c r="C266" s="25" t="s">
        <v>310</v>
      </c>
      <c r="D266" s="25"/>
      <c r="E266" s="48"/>
      <c r="F266" s="49" t="s">
        <v>18</v>
      </c>
      <c r="G266" s="49" t="s">
        <v>411</v>
      </c>
      <c r="H266" s="49" t="s">
        <v>18</v>
      </c>
      <c r="I266" s="49" t="s">
        <v>411</v>
      </c>
      <c r="J266" s="26">
        <f>'2024'!J266</f>
        <v>480.82600000000002</v>
      </c>
      <c r="K266" s="26">
        <f>'2024'!K266</f>
        <v>150.72499999999999</v>
      </c>
      <c r="L266" s="26">
        <f>'2024'!L266</f>
        <v>85</v>
      </c>
      <c r="M266" s="26">
        <f>'2024'!M266</f>
        <v>445.89300000000003</v>
      </c>
      <c r="N266" s="26">
        <f t="shared" si="103"/>
        <v>1162.444</v>
      </c>
      <c r="O266" s="27">
        <f>SUM(O267:O268)</f>
        <v>2662399.7356236102</v>
      </c>
      <c r="P266" s="27">
        <f t="shared" ref="P266:R266" si="132">SUM(P267:P268)</f>
        <v>841244.48278912506</v>
      </c>
      <c r="Q266" s="27">
        <f t="shared" si="132"/>
        <v>528038.740287425</v>
      </c>
      <c r="R266" s="27">
        <f t="shared" si="132"/>
        <v>2759426.5724622537</v>
      </c>
      <c r="S266" s="27">
        <f t="shared" si="105"/>
        <v>6791109.5311624147</v>
      </c>
      <c r="T266" s="29"/>
      <c r="U266" s="28"/>
      <c r="V266" s="29"/>
    </row>
    <row r="267" spans="1:22" ht="61.5" customHeight="1">
      <c r="A267" s="24"/>
      <c r="B267" s="25" t="s">
        <v>310</v>
      </c>
      <c r="C267" s="24" t="s">
        <v>212</v>
      </c>
      <c r="D267" s="24" t="s">
        <v>311</v>
      </c>
      <c r="E267" s="24" t="s">
        <v>21</v>
      </c>
      <c r="F267" s="17">
        <v>7819.04</v>
      </c>
      <c r="G267" s="17">
        <v>8583.2099999999991</v>
      </c>
      <c r="H267" s="17">
        <v>2109.9540149999998</v>
      </c>
      <c r="I267" s="17">
        <f t="shared" si="106"/>
        <v>2221.7815777949995</v>
      </c>
      <c r="J267" s="26">
        <f>'2024'!J267</f>
        <v>291.96600000000001</v>
      </c>
      <c r="K267" s="26">
        <f>'2024'!K267</f>
        <v>106.735</v>
      </c>
      <c r="L267" s="26">
        <f>'2024'!L267</f>
        <v>58.607999999999997</v>
      </c>
      <c r="M267" s="26">
        <f>'2024'!M267</f>
        <v>285.47300000000001</v>
      </c>
      <c r="N267" s="26">
        <f t="shared" si="103"/>
        <v>742.78200000000004</v>
      </c>
      <c r="O267" s="27">
        <f>(F267-H267)*J267</f>
        <v>1666858.99869651</v>
      </c>
      <c r="P267" s="27">
        <f>(F267-H267)*K267</f>
        <v>609359.29260897497</v>
      </c>
      <c r="Q267" s="27">
        <f>(G267-I267)*L267</f>
        <v>372830.59696859057</v>
      </c>
      <c r="R267" s="27">
        <f>(G267-I267)*M267</f>
        <v>1816016.0559721277</v>
      </c>
      <c r="S267" s="27">
        <f t="shared" si="105"/>
        <v>4465064.9442462036</v>
      </c>
      <c r="T267" s="27"/>
      <c r="U267" s="28"/>
      <c r="V267" s="29"/>
    </row>
    <row r="268" spans="1:22" ht="43.5" customHeight="1">
      <c r="A268" s="24"/>
      <c r="B268" s="25" t="s">
        <v>310</v>
      </c>
      <c r="C268" s="24" t="s">
        <v>212</v>
      </c>
      <c r="D268" s="24" t="s">
        <v>312</v>
      </c>
      <c r="E268" s="24" t="s">
        <v>21</v>
      </c>
      <c r="F268" s="17">
        <v>7381.27</v>
      </c>
      <c r="G268" s="17">
        <v>8102.66</v>
      </c>
      <c r="H268" s="17">
        <v>2109.9540149999998</v>
      </c>
      <c r="I268" s="17">
        <f t="shared" si="106"/>
        <v>2221.7815777949995</v>
      </c>
      <c r="J268" s="26">
        <f>'2024'!J268</f>
        <v>188.85999999999999</v>
      </c>
      <c r="K268" s="26">
        <f>'2024'!K268</f>
        <v>43.99</v>
      </c>
      <c r="L268" s="26">
        <f>'2024'!L268</f>
        <v>26.391999999999999</v>
      </c>
      <c r="M268" s="26">
        <f>'2024'!M268</f>
        <v>160.41999999999999</v>
      </c>
      <c r="N268" s="26">
        <f t="shared" si="103"/>
        <v>419.66200000000003</v>
      </c>
      <c r="O268" s="27">
        <f>(F268-H268)*J268</f>
        <v>995540.73692710011</v>
      </c>
      <c r="P268" s="27">
        <f>(F268-H268)*K268</f>
        <v>231885.19018015006</v>
      </c>
      <c r="Q268" s="27">
        <f>(G268-I268)*L268</f>
        <v>155208.14331883437</v>
      </c>
      <c r="R268" s="27">
        <f>(G268-I268)*M268</f>
        <v>943410.51649012603</v>
      </c>
      <c r="S268" s="27">
        <f t="shared" si="105"/>
        <v>2326044.5869162106</v>
      </c>
      <c r="T268" s="27"/>
      <c r="U268" s="28"/>
      <c r="V268" s="29"/>
    </row>
    <row r="269" spans="1:22" ht="33" customHeight="1">
      <c r="A269" s="24" t="s">
        <v>313</v>
      </c>
      <c r="B269" s="50"/>
      <c r="C269" s="25" t="s">
        <v>314</v>
      </c>
      <c r="D269" s="25"/>
      <c r="E269" s="48"/>
      <c r="F269" s="49" t="s">
        <v>18</v>
      </c>
      <c r="G269" s="49" t="s">
        <v>411</v>
      </c>
      <c r="H269" s="49" t="s">
        <v>18</v>
      </c>
      <c r="I269" s="49" t="s">
        <v>411</v>
      </c>
      <c r="J269" s="26">
        <f>'2024'!J269</f>
        <v>4604.8130000000001</v>
      </c>
      <c r="K269" s="26">
        <f>'2024'!K269</f>
        <v>2289.21</v>
      </c>
      <c r="L269" s="26">
        <f>'2024'!L269</f>
        <v>769</v>
      </c>
      <c r="M269" s="26">
        <f>'2024'!M269</f>
        <v>3966</v>
      </c>
      <c r="N269" s="26">
        <f t="shared" ref="N269:N332" si="133">J269+K269+L269+M269</f>
        <v>11629.023000000001</v>
      </c>
      <c r="O269" s="27">
        <f t="shared" ref="O269:R269" si="134">O270</f>
        <v>19243013.632474091</v>
      </c>
      <c r="P269" s="27">
        <f t="shared" si="134"/>
        <v>9566360.0753376987</v>
      </c>
      <c r="Q269" s="27">
        <f t="shared" si="134"/>
        <v>3610148.9732975499</v>
      </c>
      <c r="R269" s="27">
        <f t="shared" si="134"/>
        <v>18618791.714041721</v>
      </c>
      <c r="S269" s="27">
        <f t="shared" ref="S269:S336" si="135">O269+P269+Q269+R269</f>
        <v>51038314.395151064</v>
      </c>
      <c r="T269" s="29"/>
      <c r="U269" s="28"/>
      <c r="V269" s="29"/>
    </row>
    <row r="270" spans="1:22" ht="40.5" customHeight="1">
      <c r="A270" s="24"/>
      <c r="B270" s="25" t="s">
        <v>314</v>
      </c>
      <c r="C270" s="24" t="s">
        <v>179</v>
      </c>
      <c r="D270" s="24" t="s">
        <v>315</v>
      </c>
      <c r="E270" s="24" t="s">
        <v>21</v>
      </c>
      <c r="F270" s="17">
        <v>6131.0186568628733</v>
      </c>
      <c r="G270" s="17">
        <v>6750.1920043485843</v>
      </c>
      <c r="H270" s="17">
        <v>1952.1272159999996</v>
      </c>
      <c r="I270" s="17">
        <v>2055.5899584479994</v>
      </c>
      <c r="J270" s="26">
        <f>'2024'!J270</f>
        <v>4604.8130000000001</v>
      </c>
      <c r="K270" s="26">
        <f>'2024'!K270</f>
        <v>2289.21</v>
      </c>
      <c r="L270" s="26">
        <f>'2024'!L270</f>
        <v>769</v>
      </c>
      <c r="M270" s="26">
        <f>'2024'!M270</f>
        <v>3966</v>
      </c>
      <c r="N270" s="26">
        <f t="shared" si="133"/>
        <v>11629.023000000001</v>
      </c>
      <c r="O270" s="27">
        <f>(F270-H270)*J270</f>
        <v>19243013.632474091</v>
      </c>
      <c r="P270" s="27">
        <f>(F270-H270)*K270</f>
        <v>9566360.0753376987</v>
      </c>
      <c r="Q270" s="27">
        <f>(G270-I270)*L270</f>
        <v>3610148.9732975499</v>
      </c>
      <c r="R270" s="27">
        <f>(G270-I270)*M270</f>
        <v>18618791.714041721</v>
      </c>
      <c r="S270" s="27">
        <f t="shared" si="135"/>
        <v>51038314.395151064</v>
      </c>
      <c r="T270" s="27"/>
      <c r="U270" s="28"/>
      <c r="V270" s="29"/>
    </row>
    <row r="271" spans="1:22" ht="33" customHeight="1">
      <c r="A271" s="24" t="s">
        <v>316</v>
      </c>
      <c r="B271" s="50"/>
      <c r="C271" s="25" t="s">
        <v>317</v>
      </c>
      <c r="D271" s="25"/>
      <c r="E271" s="48"/>
      <c r="F271" s="49" t="s">
        <v>18</v>
      </c>
      <c r="G271" s="49" t="s">
        <v>411</v>
      </c>
      <c r="H271" s="49" t="s">
        <v>18</v>
      </c>
      <c r="I271" s="49" t="s">
        <v>411</v>
      </c>
      <c r="J271" s="26">
        <f>'2024'!J271</f>
        <v>179.066</v>
      </c>
      <c r="K271" s="26">
        <f>'2024'!K271</f>
        <v>69.515999999999991</v>
      </c>
      <c r="L271" s="26">
        <f>'2024'!L271</f>
        <v>53.83</v>
      </c>
      <c r="M271" s="26">
        <f>'2024'!M271</f>
        <v>202.51</v>
      </c>
      <c r="N271" s="26">
        <f t="shared" si="133"/>
        <v>504.92199999999997</v>
      </c>
      <c r="O271" s="27">
        <f t="shared" ref="O271:R271" si="136">O272</f>
        <v>1514902.2509251141</v>
      </c>
      <c r="P271" s="27">
        <f t="shared" si="136"/>
        <v>588106.87051316397</v>
      </c>
      <c r="Q271" s="27">
        <f t="shared" si="136"/>
        <v>494855.81860755972</v>
      </c>
      <c r="R271" s="27">
        <f t="shared" si="136"/>
        <v>1861661.7467251888</v>
      </c>
      <c r="S271" s="27">
        <f t="shared" si="135"/>
        <v>4459526.6867710268</v>
      </c>
      <c r="T271" s="29"/>
      <c r="U271" s="28"/>
      <c r="V271" s="29"/>
    </row>
    <row r="272" spans="1:22" ht="46.5" customHeight="1">
      <c r="A272" s="24"/>
      <c r="B272" s="25" t="s">
        <v>317</v>
      </c>
      <c r="C272" s="24" t="s">
        <v>318</v>
      </c>
      <c r="D272" s="24" t="s">
        <v>319</v>
      </c>
      <c r="E272" s="24" t="s">
        <v>21</v>
      </c>
      <c r="F272" s="17">
        <v>10686.387000000001</v>
      </c>
      <c r="G272" s="17">
        <v>11537.3</v>
      </c>
      <c r="H272" s="17">
        <v>2226.3652709999997</v>
      </c>
      <c r="I272" s="17">
        <f t="shared" ref="I272:I326" si="137">H272*$I$3</f>
        <v>2344.3626303629994</v>
      </c>
      <c r="J272" s="26">
        <f>'2024'!J272</f>
        <v>179.066</v>
      </c>
      <c r="K272" s="26">
        <f>'2024'!K272</f>
        <v>69.515999999999991</v>
      </c>
      <c r="L272" s="26">
        <f>'2024'!L272</f>
        <v>53.83</v>
      </c>
      <c r="M272" s="26">
        <f>'2024'!M272</f>
        <v>202.51</v>
      </c>
      <c r="N272" s="26">
        <f t="shared" si="133"/>
        <v>504.92199999999997</v>
      </c>
      <c r="O272" s="27">
        <f>(F272-H272)*J272</f>
        <v>1514902.2509251141</v>
      </c>
      <c r="P272" s="27">
        <f>(F272-H272)*K272</f>
        <v>588106.87051316397</v>
      </c>
      <c r="Q272" s="27">
        <f>(G272-I272)*L272</f>
        <v>494855.81860755972</v>
      </c>
      <c r="R272" s="27">
        <f>(G272-I272)*M272</f>
        <v>1861661.7467251888</v>
      </c>
      <c r="S272" s="27">
        <f t="shared" si="135"/>
        <v>4459526.6867710268</v>
      </c>
      <c r="T272" s="27"/>
      <c r="U272" s="28"/>
      <c r="V272" s="29"/>
    </row>
    <row r="273" spans="1:22" ht="33" customHeight="1">
      <c r="A273" s="24" t="s">
        <v>320</v>
      </c>
      <c r="B273" s="50"/>
      <c r="C273" s="25" t="s">
        <v>321</v>
      </c>
      <c r="D273" s="25"/>
      <c r="E273" s="48"/>
      <c r="F273" s="49" t="s">
        <v>18</v>
      </c>
      <c r="G273" s="49" t="s">
        <v>411</v>
      </c>
      <c r="H273" s="49" t="s">
        <v>18</v>
      </c>
      <c r="I273" s="49" t="s">
        <v>411</v>
      </c>
      <c r="J273" s="26">
        <f>'2024'!J273</f>
        <v>25793.263000000003</v>
      </c>
      <c r="K273" s="26">
        <f>'2024'!K273</f>
        <v>13670.124</v>
      </c>
      <c r="L273" s="26">
        <f>'2024'!L273</f>
        <v>4325.55</v>
      </c>
      <c r="M273" s="26">
        <f>'2024'!M273</f>
        <v>24871.82</v>
      </c>
      <c r="N273" s="26">
        <f t="shared" si="133"/>
        <v>68660.757000000012</v>
      </c>
      <c r="O273" s="27">
        <f t="shared" ref="O273:R273" si="138">SUM(O274:O291)</f>
        <v>123326620.69043581</v>
      </c>
      <c r="P273" s="27">
        <f t="shared" si="138"/>
        <v>63279867.826831765</v>
      </c>
      <c r="Q273" s="27">
        <f t="shared" si="138"/>
        <v>22822520.610922009</v>
      </c>
      <c r="R273" s="27">
        <f t="shared" si="138"/>
        <v>131228449.56810318</v>
      </c>
      <c r="S273" s="27">
        <f t="shared" si="135"/>
        <v>340657458.69629276</v>
      </c>
      <c r="T273" s="29"/>
      <c r="U273" s="28"/>
      <c r="V273" s="29"/>
    </row>
    <row r="274" spans="1:22" ht="101.25" customHeight="1">
      <c r="A274" s="24"/>
      <c r="B274" s="25" t="s">
        <v>321</v>
      </c>
      <c r="C274" s="24" t="s">
        <v>318</v>
      </c>
      <c r="D274" s="24" t="s">
        <v>322</v>
      </c>
      <c r="E274" s="24" t="s">
        <v>21</v>
      </c>
      <c r="F274" s="17">
        <v>6223.97</v>
      </c>
      <c r="G274" s="17">
        <v>7800.91</v>
      </c>
      <c r="H274" s="17">
        <v>2104.3573199999996</v>
      </c>
      <c r="I274" s="17">
        <f t="shared" si="137"/>
        <v>2215.8882579599995</v>
      </c>
      <c r="J274" s="26">
        <f>'2024'!J274</f>
        <v>3008.4540000000002</v>
      </c>
      <c r="K274" s="26">
        <f>'2024'!K274</f>
        <v>1249.848</v>
      </c>
      <c r="L274" s="26">
        <f>'2024'!L274</f>
        <v>496.09</v>
      </c>
      <c r="M274" s="26">
        <f>'2024'!M274</f>
        <v>2852.49</v>
      </c>
      <c r="N274" s="26">
        <f t="shared" si="133"/>
        <v>7606.8819999999996</v>
      </c>
      <c r="O274" s="27">
        <f t="shared" ref="O274:O291" si="139">(F274-H274)*J274</f>
        <v>12393665.245596722</v>
      </c>
      <c r="P274" s="27">
        <f t="shared" ref="P274:P291" si="140">(F274-H274)*K274</f>
        <v>5148889.6688726405</v>
      </c>
      <c r="Q274" s="27">
        <f t="shared" ref="Q274:Q291" si="141">(G274-I274)*L274</f>
        <v>2770673.4360086238</v>
      </c>
      <c r="R274" s="27">
        <f t="shared" ref="R274:R291" si="142">(G274-I274)*M274</f>
        <v>15931218.668951679</v>
      </c>
      <c r="S274" s="27">
        <f t="shared" si="135"/>
        <v>36244447.019429669</v>
      </c>
      <c r="T274" s="27"/>
      <c r="U274" s="28"/>
      <c r="V274" s="29"/>
    </row>
    <row r="275" spans="1:22" ht="68.25" customHeight="1">
      <c r="A275" s="24"/>
      <c r="B275" s="25" t="s">
        <v>321</v>
      </c>
      <c r="C275" s="24" t="s">
        <v>318</v>
      </c>
      <c r="D275" s="24" t="s">
        <v>323</v>
      </c>
      <c r="E275" s="24" t="s">
        <v>21</v>
      </c>
      <c r="F275" s="17">
        <v>7045.97</v>
      </c>
      <c r="G275" s="17">
        <v>7710.7</v>
      </c>
      <c r="H275" s="17">
        <v>2104.3573199999996</v>
      </c>
      <c r="I275" s="17">
        <f t="shared" si="137"/>
        <v>2215.8882579599995</v>
      </c>
      <c r="J275" s="26">
        <f>'2024'!J275</f>
        <v>1882.9119999999998</v>
      </c>
      <c r="K275" s="26">
        <f>'2024'!K275</f>
        <v>781.26699999999994</v>
      </c>
      <c r="L275" s="26">
        <f>'2024'!L275</f>
        <v>296.87</v>
      </c>
      <c r="M275" s="26">
        <f>'2024'!M275</f>
        <v>1707.03</v>
      </c>
      <c r="N275" s="26">
        <f t="shared" si="133"/>
        <v>4668.0789999999997</v>
      </c>
      <c r="O275" s="27">
        <f t="shared" si="139"/>
        <v>9304621.8145241588</v>
      </c>
      <c r="P275" s="27">
        <f t="shared" si="140"/>
        <v>3860718.9136655601</v>
      </c>
      <c r="Q275" s="27">
        <f t="shared" si="141"/>
        <v>1631244.7618594149</v>
      </c>
      <c r="R275" s="27">
        <f t="shared" si="142"/>
        <v>9379808.4880145416</v>
      </c>
      <c r="S275" s="27">
        <f t="shared" si="135"/>
        <v>24176393.978063673</v>
      </c>
      <c r="T275" s="27"/>
      <c r="U275" s="28"/>
      <c r="V275" s="29"/>
    </row>
    <row r="276" spans="1:22" ht="50.25" customHeight="1">
      <c r="A276" s="24"/>
      <c r="B276" s="25" t="s">
        <v>321</v>
      </c>
      <c r="C276" s="24" t="s">
        <v>318</v>
      </c>
      <c r="D276" s="24" t="s">
        <v>324</v>
      </c>
      <c r="E276" s="24" t="s">
        <v>21</v>
      </c>
      <c r="F276" s="17">
        <v>8116.38</v>
      </c>
      <c r="G276" s="17">
        <v>8879.9599999999991</v>
      </c>
      <c r="H276" s="17">
        <v>1453.2714038699999</v>
      </c>
      <c r="I276" s="17">
        <f t="shared" si="137"/>
        <v>1530.2947882751098</v>
      </c>
      <c r="J276" s="26">
        <f>'2024'!J276</f>
        <v>78.525000000000006</v>
      </c>
      <c r="K276" s="26">
        <f>'2024'!K276</f>
        <v>29.526</v>
      </c>
      <c r="L276" s="26">
        <f>'2024'!L276</f>
        <v>13.64</v>
      </c>
      <c r="M276" s="26">
        <f>'2024'!M276</f>
        <v>78.42</v>
      </c>
      <c r="N276" s="26">
        <f t="shared" si="133"/>
        <v>200.11099999999999</v>
      </c>
      <c r="O276" s="27">
        <f t="shared" si="139"/>
        <v>523220.60251110833</v>
      </c>
      <c r="P276" s="27">
        <f t="shared" si="140"/>
        <v>196734.94440933439</v>
      </c>
      <c r="Q276" s="27">
        <f t="shared" si="141"/>
        <v>100249.4334879275</v>
      </c>
      <c r="R276" s="27">
        <f t="shared" si="142"/>
        <v>576360.7459034659</v>
      </c>
      <c r="S276" s="27">
        <f t="shared" si="135"/>
        <v>1396565.7263118362</v>
      </c>
      <c r="T276" s="27"/>
      <c r="U276" s="28"/>
      <c r="V276" s="29"/>
    </row>
    <row r="277" spans="1:22" ht="67.5" customHeight="1">
      <c r="A277" s="24"/>
      <c r="B277" s="25" t="s">
        <v>321</v>
      </c>
      <c r="C277" s="24" t="s">
        <v>318</v>
      </c>
      <c r="D277" s="24" t="s">
        <v>325</v>
      </c>
      <c r="E277" s="24" t="s">
        <v>21</v>
      </c>
      <c r="F277" s="17">
        <v>11329.93</v>
      </c>
      <c r="G277" s="17">
        <v>12423.95</v>
      </c>
      <c r="H277" s="17">
        <v>1855.3043924999997</v>
      </c>
      <c r="I277" s="17">
        <f t="shared" si="137"/>
        <v>1953.6355253024997</v>
      </c>
      <c r="J277" s="26">
        <f>'2024'!J277</f>
        <v>58.935000000000002</v>
      </c>
      <c r="K277" s="26">
        <f>'2024'!K277</f>
        <v>22.937999999999999</v>
      </c>
      <c r="L277" s="26">
        <f>'2024'!L277</f>
        <v>11.97</v>
      </c>
      <c r="M277" s="26">
        <f>'2024'!M277</f>
        <v>68.849999999999994</v>
      </c>
      <c r="N277" s="26">
        <f t="shared" si="133"/>
        <v>162.69299999999998</v>
      </c>
      <c r="O277" s="27">
        <f t="shared" si="139"/>
        <v>558387.06017801247</v>
      </c>
      <c r="P277" s="27">
        <f t="shared" si="140"/>
        <v>217328.96218483499</v>
      </c>
      <c r="Q277" s="27">
        <f t="shared" si="141"/>
        <v>125329.6642621291</v>
      </c>
      <c r="R277" s="27">
        <f t="shared" si="142"/>
        <v>720881.1515829229</v>
      </c>
      <c r="S277" s="27">
        <f t="shared" si="135"/>
        <v>1621926.8382078996</v>
      </c>
      <c r="T277" s="27"/>
      <c r="U277" s="28"/>
      <c r="V277" s="29"/>
    </row>
    <row r="278" spans="1:22" ht="66" customHeight="1">
      <c r="A278" s="24"/>
      <c r="B278" s="25" t="s">
        <v>321</v>
      </c>
      <c r="C278" s="24" t="s">
        <v>318</v>
      </c>
      <c r="D278" s="24" t="s">
        <v>326</v>
      </c>
      <c r="E278" s="24" t="s">
        <v>21</v>
      </c>
      <c r="F278" s="17">
        <v>25113.179753199187</v>
      </c>
      <c r="G278" s="17">
        <v>27486.89</v>
      </c>
      <c r="H278" s="17">
        <v>1855.3043924999997</v>
      </c>
      <c r="I278" s="17">
        <f t="shared" si="137"/>
        <v>1953.6355253024997</v>
      </c>
      <c r="J278" s="26">
        <f>'2024'!J278</f>
        <v>121.74300000000001</v>
      </c>
      <c r="K278" s="26">
        <f>'2024'!K278</f>
        <v>47.126000000000005</v>
      </c>
      <c r="L278" s="26">
        <f>'2024'!L278</f>
        <v>20.62</v>
      </c>
      <c r="M278" s="26">
        <f>'2024'!M278</f>
        <v>118.54</v>
      </c>
      <c r="N278" s="26">
        <f t="shared" si="133"/>
        <v>308.02900000000005</v>
      </c>
      <c r="O278" s="27">
        <f t="shared" si="139"/>
        <v>2831483.5200376017</v>
      </c>
      <c r="P278" s="27">
        <f t="shared" si="140"/>
        <v>1096050.63424831</v>
      </c>
      <c r="Q278" s="27">
        <f t="shared" si="141"/>
        <v>526495.70726826251</v>
      </c>
      <c r="R278" s="27">
        <f t="shared" si="142"/>
        <v>3026711.985430642</v>
      </c>
      <c r="S278" s="27">
        <f t="shared" si="135"/>
        <v>7480741.8469848158</v>
      </c>
      <c r="T278" s="27"/>
      <c r="U278" s="28"/>
      <c r="V278" s="29"/>
    </row>
    <row r="279" spans="1:22" ht="50.25" customHeight="1">
      <c r="A279" s="24"/>
      <c r="B279" s="25" t="s">
        <v>321</v>
      </c>
      <c r="C279" s="24" t="s">
        <v>327</v>
      </c>
      <c r="D279" s="24" t="s">
        <v>328</v>
      </c>
      <c r="E279" s="24" t="s">
        <v>21</v>
      </c>
      <c r="F279" s="17">
        <v>11414.14</v>
      </c>
      <c r="G279" s="17">
        <v>12708.78</v>
      </c>
      <c r="H279" s="17">
        <v>2052.1177688699995</v>
      </c>
      <c r="I279" s="17">
        <f t="shared" si="137"/>
        <v>2160.8800106201093</v>
      </c>
      <c r="J279" s="26">
        <f>'2024'!J279</f>
        <v>2755.6550000000002</v>
      </c>
      <c r="K279" s="26">
        <f>'2024'!K279</f>
        <v>1128.7429999999999</v>
      </c>
      <c r="L279" s="26">
        <f>'2024'!L279</f>
        <v>307.64999999999998</v>
      </c>
      <c r="M279" s="26">
        <f>'2024'!M279</f>
        <v>1768.96</v>
      </c>
      <c r="N279" s="26">
        <f t="shared" si="133"/>
        <v>5961.0079999999998</v>
      </c>
      <c r="O279" s="27">
        <f t="shared" si="139"/>
        <v>25798503.371324543</v>
      </c>
      <c r="P279" s="27">
        <f t="shared" si="140"/>
        <v>10567317.059232369</v>
      </c>
      <c r="Q279" s="27">
        <f t="shared" si="141"/>
        <v>3245061.4317327235</v>
      </c>
      <c r="R279" s="27">
        <f t="shared" si="142"/>
        <v>18658813.165213455</v>
      </c>
      <c r="S279" s="27">
        <f t="shared" si="135"/>
        <v>58269695.027503088</v>
      </c>
      <c r="T279" s="27"/>
      <c r="U279" s="28"/>
      <c r="V279" s="29"/>
    </row>
    <row r="280" spans="1:22" ht="50.25" customHeight="1">
      <c r="A280" s="24"/>
      <c r="B280" s="25" t="s">
        <v>321</v>
      </c>
      <c r="C280" s="24" t="s">
        <v>327</v>
      </c>
      <c r="D280" s="24" t="s">
        <v>328</v>
      </c>
      <c r="E280" s="24" t="s">
        <v>31</v>
      </c>
      <c r="F280" s="17">
        <v>11414.14</v>
      </c>
      <c r="G280" s="17">
        <v>12708.78</v>
      </c>
      <c r="H280" s="17">
        <v>2052.1177688699995</v>
      </c>
      <c r="I280" s="17">
        <f t="shared" si="137"/>
        <v>2160.8800106201093</v>
      </c>
      <c r="J280" s="26">
        <f>'2024'!J280</f>
        <v>36.260999999999996</v>
      </c>
      <c r="K280" s="26">
        <f>'2024'!K280</f>
        <v>22.631</v>
      </c>
      <c r="L280" s="26">
        <f>'2024'!L280</f>
        <v>5.01</v>
      </c>
      <c r="M280" s="26">
        <f>'2024'!M280</f>
        <v>28.8</v>
      </c>
      <c r="N280" s="26">
        <f t="shared" si="133"/>
        <v>92.701999999999998</v>
      </c>
      <c r="O280" s="27">
        <f t="shared" si="139"/>
        <v>339476.2881230049</v>
      </c>
      <c r="P280" s="27">
        <f t="shared" si="140"/>
        <v>211871.92511270303</v>
      </c>
      <c r="Q280" s="27">
        <f t="shared" si="141"/>
        <v>52844.978946793257</v>
      </c>
      <c r="R280" s="27">
        <f t="shared" si="142"/>
        <v>303779.51969414088</v>
      </c>
      <c r="S280" s="27">
        <f t="shared" si="135"/>
        <v>907972.71187664208</v>
      </c>
      <c r="T280" s="27"/>
      <c r="U280" s="28"/>
      <c r="V280" s="29"/>
    </row>
    <row r="281" spans="1:22" ht="50.25" customHeight="1">
      <c r="A281" s="24"/>
      <c r="B281" s="25" t="s">
        <v>321</v>
      </c>
      <c r="C281" s="24" t="s">
        <v>327</v>
      </c>
      <c r="D281" s="24" t="s">
        <v>329</v>
      </c>
      <c r="E281" s="24" t="s">
        <v>21</v>
      </c>
      <c r="F281" s="17">
        <v>7240.09</v>
      </c>
      <c r="G281" s="17">
        <v>7968.91</v>
      </c>
      <c r="H281" s="17">
        <v>1626.7689488699998</v>
      </c>
      <c r="I281" s="17">
        <f t="shared" si="137"/>
        <v>1712.9877031601097</v>
      </c>
      <c r="J281" s="26">
        <f>'2024'!J281</f>
        <v>399.44399999999996</v>
      </c>
      <c r="K281" s="26">
        <f>'2024'!K281</f>
        <v>272.66499999999996</v>
      </c>
      <c r="L281" s="26">
        <f>'2024'!L281</f>
        <v>71.92</v>
      </c>
      <c r="M281" s="26">
        <f>'2024'!M281</f>
        <v>413.53</v>
      </c>
      <c r="N281" s="26">
        <f t="shared" si="133"/>
        <v>1157.5589999999997</v>
      </c>
      <c r="O281" s="27">
        <f t="shared" si="139"/>
        <v>2242207.4139475715</v>
      </c>
      <c r="P281" s="27">
        <f t="shared" si="140"/>
        <v>1530556.1844063613</v>
      </c>
      <c r="Q281" s="27">
        <f t="shared" si="141"/>
        <v>449925.9315887249</v>
      </c>
      <c r="R281" s="27">
        <f t="shared" si="142"/>
        <v>2587011.5474121994</v>
      </c>
      <c r="S281" s="27">
        <f t="shared" si="135"/>
        <v>6809701.0773548577</v>
      </c>
      <c r="T281" s="27"/>
      <c r="U281" s="28"/>
      <c r="V281" s="29"/>
    </row>
    <row r="282" spans="1:22" ht="50.25" customHeight="1">
      <c r="A282" s="24"/>
      <c r="B282" s="25" t="s">
        <v>321</v>
      </c>
      <c r="C282" s="24" t="s">
        <v>327</v>
      </c>
      <c r="D282" s="24" t="s">
        <v>330</v>
      </c>
      <c r="E282" s="24" t="s">
        <v>21</v>
      </c>
      <c r="F282" s="17">
        <v>10801.45</v>
      </c>
      <c r="G282" s="17">
        <v>11759.44</v>
      </c>
      <c r="H282" s="17">
        <v>1626.7689488699998</v>
      </c>
      <c r="I282" s="17">
        <f t="shared" si="137"/>
        <v>1712.9877031601097</v>
      </c>
      <c r="J282" s="26">
        <f>'2024'!J282</f>
        <v>163.59299999999999</v>
      </c>
      <c r="K282" s="26">
        <f>'2024'!K282</f>
        <v>109.062</v>
      </c>
      <c r="L282" s="26">
        <f>'2024'!L282</f>
        <v>34.630000000000003</v>
      </c>
      <c r="M282" s="26">
        <f>'2024'!M282</f>
        <v>199.12</v>
      </c>
      <c r="N282" s="26">
        <f t="shared" si="133"/>
        <v>506.40499999999997</v>
      </c>
      <c r="O282" s="27">
        <f t="shared" si="139"/>
        <v>1500913.5971975101</v>
      </c>
      <c r="P282" s="27">
        <f t="shared" si="140"/>
        <v>1000609.0647983401</v>
      </c>
      <c r="Q282" s="27">
        <f t="shared" si="141"/>
        <v>347908.64303956542</v>
      </c>
      <c r="R282" s="27">
        <f t="shared" si="142"/>
        <v>2000449.5813467591</v>
      </c>
      <c r="S282" s="27">
        <f t="shared" si="135"/>
        <v>4849880.8863821747</v>
      </c>
      <c r="T282" s="27"/>
      <c r="U282" s="28"/>
      <c r="V282" s="29"/>
    </row>
    <row r="283" spans="1:22" ht="50.25" customHeight="1">
      <c r="A283" s="24"/>
      <c r="B283" s="25" t="s">
        <v>321</v>
      </c>
      <c r="C283" s="24" t="s">
        <v>327</v>
      </c>
      <c r="D283" s="24" t="s">
        <v>331</v>
      </c>
      <c r="E283" s="24" t="s">
        <v>21</v>
      </c>
      <c r="F283" s="17">
        <v>18398.66</v>
      </c>
      <c r="G283" s="17">
        <v>20009.169999999998</v>
      </c>
      <c r="H283" s="17">
        <v>1809.6017811299998</v>
      </c>
      <c r="I283" s="17">
        <f t="shared" si="137"/>
        <v>1905.5106755298898</v>
      </c>
      <c r="J283" s="26">
        <f>'2024'!J283</f>
        <v>100.455</v>
      </c>
      <c r="K283" s="26">
        <f>'2024'!K283</f>
        <v>66.97</v>
      </c>
      <c r="L283" s="26">
        <f>'2024'!L283</f>
        <v>34.1</v>
      </c>
      <c r="M283" s="26">
        <f>'2024'!M283</f>
        <v>196.08</v>
      </c>
      <c r="N283" s="26">
        <f t="shared" si="133"/>
        <v>397.60500000000002</v>
      </c>
      <c r="O283" s="27">
        <f t="shared" si="139"/>
        <v>1666453.8433765857</v>
      </c>
      <c r="P283" s="27">
        <f t="shared" si="140"/>
        <v>1110969.2289177238</v>
      </c>
      <c r="Q283" s="27">
        <f t="shared" si="141"/>
        <v>617334.78296443063</v>
      </c>
      <c r="R283" s="27">
        <f t="shared" si="142"/>
        <v>3549765.520342099</v>
      </c>
      <c r="S283" s="27">
        <f t="shared" si="135"/>
        <v>6944523.375600839</v>
      </c>
      <c r="T283" s="27"/>
      <c r="U283" s="28"/>
      <c r="V283" s="29"/>
    </row>
    <row r="284" spans="1:22" ht="50.25" customHeight="1">
      <c r="A284" s="24"/>
      <c r="B284" s="25" t="s">
        <v>321</v>
      </c>
      <c r="C284" s="24" t="s">
        <v>327</v>
      </c>
      <c r="D284" s="24" t="s">
        <v>332</v>
      </c>
      <c r="E284" s="24" t="s">
        <v>21</v>
      </c>
      <c r="F284" s="17">
        <v>7203.93</v>
      </c>
      <c r="G284" s="17">
        <v>7906.29</v>
      </c>
      <c r="H284" s="17">
        <v>1626.7689488699998</v>
      </c>
      <c r="I284" s="17">
        <f t="shared" si="137"/>
        <v>1712.9877031601097</v>
      </c>
      <c r="J284" s="26">
        <f>'2024'!J284</f>
        <v>1466.3980000000001</v>
      </c>
      <c r="K284" s="26">
        <f>'2024'!K284</f>
        <v>949.02700000000004</v>
      </c>
      <c r="L284" s="26">
        <f>'2024'!L284</f>
        <v>275.85000000000002</v>
      </c>
      <c r="M284" s="26">
        <f>'2024'!M284</f>
        <v>1586.11</v>
      </c>
      <c r="N284" s="26">
        <f t="shared" si="133"/>
        <v>4277.3850000000002</v>
      </c>
      <c r="O284" s="27">
        <f t="shared" si="139"/>
        <v>8178337.811054931</v>
      </c>
      <c r="P284" s="27">
        <f t="shared" si="140"/>
        <v>5292876.4208707511</v>
      </c>
      <c r="Q284" s="27">
        <f t="shared" si="141"/>
        <v>1708422.4385832837</v>
      </c>
      <c r="R284" s="27">
        <f t="shared" si="142"/>
        <v>9823258.7060407177</v>
      </c>
      <c r="S284" s="27">
        <f t="shared" si="135"/>
        <v>25002895.376549684</v>
      </c>
      <c r="T284" s="27"/>
      <c r="U284" s="28"/>
      <c r="V284" s="29"/>
    </row>
    <row r="285" spans="1:22" ht="50.25" customHeight="1">
      <c r="A285" s="24"/>
      <c r="B285" s="25" t="s">
        <v>321</v>
      </c>
      <c r="C285" s="24" t="s">
        <v>66</v>
      </c>
      <c r="D285" s="24" t="s">
        <v>333</v>
      </c>
      <c r="E285" s="24" t="s">
        <v>21</v>
      </c>
      <c r="F285" s="17">
        <v>9113.3799999999992</v>
      </c>
      <c r="G285" s="17">
        <v>9947.3799999999992</v>
      </c>
      <c r="H285" s="17">
        <v>2406.5788499999999</v>
      </c>
      <c r="I285" s="17">
        <f t="shared" si="137"/>
        <v>2534.1275290499998</v>
      </c>
      <c r="J285" s="26">
        <f>'2024'!J285</f>
        <v>718.12800000000004</v>
      </c>
      <c r="K285" s="26">
        <f>'2024'!K285</f>
        <v>444.87800000000004</v>
      </c>
      <c r="L285" s="26">
        <f>'2024'!L285</f>
        <v>117.23</v>
      </c>
      <c r="M285" s="26">
        <f>'2024'!M285</f>
        <v>674.1</v>
      </c>
      <c r="N285" s="26">
        <f t="shared" si="133"/>
        <v>1954.3360000000002</v>
      </c>
      <c r="O285" s="27">
        <f t="shared" si="139"/>
        <v>4816341.6962471996</v>
      </c>
      <c r="P285" s="27">
        <f t="shared" si="140"/>
        <v>2983708.2820096998</v>
      </c>
      <c r="Q285" s="27">
        <f t="shared" si="141"/>
        <v>869055.5871694684</v>
      </c>
      <c r="R285" s="27">
        <f t="shared" si="142"/>
        <v>4997273.4906673944</v>
      </c>
      <c r="S285" s="27">
        <f t="shared" si="135"/>
        <v>13666379.056093764</v>
      </c>
      <c r="T285" s="27"/>
      <c r="U285" s="28"/>
      <c r="V285" s="29"/>
    </row>
    <row r="286" spans="1:22" ht="50.25" customHeight="1">
      <c r="A286" s="24"/>
      <c r="B286" s="25" t="s">
        <v>321</v>
      </c>
      <c r="C286" s="24" t="s">
        <v>66</v>
      </c>
      <c r="D286" s="24" t="s">
        <v>334</v>
      </c>
      <c r="E286" s="24" t="s">
        <v>21</v>
      </c>
      <c r="F286" s="17">
        <v>8062.3</v>
      </c>
      <c r="G286" s="17">
        <v>8800.11</v>
      </c>
      <c r="H286" s="17">
        <v>2406.5788499999999</v>
      </c>
      <c r="I286" s="17">
        <f t="shared" si="137"/>
        <v>2534.1275290499998</v>
      </c>
      <c r="J286" s="26">
        <f>'2024'!J286</f>
        <v>192.37400000000002</v>
      </c>
      <c r="K286" s="26">
        <f>'2024'!K286</f>
        <v>126.01599999999999</v>
      </c>
      <c r="L286" s="26">
        <f>'2024'!L286</f>
        <v>15.06</v>
      </c>
      <c r="M286" s="26">
        <f>'2024'!M286</f>
        <v>86.59</v>
      </c>
      <c r="N286" s="26">
        <f t="shared" si="133"/>
        <v>420.03999999999996</v>
      </c>
      <c r="O286" s="27">
        <f t="shared" si="139"/>
        <v>1088013.7005101002</v>
      </c>
      <c r="P286" s="27">
        <f t="shared" si="140"/>
        <v>712711.35643839999</v>
      </c>
      <c r="Q286" s="27">
        <f t="shared" si="141"/>
        <v>94365.696012507018</v>
      </c>
      <c r="R286" s="27">
        <f t="shared" si="142"/>
        <v>542571.42215956061</v>
      </c>
      <c r="S286" s="27">
        <f t="shared" si="135"/>
        <v>2437662.1751205679</v>
      </c>
      <c r="T286" s="27"/>
      <c r="U286" s="28"/>
      <c r="V286" s="29"/>
    </row>
    <row r="287" spans="1:22" ht="50.25" customHeight="1">
      <c r="A287" s="24"/>
      <c r="B287" s="25" t="s">
        <v>321</v>
      </c>
      <c r="C287" s="24" t="s">
        <v>66</v>
      </c>
      <c r="D287" s="24" t="s">
        <v>335</v>
      </c>
      <c r="E287" s="24" t="s">
        <v>21</v>
      </c>
      <c r="F287" s="17">
        <v>5286.67</v>
      </c>
      <c r="G287" s="17">
        <v>5799.61</v>
      </c>
      <c r="H287" s="17">
        <v>2406.5788499999999</v>
      </c>
      <c r="I287" s="17">
        <f t="shared" si="137"/>
        <v>2534.1275290499998</v>
      </c>
      <c r="J287" s="26">
        <f>'2024'!J287</f>
        <v>9361.3029999999999</v>
      </c>
      <c r="K287" s="26">
        <f>'2024'!K287</f>
        <v>4959.6790000000001</v>
      </c>
      <c r="L287" s="26">
        <f>'2024'!L287</f>
        <v>1598.85</v>
      </c>
      <c r="M287" s="26">
        <f>'2024'!M287</f>
        <v>9193.3799999999992</v>
      </c>
      <c r="N287" s="26">
        <f t="shared" si="133"/>
        <v>25113.212</v>
      </c>
      <c r="O287" s="27">
        <f t="shared" si="139"/>
        <v>26961405.922768451</v>
      </c>
      <c r="P287" s="27">
        <f t="shared" si="140"/>
        <v>14284327.594740851</v>
      </c>
      <c r="Q287" s="27">
        <f t="shared" si="141"/>
        <v>5221016.6486784071</v>
      </c>
      <c r="R287" s="27">
        <f t="shared" si="142"/>
        <v>30020821.238782309</v>
      </c>
      <c r="S287" s="27">
        <f t="shared" si="135"/>
        <v>76487571.40497002</v>
      </c>
      <c r="T287" s="27"/>
      <c r="U287" s="28"/>
      <c r="V287" s="29"/>
    </row>
    <row r="288" spans="1:22" ht="50.25" customHeight="1">
      <c r="A288" s="24"/>
      <c r="B288" s="25" t="s">
        <v>321</v>
      </c>
      <c r="C288" s="24" t="s">
        <v>66</v>
      </c>
      <c r="D288" s="24" t="s">
        <v>335</v>
      </c>
      <c r="E288" s="24" t="s">
        <v>31</v>
      </c>
      <c r="F288" s="17">
        <v>5286.67</v>
      </c>
      <c r="G288" s="17">
        <v>5799.61</v>
      </c>
      <c r="H288" s="17">
        <v>2406.5788499999999</v>
      </c>
      <c r="I288" s="17">
        <f t="shared" si="137"/>
        <v>2534.1275290499998</v>
      </c>
      <c r="J288" s="26">
        <f>'2024'!J288</f>
        <v>1339.5529999999999</v>
      </c>
      <c r="K288" s="26">
        <f>'2024'!K288</f>
        <v>1230.922</v>
      </c>
      <c r="L288" s="26">
        <f>'2024'!L288</f>
        <v>346.93</v>
      </c>
      <c r="M288" s="26">
        <f>'2024'!M288</f>
        <v>1994.86</v>
      </c>
      <c r="N288" s="26">
        <f t="shared" si="133"/>
        <v>4912.2649999999994</v>
      </c>
      <c r="O288" s="27">
        <f t="shared" si="139"/>
        <v>3858034.74025595</v>
      </c>
      <c r="P288" s="27">
        <f t="shared" si="140"/>
        <v>3545167.5585403005</v>
      </c>
      <c r="Q288" s="27">
        <f t="shared" si="141"/>
        <v>1132893.8336466835</v>
      </c>
      <c r="R288" s="27">
        <f t="shared" si="142"/>
        <v>6514180.3619993161</v>
      </c>
      <c r="S288" s="27">
        <f t="shared" si="135"/>
        <v>15050276.494442251</v>
      </c>
      <c r="T288" s="27"/>
      <c r="U288" s="28"/>
      <c r="V288" s="29"/>
    </row>
    <row r="289" spans="1:22" ht="50.25" customHeight="1">
      <c r="A289" s="24"/>
      <c r="B289" s="25" t="s">
        <v>321</v>
      </c>
      <c r="C289" s="24" t="s">
        <v>43</v>
      </c>
      <c r="D289" s="24" t="s">
        <v>336</v>
      </c>
      <c r="E289" s="24" t="s">
        <v>21</v>
      </c>
      <c r="F289" s="17">
        <v>7022.37</v>
      </c>
      <c r="G289" s="17">
        <v>7695.62</v>
      </c>
      <c r="H289" s="17">
        <v>1921.5356811300001</v>
      </c>
      <c r="I289" s="17">
        <f t="shared" si="137"/>
        <v>2023.37707222989</v>
      </c>
      <c r="J289" s="26">
        <f>'2024'!J289</f>
        <v>1982.749</v>
      </c>
      <c r="K289" s="26">
        <f>'2024'!K289</f>
        <v>1169.663</v>
      </c>
      <c r="L289" s="26">
        <f>'2024'!L289</f>
        <v>350.81</v>
      </c>
      <c r="M289" s="26">
        <f>'2024'!M289</f>
        <v>2017.14</v>
      </c>
      <c r="N289" s="26">
        <f t="shared" si="133"/>
        <v>5520.3620000000001</v>
      </c>
      <c r="O289" s="27">
        <f t="shared" si="139"/>
        <v>10113674.144905174</v>
      </c>
      <c r="P289" s="27">
        <f t="shared" si="140"/>
        <v>5966257.171912441</v>
      </c>
      <c r="Q289" s="27">
        <f t="shared" si="141"/>
        <v>1989879.5414910323</v>
      </c>
      <c r="R289" s="27">
        <f t="shared" si="142"/>
        <v>11441708.099322202</v>
      </c>
      <c r="S289" s="27">
        <f t="shared" si="135"/>
        <v>29511518.95763085</v>
      </c>
      <c r="T289" s="27"/>
      <c r="U289" s="28"/>
      <c r="V289" s="29"/>
    </row>
    <row r="290" spans="1:22" ht="50.25" customHeight="1">
      <c r="A290" s="24"/>
      <c r="B290" s="25" t="s">
        <v>321</v>
      </c>
      <c r="C290" s="24" t="s">
        <v>19</v>
      </c>
      <c r="D290" s="24" t="s">
        <v>20</v>
      </c>
      <c r="E290" s="24" t="s">
        <v>21</v>
      </c>
      <c r="F290" s="17">
        <v>7459.84</v>
      </c>
      <c r="G290" s="17">
        <v>8242.07</v>
      </c>
      <c r="H290" s="17">
        <v>2216.2912199999996</v>
      </c>
      <c r="I290" s="17">
        <f t="shared" si="137"/>
        <v>2333.7546546599992</v>
      </c>
      <c r="J290" s="26">
        <f>'2024'!J290</f>
        <v>1812.5619999999999</v>
      </c>
      <c r="K290" s="26">
        <f>'2024'!K290</f>
        <v>758.12199999999996</v>
      </c>
      <c r="L290" s="26">
        <f>'2024'!L290</f>
        <v>262.31</v>
      </c>
      <c r="M290" s="26">
        <f>'2024'!M290</f>
        <v>1508.27</v>
      </c>
      <c r="N290" s="26">
        <f t="shared" si="133"/>
        <v>4341.2639999999992</v>
      </c>
      <c r="O290" s="27">
        <f t="shared" si="139"/>
        <v>9504257.2637743615</v>
      </c>
      <c r="P290" s="27">
        <f t="shared" si="140"/>
        <v>3975249.6881911606</v>
      </c>
      <c r="Q290" s="27">
        <f t="shared" si="141"/>
        <v>1549810.1982361358</v>
      </c>
      <c r="R290" s="27">
        <f t="shared" si="142"/>
        <v>8911334.7859159634</v>
      </c>
      <c r="S290" s="27">
        <f t="shared" si="135"/>
        <v>23940651.936117619</v>
      </c>
      <c r="T290" s="27"/>
      <c r="U290" s="28"/>
      <c r="V290" s="29"/>
    </row>
    <row r="291" spans="1:22" ht="50.25" customHeight="1">
      <c r="A291" s="24"/>
      <c r="B291" s="25" t="s">
        <v>321</v>
      </c>
      <c r="C291" s="24" t="s">
        <v>19</v>
      </c>
      <c r="D291" s="24" t="s">
        <v>20</v>
      </c>
      <c r="E291" s="24" t="s">
        <v>31</v>
      </c>
      <c r="F291" s="17">
        <v>7459.84</v>
      </c>
      <c r="G291" s="17">
        <v>8242.07</v>
      </c>
      <c r="H291" s="17">
        <v>2216.2912199999996</v>
      </c>
      <c r="I291" s="17">
        <f t="shared" si="137"/>
        <v>2333.7546546599992</v>
      </c>
      <c r="J291" s="26">
        <f>'2024'!J291</f>
        <v>314.21900000000005</v>
      </c>
      <c r="K291" s="26">
        <f>'2024'!K291</f>
        <v>301.041</v>
      </c>
      <c r="L291" s="26">
        <f>'2024'!L291</f>
        <v>66.010000000000005</v>
      </c>
      <c r="M291" s="26">
        <f>'2024'!M291</f>
        <v>379.55</v>
      </c>
      <c r="N291" s="26">
        <f t="shared" si="133"/>
        <v>1060.82</v>
      </c>
      <c r="O291" s="27">
        <f t="shared" si="139"/>
        <v>1647622.6541028207</v>
      </c>
      <c r="P291" s="27">
        <f t="shared" si="140"/>
        <v>1578523.1682799803</v>
      </c>
      <c r="Q291" s="27">
        <f t="shared" si="141"/>
        <v>390007.89594589348</v>
      </c>
      <c r="R291" s="27">
        <f t="shared" si="142"/>
        <v>2242501.0893237973</v>
      </c>
      <c r="S291" s="27">
        <f t="shared" si="135"/>
        <v>5858654.8076524921</v>
      </c>
      <c r="T291" s="27"/>
      <c r="U291" s="28"/>
      <c r="V291" s="29"/>
    </row>
    <row r="292" spans="1:22" ht="33" customHeight="1">
      <c r="A292" s="24" t="s">
        <v>337</v>
      </c>
      <c r="B292" s="50"/>
      <c r="C292" s="25" t="s">
        <v>338</v>
      </c>
      <c r="D292" s="25"/>
      <c r="E292" s="48"/>
      <c r="F292" s="49" t="s">
        <v>18</v>
      </c>
      <c r="G292" s="49" t="s">
        <v>411</v>
      </c>
      <c r="H292" s="49" t="s">
        <v>18</v>
      </c>
      <c r="I292" s="49" t="s">
        <v>411</v>
      </c>
      <c r="J292" s="26">
        <f>'2024'!J292</f>
        <v>1820.165</v>
      </c>
      <c r="K292" s="26">
        <f>'2024'!K292</f>
        <v>869.50099999999998</v>
      </c>
      <c r="L292" s="26">
        <f>'2024'!L292</f>
        <v>409.298</v>
      </c>
      <c r="M292" s="26">
        <f>'2024'!M292</f>
        <v>1568.0079999999998</v>
      </c>
      <c r="N292" s="26">
        <f t="shared" si="133"/>
        <v>4666.9719999999998</v>
      </c>
      <c r="O292" s="27">
        <f>SUM(O293:O295)</f>
        <v>9385215.609042367</v>
      </c>
      <c r="P292" s="27">
        <f t="shared" ref="P292:R292" si="143">SUM(P293:P295)</f>
        <v>4470472.6614657063</v>
      </c>
      <c r="Q292" s="27">
        <f t="shared" si="143"/>
        <v>2380632.5058898758</v>
      </c>
      <c r="R292" s="27">
        <f t="shared" si="143"/>
        <v>8982863.0202635527</v>
      </c>
      <c r="S292" s="27">
        <f t="shared" si="135"/>
        <v>25219183.796661504</v>
      </c>
      <c r="T292" s="29"/>
      <c r="U292" s="28"/>
      <c r="V292" s="29"/>
    </row>
    <row r="293" spans="1:22" ht="69" customHeight="1">
      <c r="A293" s="24"/>
      <c r="B293" s="25" t="s">
        <v>338</v>
      </c>
      <c r="C293" s="24" t="s">
        <v>66</v>
      </c>
      <c r="D293" s="24" t="s">
        <v>392</v>
      </c>
      <c r="E293" s="24" t="s">
        <v>21</v>
      </c>
      <c r="F293" s="17">
        <v>8462.6136853051539</v>
      </c>
      <c r="G293" s="17">
        <v>9354.6384883033079</v>
      </c>
      <c r="H293" s="17">
        <v>2887.8946199999996</v>
      </c>
      <c r="I293" s="17">
        <f t="shared" si="137"/>
        <v>3040.9530348599992</v>
      </c>
      <c r="J293" s="26">
        <f>'2024'!J293</f>
        <v>1073.4679999999998</v>
      </c>
      <c r="K293" s="26">
        <f>'2024'!K293</f>
        <v>500.16700000000003</v>
      </c>
      <c r="L293" s="26">
        <f>'2024'!L293</f>
        <v>244.55</v>
      </c>
      <c r="M293" s="26">
        <f>'2024'!M293</f>
        <v>821.31</v>
      </c>
      <c r="N293" s="26">
        <f t="shared" si="133"/>
        <v>2639.4949999999999</v>
      </c>
      <c r="O293" s="27">
        <f>(F293-H293)*J293</f>
        <v>5984282.5255949935</v>
      </c>
      <c r="P293" s="27">
        <f t="shared" ref="P293:Q295" si="144">(F293-H293)*K293</f>
        <v>2788290.5107364836</v>
      </c>
      <c r="Q293" s="27">
        <f t="shared" si="144"/>
        <v>1544011.7776395611</v>
      </c>
      <c r="R293" s="27">
        <f>(G293-I293)*M293</f>
        <v>5185492.9997675233</v>
      </c>
      <c r="S293" s="27">
        <f t="shared" si="135"/>
        <v>15502077.81373856</v>
      </c>
      <c r="T293" s="27"/>
      <c r="U293" s="28"/>
      <c r="V293" s="29"/>
    </row>
    <row r="294" spans="1:22" ht="45.75" customHeight="1">
      <c r="A294" s="24"/>
      <c r="B294" s="25" t="s">
        <v>338</v>
      </c>
      <c r="C294" s="24" t="s">
        <v>66</v>
      </c>
      <c r="D294" s="24" t="s">
        <v>393</v>
      </c>
      <c r="E294" s="24" t="s">
        <v>21</v>
      </c>
      <c r="F294" s="17">
        <v>8440.6155484514093</v>
      </c>
      <c r="G294" s="17">
        <v>9315.3153242183052</v>
      </c>
      <c r="H294" s="17">
        <v>2887.8946199999996</v>
      </c>
      <c r="I294" s="17">
        <f t="shared" si="137"/>
        <v>3040.9530348599992</v>
      </c>
      <c r="J294" s="26">
        <f>'2024'!J294</f>
        <v>8.7779999999999987</v>
      </c>
      <c r="K294" s="26">
        <f>'2024'!K294</f>
        <v>4.3420000000000005</v>
      </c>
      <c r="L294" s="26">
        <f>'2024'!L294</f>
        <v>0.92800000000000005</v>
      </c>
      <c r="M294" s="26">
        <f>'2024'!M294</f>
        <v>8.7780000000000005</v>
      </c>
      <c r="N294" s="26">
        <f t="shared" si="133"/>
        <v>22.826000000000001</v>
      </c>
      <c r="O294" s="27">
        <f>(F294-H294)*J294</f>
        <v>48741.784309946474</v>
      </c>
      <c r="P294" s="27">
        <f t="shared" si="144"/>
        <v>24109.914271336027</v>
      </c>
      <c r="Q294" s="27">
        <f t="shared" si="144"/>
        <v>5822.6082045245084</v>
      </c>
      <c r="R294" s="27">
        <f>(G294-I294)*M294</f>
        <v>55076.352175987216</v>
      </c>
      <c r="S294" s="27">
        <f t="shared" si="135"/>
        <v>133750.65896179422</v>
      </c>
      <c r="T294" s="27"/>
      <c r="U294" s="28"/>
      <c r="V294" s="29"/>
    </row>
    <row r="295" spans="1:22" ht="72.75" customHeight="1">
      <c r="A295" s="24"/>
      <c r="B295" s="25" t="s">
        <v>338</v>
      </c>
      <c r="C295" s="24" t="s">
        <v>66</v>
      </c>
      <c r="D295" s="24" t="s">
        <v>394</v>
      </c>
      <c r="E295" s="24" t="s">
        <v>21</v>
      </c>
      <c r="F295" s="17">
        <v>7430.6578489416943</v>
      </c>
      <c r="G295" s="17">
        <v>8112.3614101852963</v>
      </c>
      <c r="H295" s="17">
        <v>2887.8946199999996</v>
      </c>
      <c r="I295" s="17">
        <f t="shared" si="137"/>
        <v>3040.9530348599992</v>
      </c>
      <c r="J295" s="26">
        <f>'2024'!J295</f>
        <v>737.91899999999998</v>
      </c>
      <c r="K295" s="26">
        <f>'2024'!K295</f>
        <v>364.99200000000002</v>
      </c>
      <c r="L295" s="26">
        <f>'2024'!L295</f>
        <v>163.82</v>
      </c>
      <c r="M295" s="26">
        <f>'2024'!M295</f>
        <v>737.92</v>
      </c>
      <c r="N295" s="26">
        <f t="shared" si="133"/>
        <v>2004.6509999999998</v>
      </c>
      <c r="O295" s="27">
        <f>(F295-H295)*J295</f>
        <v>3352191.2991374261</v>
      </c>
      <c r="P295" s="27">
        <f t="shared" si="144"/>
        <v>1658072.2364578869</v>
      </c>
      <c r="Q295" s="27">
        <f t="shared" si="144"/>
        <v>830798.1200457901</v>
      </c>
      <c r="R295" s="27">
        <f>(G295-I295)*M295</f>
        <v>3742293.668320043</v>
      </c>
      <c r="S295" s="27">
        <f t="shared" si="135"/>
        <v>9583355.3239611462</v>
      </c>
      <c r="T295" s="27"/>
      <c r="U295" s="28"/>
      <c r="V295" s="29"/>
    </row>
    <row r="296" spans="1:22" ht="33" customHeight="1">
      <c r="A296" s="24" t="s">
        <v>339</v>
      </c>
      <c r="B296" s="50"/>
      <c r="C296" s="25" t="s">
        <v>340</v>
      </c>
      <c r="D296" s="25"/>
      <c r="E296" s="48"/>
      <c r="F296" s="49" t="s">
        <v>18</v>
      </c>
      <c r="G296" s="49" t="s">
        <v>411</v>
      </c>
      <c r="H296" s="49" t="s">
        <v>18</v>
      </c>
      <c r="I296" s="49" t="s">
        <v>411</v>
      </c>
      <c r="J296" s="26">
        <f>'2024'!J296</f>
        <v>2773.1840000000002</v>
      </c>
      <c r="K296" s="26">
        <f>'2024'!K296</f>
        <v>1278.9159999999999</v>
      </c>
      <c r="L296" s="26">
        <f>'2024'!L296</f>
        <v>451.89</v>
      </c>
      <c r="M296" s="26">
        <f>'2024'!M296</f>
        <v>2550.39</v>
      </c>
      <c r="N296" s="26">
        <f t="shared" si="133"/>
        <v>7054.380000000001</v>
      </c>
      <c r="O296" s="27">
        <f t="shared" ref="O296:R296" si="145">O297</f>
        <v>11078265.004783262</v>
      </c>
      <c r="P296" s="27">
        <f t="shared" si="145"/>
        <v>5108990.3759928616</v>
      </c>
      <c r="Q296" s="27">
        <f t="shared" si="145"/>
        <v>2044776.6069031069</v>
      </c>
      <c r="R296" s="27">
        <f t="shared" si="145"/>
        <v>11540370.024739683</v>
      </c>
      <c r="S296" s="27">
        <f t="shared" si="135"/>
        <v>29772402.012418911</v>
      </c>
      <c r="T296" s="29"/>
      <c r="U296" s="28"/>
      <c r="V296" s="29"/>
    </row>
    <row r="297" spans="1:22" ht="30.75" customHeight="1">
      <c r="A297" s="24"/>
      <c r="B297" s="25" t="s">
        <v>340</v>
      </c>
      <c r="C297" s="24" t="s">
        <v>66</v>
      </c>
      <c r="D297" s="24" t="s">
        <v>341</v>
      </c>
      <c r="E297" s="24" t="s">
        <v>21</v>
      </c>
      <c r="F297" s="17">
        <v>6882.6764320915381</v>
      </c>
      <c r="G297" s="17">
        <v>7565.8962885348028</v>
      </c>
      <c r="H297" s="17">
        <v>2887.8946199999996</v>
      </c>
      <c r="I297" s="17">
        <v>3040.9530348599992</v>
      </c>
      <c r="J297" s="26">
        <f>'2024'!J297</f>
        <v>2773.1840000000002</v>
      </c>
      <c r="K297" s="26">
        <f>'2024'!K297</f>
        <v>1278.9159999999999</v>
      </c>
      <c r="L297" s="26">
        <f>'2024'!L297</f>
        <v>451.89</v>
      </c>
      <c r="M297" s="26">
        <f>'2024'!M297</f>
        <v>2550.39</v>
      </c>
      <c r="N297" s="26">
        <f t="shared" si="133"/>
        <v>7054.380000000001</v>
      </c>
      <c r="O297" s="27">
        <f>(F297-H297)*J297</f>
        <v>11078265.004783262</v>
      </c>
      <c r="P297" s="27">
        <f>(F297-H297)*K297</f>
        <v>5108990.3759928616</v>
      </c>
      <c r="Q297" s="27">
        <f>(G297-I297)*L297</f>
        <v>2044776.6069031069</v>
      </c>
      <c r="R297" s="27">
        <f>(G297-I297)*M297</f>
        <v>11540370.024739683</v>
      </c>
      <c r="S297" s="27">
        <f t="shared" si="135"/>
        <v>29772402.012418911</v>
      </c>
      <c r="T297" s="27"/>
      <c r="U297" s="28"/>
      <c r="V297" s="29"/>
    </row>
    <row r="298" spans="1:22" ht="33" customHeight="1">
      <c r="A298" s="24" t="s">
        <v>342</v>
      </c>
      <c r="B298" s="50"/>
      <c r="C298" s="25" t="s">
        <v>343</v>
      </c>
      <c r="D298" s="25"/>
      <c r="E298" s="48"/>
      <c r="F298" s="49" t="s">
        <v>18</v>
      </c>
      <c r="G298" s="49" t="s">
        <v>411</v>
      </c>
      <c r="H298" s="49" t="s">
        <v>18</v>
      </c>
      <c r="I298" s="49" t="s">
        <v>411</v>
      </c>
      <c r="J298" s="26">
        <f>'2024'!J298</f>
        <v>2885.0219999999999</v>
      </c>
      <c r="K298" s="26">
        <f>'2024'!K298</f>
        <v>1970.6219999999998</v>
      </c>
      <c r="L298" s="26">
        <f>'2024'!L298</f>
        <v>949.28</v>
      </c>
      <c r="M298" s="26">
        <f>'2024'!M298</f>
        <v>2847.82</v>
      </c>
      <c r="N298" s="26">
        <f t="shared" si="133"/>
        <v>8652.7440000000006</v>
      </c>
      <c r="O298" s="27">
        <f t="shared" ref="O298:R298" si="146">O299</f>
        <v>18476225.776710078</v>
      </c>
      <c r="P298" s="27">
        <f t="shared" si="146"/>
        <v>12620235.475692026</v>
      </c>
      <c r="Q298" s="27">
        <f t="shared" si="146"/>
        <v>6703051.5571980309</v>
      </c>
      <c r="R298" s="27">
        <f t="shared" si="146"/>
        <v>20109013.447686348</v>
      </c>
      <c r="S298" s="27">
        <f t="shared" si="135"/>
        <v>57908526.257286489</v>
      </c>
      <c r="T298" s="29"/>
      <c r="U298" s="28"/>
      <c r="V298" s="29"/>
    </row>
    <row r="299" spans="1:22" ht="45.75" customHeight="1">
      <c r="A299" s="24"/>
      <c r="B299" s="25" t="s">
        <v>343</v>
      </c>
      <c r="C299" s="24" t="s">
        <v>179</v>
      </c>
      <c r="D299" s="24" t="s">
        <v>344</v>
      </c>
      <c r="E299" s="24" t="s">
        <v>21</v>
      </c>
      <c r="F299" s="17">
        <v>8307.0651681299751</v>
      </c>
      <c r="G299" s="17">
        <v>9064.9241311387814</v>
      </c>
      <c r="H299" s="17">
        <v>1902.8762999999999</v>
      </c>
      <c r="I299" s="17">
        <v>2003.7287438999997</v>
      </c>
      <c r="J299" s="26">
        <f>'2024'!J299</f>
        <v>2885.0219999999999</v>
      </c>
      <c r="K299" s="26">
        <f>'2024'!K299</f>
        <v>1970.6219999999998</v>
      </c>
      <c r="L299" s="26">
        <f>'2024'!L299</f>
        <v>949.28</v>
      </c>
      <c r="M299" s="26">
        <f>'2024'!M299</f>
        <v>2847.82</v>
      </c>
      <c r="N299" s="26">
        <f t="shared" si="133"/>
        <v>8652.7440000000006</v>
      </c>
      <c r="O299" s="27">
        <f>(F299-H299)*J299</f>
        <v>18476225.776710078</v>
      </c>
      <c r="P299" s="27">
        <f>(F299-H299)*K299</f>
        <v>12620235.475692026</v>
      </c>
      <c r="Q299" s="27">
        <f>(G299-I299)*L299</f>
        <v>6703051.5571980309</v>
      </c>
      <c r="R299" s="27">
        <f>(G299-I299)*M299</f>
        <v>20109013.447686348</v>
      </c>
      <c r="S299" s="27">
        <f t="shared" si="135"/>
        <v>57908526.257286489</v>
      </c>
      <c r="T299" s="27"/>
      <c r="U299" s="28"/>
      <c r="V299" s="29"/>
    </row>
    <row r="300" spans="1:22" ht="33" customHeight="1">
      <c r="A300" s="24" t="s">
        <v>345</v>
      </c>
      <c r="B300" s="50"/>
      <c r="C300" s="25" t="s">
        <v>346</v>
      </c>
      <c r="D300" s="25"/>
      <c r="E300" s="48"/>
      <c r="F300" s="49" t="s">
        <v>18</v>
      </c>
      <c r="G300" s="49" t="s">
        <v>411</v>
      </c>
      <c r="H300" s="49" t="s">
        <v>18</v>
      </c>
      <c r="I300" s="49" t="s">
        <v>411</v>
      </c>
      <c r="J300" s="26">
        <f>'2024'!J300</f>
        <v>2620.489</v>
      </c>
      <c r="K300" s="26">
        <f>'2024'!K300</f>
        <v>1395.125</v>
      </c>
      <c r="L300" s="26">
        <f>'2024'!L300</f>
        <v>490.8</v>
      </c>
      <c r="M300" s="26">
        <f>'2024'!M300</f>
        <v>2354.1</v>
      </c>
      <c r="N300" s="26">
        <f t="shared" si="133"/>
        <v>6860.5139999999992</v>
      </c>
      <c r="O300" s="27">
        <f t="shared" ref="O300:R300" si="147">O301</f>
        <v>15955202.69330815</v>
      </c>
      <c r="P300" s="27">
        <f t="shared" si="147"/>
        <v>8494407.7832425684</v>
      </c>
      <c r="Q300" s="27">
        <f t="shared" si="147"/>
        <v>3350378.0769161214</v>
      </c>
      <c r="R300" s="27">
        <f t="shared" si="147"/>
        <v>16069936.900709538</v>
      </c>
      <c r="S300" s="27">
        <f t="shared" si="135"/>
        <v>43869925.454176381</v>
      </c>
      <c r="T300" s="29"/>
      <c r="U300" s="28"/>
      <c r="V300" s="29"/>
    </row>
    <row r="301" spans="1:22" ht="30.75" customHeight="1">
      <c r="A301" s="24"/>
      <c r="B301" s="25" t="s">
        <v>346</v>
      </c>
      <c r="C301" s="24" t="s">
        <v>197</v>
      </c>
      <c r="D301" s="24" t="s">
        <v>347</v>
      </c>
      <c r="E301" s="24" t="s">
        <v>21</v>
      </c>
      <c r="F301" s="17">
        <v>8040.7628459561456</v>
      </c>
      <c r="G301" s="17">
        <v>8881.9511583585972</v>
      </c>
      <c r="H301" s="17">
        <v>1952.1272159999996</v>
      </c>
      <c r="I301" s="17">
        <v>2055.5899584479994</v>
      </c>
      <c r="J301" s="26">
        <f>'2024'!J301</f>
        <v>2620.489</v>
      </c>
      <c r="K301" s="26">
        <f>'2024'!K301</f>
        <v>1395.125</v>
      </c>
      <c r="L301" s="26">
        <f>'2024'!L301</f>
        <v>490.8</v>
      </c>
      <c r="M301" s="26">
        <f>'2024'!M301</f>
        <v>2354.1</v>
      </c>
      <c r="N301" s="26">
        <f t="shared" si="133"/>
        <v>6860.5139999999992</v>
      </c>
      <c r="O301" s="27">
        <f>(F301-H301)*J301</f>
        <v>15955202.69330815</v>
      </c>
      <c r="P301" s="27">
        <f>(F301-H301)*K301</f>
        <v>8494407.7832425684</v>
      </c>
      <c r="Q301" s="27">
        <f>(G301-I301)*L301</f>
        <v>3350378.0769161214</v>
      </c>
      <c r="R301" s="27">
        <f>(G301-I301)*M301</f>
        <v>16069936.900709538</v>
      </c>
      <c r="S301" s="27">
        <f t="shared" si="135"/>
        <v>43869925.454176381</v>
      </c>
      <c r="T301" s="27"/>
      <c r="U301" s="28"/>
      <c r="V301" s="29"/>
    </row>
    <row r="302" spans="1:22" ht="33" customHeight="1">
      <c r="A302" s="24" t="s">
        <v>348</v>
      </c>
      <c r="B302" s="50"/>
      <c r="C302" s="25" t="s">
        <v>349</v>
      </c>
      <c r="D302" s="25"/>
      <c r="E302" s="48"/>
      <c r="F302" s="49" t="s">
        <v>18</v>
      </c>
      <c r="G302" s="49" t="s">
        <v>411</v>
      </c>
      <c r="H302" s="49" t="s">
        <v>18</v>
      </c>
      <c r="I302" s="49" t="s">
        <v>411</v>
      </c>
      <c r="J302" s="26">
        <f>'2024'!J302</f>
        <v>5000.6319999999996</v>
      </c>
      <c r="K302" s="26">
        <f>'2024'!K302</f>
        <v>2532.0700000000002</v>
      </c>
      <c r="L302" s="26">
        <f>'2024'!L302</f>
        <v>1144.28</v>
      </c>
      <c r="M302" s="26">
        <f>'2024'!M302</f>
        <v>4321.4859999999999</v>
      </c>
      <c r="N302" s="26">
        <f t="shared" si="133"/>
        <v>12998.468000000001</v>
      </c>
      <c r="O302" s="27">
        <f t="shared" ref="O302:R302" si="148">SUM(O303:O307)</f>
        <v>37935066.0339147</v>
      </c>
      <c r="P302" s="27">
        <f t="shared" si="148"/>
        <v>19193391.027689844</v>
      </c>
      <c r="Q302" s="27">
        <f t="shared" si="148"/>
        <v>8922210.8725816458</v>
      </c>
      <c r="R302" s="27">
        <f t="shared" si="148"/>
        <v>32062964.507629067</v>
      </c>
      <c r="S302" s="27">
        <f t="shared" si="135"/>
        <v>98113632.441815257</v>
      </c>
      <c r="T302" s="29"/>
      <c r="U302" s="28"/>
      <c r="V302" s="29"/>
    </row>
    <row r="303" spans="1:22" ht="61.5" customHeight="1">
      <c r="A303" s="24"/>
      <c r="B303" s="25" t="s">
        <v>349</v>
      </c>
      <c r="C303" s="24" t="s">
        <v>350</v>
      </c>
      <c r="D303" s="24" t="s">
        <v>351</v>
      </c>
      <c r="E303" s="24" t="s">
        <v>21</v>
      </c>
      <c r="F303" s="17">
        <v>6544.49</v>
      </c>
      <c r="G303" s="17">
        <v>7130.09</v>
      </c>
      <c r="H303" s="17">
        <v>1952.1272159999996</v>
      </c>
      <c r="I303" s="17">
        <f t="shared" si="137"/>
        <v>2055.5899584479994</v>
      </c>
      <c r="J303" s="26">
        <f>'2024'!J303</f>
        <v>981.43700000000001</v>
      </c>
      <c r="K303" s="26">
        <f>'2024'!K303</f>
        <v>485.625</v>
      </c>
      <c r="L303" s="26">
        <f>'2024'!L303</f>
        <v>200.87</v>
      </c>
      <c r="M303" s="26">
        <f>'2024'!M303</f>
        <v>999.93700000000001</v>
      </c>
      <c r="N303" s="26">
        <f t="shared" si="133"/>
        <v>2667.8689999999997</v>
      </c>
      <c r="O303" s="27">
        <f>(F303-H303)*J303</f>
        <v>4507114.7536406079</v>
      </c>
      <c r="P303" s="27">
        <f t="shared" ref="P303:Q307" si="149">(F303-H303)*K303</f>
        <v>2230166.17698</v>
      </c>
      <c r="Q303" s="27">
        <f t="shared" si="149"/>
        <v>1019314.8233465505</v>
      </c>
      <c r="R303" s="27">
        <f>(G303-I303)*M303</f>
        <v>5074180.3480493827</v>
      </c>
      <c r="S303" s="27">
        <f t="shared" si="135"/>
        <v>12830776.102016542</v>
      </c>
      <c r="T303" s="27"/>
      <c r="U303" s="28"/>
      <c r="V303" s="29"/>
    </row>
    <row r="304" spans="1:22" ht="61.5" customHeight="1">
      <c r="A304" s="24"/>
      <c r="B304" s="25" t="s">
        <v>349</v>
      </c>
      <c r="C304" s="24" t="s">
        <v>350</v>
      </c>
      <c r="D304" s="24" t="s">
        <v>352</v>
      </c>
      <c r="E304" s="24" t="s">
        <v>21</v>
      </c>
      <c r="F304" s="17">
        <v>7048.64</v>
      </c>
      <c r="G304" s="17">
        <v>7048.64</v>
      </c>
      <c r="H304" s="17">
        <v>1952.1272159999996</v>
      </c>
      <c r="I304" s="17">
        <f t="shared" si="137"/>
        <v>2055.5899584479994</v>
      </c>
      <c r="J304" s="26">
        <f>'2024'!J304</f>
        <v>493.27199999999999</v>
      </c>
      <c r="K304" s="26">
        <f>'2024'!K304</f>
        <v>177</v>
      </c>
      <c r="L304" s="26">
        <f>'2024'!L304</f>
        <v>44.16</v>
      </c>
      <c r="M304" s="26">
        <f>'2024'!M304</f>
        <v>408.76499999999999</v>
      </c>
      <c r="N304" s="26">
        <f t="shared" si="133"/>
        <v>1123.1969999999999</v>
      </c>
      <c r="O304" s="27">
        <f>(F304-H304)*J304</f>
        <v>2513967.0539892484</v>
      </c>
      <c r="P304" s="27">
        <f t="shared" si="149"/>
        <v>902082.76276800013</v>
      </c>
      <c r="Q304" s="27">
        <f t="shared" si="149"/>
        <v>220493.08983493634</v>
      </c>
      <c r="R304" s="27">
        <f>(G304-I304)*M304</f>
        <v>2040984.1002350035</v>
      </c>
      <c r="S304" s="27">
        <f t="shared" si="135"/>
        <v>5677527.0068271887</v>
      </c>
      <c r="T304" s="27"/>
      <c r="U304" s="28"/>
      <c r="V304" s="29"/>
    </row>
    <row r="305" spans="1:22" ht="61.5" customHeight="1">
      <c r="A305" s="24"/>
      <c r="B305" s="25" t="s">
        <v>349</v>
      </c>
      <c r="C305" s="24" t="s">
        <v>350</v>
      </c>
      <c r="D305" s="24" t="s">
        <v>353</v>
      </c>
      <c r="E305" s="24" t="s">
        <v>21</v>
      </c>
      <c r="F305" s="17">
        <v>7048.64</v>
      </c>
      <c r="G305" s="17">
        <v>7048.64</v>
      </c>
      <c r="H305" s="17">
        <v>1902.8762999999999</v>
      </c>
      <c r="I305" s="17">
        <f t="shared" si="137"/>
        <v>2003.7287438999997</v>
      </c>
      <c r="J305" s="26">
        <f>'2024'!J305</f>
        <v>425.67599999999999</v>
      </c>
      <c r="K305" s="26">
        <f>'2024'!K305</f>
        <v>283.78399999999999</v>
      </c>
      <c r="L305" s="26">
        <f>'2024'!L305</f>
        <v>142.19</v>
      </c>
      <c r="M305" s="26">
        <f>'2024'!M305</f>
        <v>426.57</v>
      </c>
      <c r="N305" s="26">
        <f t="shared" si="133"/>
        <v>1278.22</v>
      </c>
      <c r="O305" s="27">
        <f>(F305-H305)*J305</f>
        <v>2190428.1087612002</v>
      </c>
      <c r="P305" s="27">
        <f t="shared" si="149"/>
        <v>1460285.4058408001</v>
      </c>
      <c r="Q305" s="27">
        <f t="shared" si="149"/>
        <v>717335.93150485901</v>
      </c>
      <c r="R305" s="27">
        <f>(G305-I305)*M305</f>
        <v>2152007.7945145769</v>
      </c>
      <c r="S305" s="27">
        <f t="shared" si="135"/>
        <v>6520057.2406214364</v>
      </c>
      <c r="T305" s="27"/>
      <c r="U305" s="28"/>
      <c r="V305" s="29"/>
    </row>
    <row r="306" spans="1:22" ht="61.5" customHeight="1">
      <c r="A306" s="24"/>
      <c r="B306" s="25" t="s">
        <v>349</v>
      </c>
      <c r="C306" s="24" t="s">
        <v>350</v>
      </c>
      <c r="D306" s="24" t="s">
        <v>354</v>
      </c>
      <c r="E306" s="24" t="s">
        <v>21</v>
      </c>
      <c r="F306" s="17">
        <v>10842.29</v>
      </c>
      <c r="G306" s="17">
        <v>10842.29</v>
      </c>
      <c r="H306" s="17">
        <v>1902.8762999999999</v>
      </c>
      <c r="I306" s="17">
        <f t="shared" si="137"/>
        <v>2003.7287438999997</v>
      </c>
      <c r="J306" s="26">
        <f>'2024'!J306</f>
        <v>2992.1419999999998</v>
      </c>
      <c r="K306" s="26">
        <f>'2024'!K306</f>
        <v>1540.029</v>
      </c>
      <c r="L306" s="26">
        <f>'2024'!L306</f>
        <v>732.94</v>
      </c>
      <c r="M306" s="26">
        <f>'2024'!M306</f>
        <v>2413.8539999999998</v>
      </c>
      <c r="N306" s="26">
        <f t="shared" si="133"/>
        <v>7678.9650000000001</v>
      </c>
      <c r="O306" s="27">
        <f>(F306-H306)*J306</f>
        <v>26747995.187145401</v>
      </c>
      <c r="P306" s="27">
        <f t="shared" si="149"/>
        <v>13766956.340997301</v>
      </c>
      <c r="Q306" s="27">
        <f t="shared" si="149"/>
        <v>6478135.0870459359</v>
      </c>
      <c r="R306" s="27">
        <f>(G306-I306)*M306</f>
        <v>21334996.44228201</v>
      </c>
      <c r="S306" s="27">
        <f t="shared" si="135"/>
        <v>68328083.057470649</v>
      </c>
      <c r="T306" s="27"/>
      <c r="U306" s="28"/>
      <c r="V306" s="29"/>
    </row>
    <row r="307" spans="1:22" ht="61.5" customHeight="1">
      <c r="A307" s="24"/>
      <c r="B307" s="25" t="s">
        <v>349</v>
      </c>
      <c r="C307" s="24" t="s">
        <v>350</v>
      </c>
      <c r="D307" s="24" t="s">
        <v>355</v>
      </c>
      <c r="E307" s="24" t="s">
        <v>21</v>
      </c>
      <c r="F307" s="17">
        <v>19823.629172838671</v>
      </c>
      <c r="G307" s="17">
        <v>21819.1623419932</v>
      </c>
      <c r="H307" s="17">
        <v>1549.165176</v>
      </c>
      <c r="I307" s="17">
        <v>1631.2709303279998</v>
      </c>
      <c r="J307" s="26">
        <f>'2024'!J307</f>
        <v>108.10500000000002</v>
      </c>
      <c r="K307" s="26">
        <f>'2024'!K307</f>
        <v>45.632000000000005</v>
      </c>
      <c r="L307" s="26">
        <f>'2024'!L307</f>
        <v>24.12</v>
      </c>
      <c r="M307" s="26">
        <f>'2024'!M307</f>
        <v>72.36</v>
      </c>
      <c r="N307" s="26">
        <f t="shared" si="133"/>
        <v>250.21700000000004</v>
      </c>
      <c r="O307" s="27">
        <f>(F307-H307)*J307</f>
        <v>1975560.930378245</v>
      </c>
      <c r="P307" s="27">
        <f t="shared" si="149"/>
        <v>833900.34110374236</v>
      </c>
      <c r="Q307" s="27">
        <f t="shared" si="149"/>
        <v>486931.94084936468</v>
      </c>
      <c r="R307" s="27">
        <f>(G307-I307)*M307</f>
        <v>1460795.822548094</v>
      </c>
      <c r="S307" s="27">
        <f t="shared" si="135"/>
        <v>4757189.034879446</v>
      </c>
      <c r="T307" s="27"/>
      <c r="U307" s="28"/>
      <c r="V307" s="29"/>
    </row>
    <row r="308" spans="1:22" ht="25.5" customHeight="1">
      <c r="A308" s="24" t="s">
        <v>356</v>
      </c>
      <c r="B308" s="50"/>
      <c r="C308" s="25" t="s">
        <v>357</v>
      </c>
      <c r="D308" s="25"/>
      <c r="E308" s="48"/>
      <c r="F308" s="49" t="s">
        <v>18</v>
      </c>
      <c r="G308" s="49" t="s">
        <v>411</v>
      </c>
      <c r="H308" s="49" t="s">
        <v>18</v>
      </c>
      <c r="I308" s="49" t="s">
        <v>411</v>
      </c>
      <c r="J308" s="26">
        <f>'2024'!J308</f>
        <v>34515.451000000001</v>
      </c>
      <c r="K308" s="26">
        <f>'2024'!K308</f>
        <v>21697.940999999999</v>
      </c>
      <c r="L308" s="26">
        <f>'2024'!L308</f>
        <v>24464.436000000002</v>
      </c>
      <c r="M308" s="26">
        <f>'2024'!M308</f>
        <v>24464.436000000002</v>
      </c>
      <c r="N308" s="26">
        <f t="shared" si="133"/>
        <v>105142.26400000001</v>
      </c>
      <c r="O308" s="27">
        <f>SUM(O309:O311)</f>
        <v>156955453.00885671</v>
      </c>
      <c r="P308" s="27">
        <f t="shared" ref="P308:R308" si="150">SUM(P309:P311)</f>
        <v>79188392.047764182</v>
      </c>
      <c r="Q308" s="27">
        <f t="shared" si="150"/>
        <v>105426673.31009455</v>
      </c>
      <c r="R308" s="27">
        <f t="shared" si="150"/>
        <v>105426673.31009455</v>
      </c>
      <c r="S308" s="27">
        <f t="shared" si="135"/>
        <v>446997191.67680997</v>
      </c>
      <c r="T308" s="29"/>
      <c r="U308" s="28"/>
      <c r="V308" s="29"/>
    </row>
    <row r="309" spans="1:22" ht="39" customHeight="1">
      <c r="A309" s="24"/>
      <c r="B309" s="25" t="s">
        <v>357</v>
      </c>
      <c r="C309" s="24" t="s">
        <v>83</v>
      </c>
      <c r="D309" s="24" t="s">
        <v>108</v>
      </c>
      <c r="E309" s="24" t="s">
        <v>21</v>
      </c>
      <c r="F309" s="17">
        <v>7035.3290748277268</v>
      </c>
      <c r="G309" s="17">
        <v>7761.1279737582672</v>
      </c>
      <c r="H309" s="17">
        <v>1541.3298029999999</v>
      </c>
      <c r="I309" s="17">
        <v>1623.0202825589997</v>
      </c>
      <c r="J309" s="26">
        <f>'2024'!J309</f>
        <v>26268.14</v>
      </c>
      <c r="K309" s="26">
        <f>'2024'!K309</f>
        <v>11412.25</v>
      </c>
      <c r="L309" s="26">
        <f>'2024'!L309</f>
        <v>15544.637000000001</v>
      </c>
      <c r="M309" s="26">
        <f>'2024'!M309</f>
        <v>15544.637000000001</v>
      </c>
      <c r="N309" s="26">
        <f t="shared" si="133"/>
        <v>68769.664000000004</v>
      </c>
      <c r="O309" s="27">
        <f>(F309-H309)*J309</f>
        <v>144317142.03226879</v>
      </c>
      <c r="P309" s="27">
        <f t="shared" ref="P309:Q311" si="151">(F309-H309)*K309</f>
        <v>62698893.189915977</v>
      </c>
      <c r="Q309" s="27">
        <f t="shared" si="151"/>
        <v>95414655.92660071</v>
      </c>
      <c r="R309" s="27">
        <f>(G309-I309)*M309</f>
        <v>95414655.92660071</v>
      </c>
      <c r="S309" s="27">
        <f t="shared" si="135"/>
        <v>397845347.07538617</v>
      </c>
      <c r="T309" s="27"/>
      <c r="U309" s="28"/>
      <c r="V309" s="29"/>
    </row>
    <row r="310" spans="1:22" ht="39" customHeight="1">
      <c r="A310" s="24"/>
      <c r="B310" s="25" t="s">
        <v>357</v>
      </c>
      <c r="C310" s="24" t="s">
        <v>83</v>
      </c>
      <c r="D310" s="24" t="s">
        <v>108</v>
      </c>
      <c r="E310" s="24" t="s">
        <v>31</v>
      </c>
      <c r="F310" s="17">
        <v>7035.3290748277268</v>
      </c>
      <c r="G310" s="17">
        <v>7761.1279737582672</v>
      </c>
      <c r="H310" s="17">
        <v>1541.3298029999999</v>
      </c>
      <c r="I310" s="17">
        <v>1623.0202825589997</v>
      </c>
      <c r="J310" s="26">
        <f>'2024'!J310</f>
        <v>2246.768</v>
      </c>
      <c r="K310" s="26">
        <f>'2024'!K310</f>
        <v>2935.6909999999998</v>
      </c>
      <c r="L310" s="26">
        <f>'2024'!L310</f>
        <v>1569.799</v>
      </c>
      <c r="M310" s="26">
        <f>'2024'!M310</f>
        <v>1569.799</v>
      </c>
      <c r="N310" s="26">
        <f t="shared" si="133"/>
        <v>8322.0570000000007</v>
      </c>
      <c r="O310" s="27">
        <f>(F310-H310)*J310</f>
        <v>12343741.755965838</v>
      </c>
      <c r="P310" s="27">
        <f t="shared" si="151"/>
        <v>16128684.216311211</v>
      </c>
      <c r="Q310" s="27">
        <f t="shared" si="151"/>
        <v>9635595.31553692</v>
      </c>
      <c r="R310" s="27">
        <f>(G310-I310)*M310</f>
        <v>9635595.31553692</v>
      </c>
      <c r="S310" s="27">
        <f t="shared" si="135"/>
        <v>47743616.603350893</v>
      </c>
      <c r="T310" s="27"/>
      <c r="U310" s="28"/>
      <c r="V310" s="29"/>
    </row>
    <row r="311" spans="1:22" ht="39" customHeight="1">
      <c r="A311" s="24"/>
      <c r="B311" s="25" t="s">
        <v>357</v>
      </c>
      <c r="C311" s="24" t="s">
        <v>83</v>
      </c>
      <c r="D311" s="24" t="s">
        <v>108</v>
      </c>
      <c r="E311" s="24" t="s">
        <v>40</v>
      </c>
      <c r="F311" s="17">
        <v>102.16948280000004</v>
      </c>
      <c r="G311" s="17">
        <v>107.106132112</v>
      </c>
      <c r="H311" s="17">
        <v>53.07905538</v>
      </c>
      <c r="I311" s="17">
        <f t="shared" si="137"/>
        <v>55.892245315139995</v>
      </c>
      <c r="J311" s="26">
        <f>'2024'!J311</f>
        <v>6000.5430000000006</v>
      </c>
      <c r="K311" s="26">
        <f>'2024'!K311</f>
        <v>7350</v>
      </c>
      <c r="L311" s="26">
        <f>'2024'!L311</f>
        <v>7350</v>
      </c>
      <c r="M311" s="26">
        <f>'2024'!M311</f>
        <v>7350</v>
      </c>
      <c r="N311" s="26">
        <f t="shared" si="133"/>
        <v>28050.543000000001</v>
      </c>
      <c r="O311" s="27">
        <f>(F311-H311)*J311</f>
        <v>294569.22062208934</v>
      </c>
      <c r="P311" s="27">
        <f t="shared" si="151"/>
        <v>360814.64153700031</v>
      </c>
      <c r="Q311" s="27">
        <f t="shared" si="151"/>
        <v>376422.067956921</v>
      </c>
      <c r="R311" s="27">
        <f>(G311-I311)*M311</f>
        <v>376422.067956921</v>
      </c>
      <c r="S311" s="27">
        <f t="shared" si="135"/>
        <v>1408227.9980729315</v>
      </c>
      <c r="T311" s="27"/>
      <c r="U311" s="28"/>
      <c r="V311" s="29"/>
    </row>
    <row r="312" spans="1:22" ht="33" customHeight="1">
      <c r="A312" s="24" t="s">
        <v>358</v>
      </c>
      <c r="B312" s="50"/>
      <c r="C312" s="25" t="s">
        <v>359</v>
      </c>
      <c r="D312" s="25"/>
      <c r="E312" s="48"/>
      <c r="F312" s="49" t="s">
        <v>18</v>
      </c>
      <c r="G312" s="49" t="s">
        <v>411</v>
      </c>
      <c r="H312" s="49" t="s">
        <v>18</v>
      </c>
      <c r="I312" s="49" t="s">
        <v>411</v>
      </c>
      <c r="J312" s="26">
        <f>'2024'!J312</f>
        <v>44.133000000000003</v>
      </c>
      <c r="K312" s="26">
        <f>'2024'!K312</f>
        <v>21.829000000000001</v>
      </c>
      <c r="L312" s="26">
        <f>'2024'!L312</f>
        <v>7.3559999999999999</v>
      </c>
      <c r="M312" s="26">
        <f>'2024'!M312</f>
        <v>44.133000000000003</v>
      </c>
      <c r="N312" s="26">
        <f t="shared" si="133"/>
        <v>117.45099999999999</v>
      </c>
      <c r="O312" s="27">
        <f t="shared" ref="O312:R312" si="152">O313</f>
        <v>184167.34513930255</v>
      </c>
      <c r="P312" s="27">
        <f t="shared" si="152"/>
        <v>91092.583260730855</v>
      </c>
      <c r="Q312" s="27">
        <f t="shared" si="152"/>
        <v>33987.442123696375</v>
      </c>
      <c r="R312" s="27">
        <f t="shared" si="152"/>
        <v>203910.79163201363</v>
      </c>
      <c r="S312" s="27">
        <f t="shared" si="135"/>
        <v>513158.1621557434</v>
      </c>
      <c r="T312" s="29"/>
      <c r="U312" s="28"/>
      <c r="V312" s="29"/>
    </row>
    <row r="313" spans="1:22" ht="30.75" customHeight="1">
      <c r="A313" s="24"/>
      <c r="B313" s="25" t="s">
        <v>359</v>
      </c>
      <c r="C313" s="24" t="s">
        <v>118</v>
      </c>
      <c r="D313" s="24" t="s">
        <v>120</v>
      </c>
      <c r="E313" s="24" t="s">
        <v>21</v>
      </c>
      <c r="F313" s="17">
        <v>6100.1399926369795</v>
      </c>
      <c r="G313" s="17">
        <v>6649.6404469447662</v>
      </c>
      <c r="H313" s="17">
        <v>1927.1323761299998</v>
      </c>
      <c r="I313" s="17">
        <f t="shared" si="137"/>
        <v>2029.2703920648896</v>
      </c>
      <c r="J313" s="26">
        <f>'2024'!J313</f>
        <v>44.133000000000003</v>
      </c>
      <c r="K313" s="26">
        <f>'2024'!K313</f>
        <v>21.829000000000001</v>
      </c>
      <c r="L313" s="26">
        <f>'2024'!L313</f>
        <v>7.3559999999999999</v>
      </c>
      <c r="M313" s="26">
        <f>'2024'!M313</f>
        <v>44.133000000000003</v>
      </c>
      <c r="N313" s="26">
        <f t="shared" si="133"/>
        <v>117.45099999999999</v>
      </c>
      <c r="O313" s="27">
        <f>(F313-H313)*J313</f>
        <v>184167.34513930255</v>
      </c>
      <c r="P313" s="27">
        <f>(F313-H313)*K313</f>
        <v>91092.583260730855</v>
      </c>
      <c r="Q313" s="27">
        <f>(G313-I313)*L313</f>
        <v>33987.442123696375</v>
      </c>
      <c r="R313" s="27">
        <f>(G313-I313)*M313</f>
        <v>203910.79163201363</v>
      </c>
      <c r="S313" s="27">
        <f t="shared" si="135"/>
        <v>513158.1621557434</v>
      </c>
      <c r="T313" s="27"/>
      <c r="U313" s="28"/>
      <c r="V313" s="29"/>
    </row>
    <row r="314" spans="1:22" ht="26.25" customHeight="1">
      <c r="A314" s="24" t="s">
        <v>360</v>
      </c>
      <c r="B314" s="50"/>
      <c r="C314" s="25" t="s">
        <v>361</v>
      </c>
      <c r="D314" s="25"/>
      <c r="E314" s="48"/>
      <c r="F314" s="49" t="s">
        <v>18</v>
      </c>
      <c r="G314" s="49" t="s">
        <v>411</v>
      </c>
      <c r="H314" s="49" t="s">
        <v>18</v>
      </c>
      <c r="I314" s="49" t="s">
        <v>411</v>
      </c>
      <c r="J314" s="26">
        <f>'2024'!J314</f>
        <v>1151605.855</v>
      </c>
      <c r="K314" s="26">
        <f>'2024'!K314</f>
        <v>643374.69199999992</v>
      </c>
      <c r="L314" s="26">
        <f>'2024'!L314</f>
        <v>240407</v>
      </c>
      <c r="M314" s="26">
        <f>'2024'!M314</f>
        <v>955733</v>
      </c>
      <c r="N314" s="26">
        <f t="shared" si="133"/>
        <v>2991120.5469999998</v>
      </c>
      <c r="O314" s="27">
        <f t="shared" ref="O314:R314" si="153">SUM(O315:O320)</f>
        <v>493872338.28866071</v>
      </c>
      <c r="P314" s="27">
        <f t="shared" si="153"/>
        <v>268641461.80095094</v>
      </c>
      <c r="Q314" s="27">
        <f t="shared" si="153"/>
        <v>175841735.14075178</v>
      </c>
      <c r="R314" s="27">
        <f t="shared" si="153"/>
        <v>699953596.03035462</v>
      </c>
      <c r="S314" s="27">
        <f t="shared" si="135"/>
        <v>1638309131.2607179</v>
      </c>
      <c r="T314" s="29"/>
      <c r="U314" s="28"/>
      <c r="V314" s="29"/>
    </row>
    <row r="315" spans="1:22" ht="51.75" customHeight="1">
      <c r="A315" s="24"/>
      <c r="B315" s="25" t="s">
        <v>361</v>
      </c>
      <c r="C315" s="24" t="s">
        <v>362</v>
      </c>
      <c r="D315" s="24" t="s">
        <v>39</v>
      </c>
      <c r="E315" s="24" t="s">
        <v>21</v>
      </c>
      <c r="F315" s="17">
        <v>2566.4605869428806</v>
      </c>
      <c r="G315" s="17">
        <v>2820.9791873994309</v>
      </c>
      <c r="H315" s="17">
        <v>2002.6877586299997</v>
      </c>
      <c r="I315" s="17">
        <f t="shared" si="137"/>
        <v>2108.8302098373897</v>
      </c>
      <c r="J315" s="26">
        <f>'2024'!J315</f>
        <v>608216.99600000004</v>
      </c>
      <c r="K315" s="26">
        <f>'2024'!K315</f>
        <v>267296.46399999998</v>
      </c>
      <c r="L315" s="26">
        <f>'2024'!L315</f>
        <v>71803</v>
      </c>
      <c r="M315" s="26">
        <f>'2024'!M315</f>
        <v>466990</v>
      </c>
      <c r="N315" s="26">
        <f t="shared" si="133"/>
        <v>1414306.46</v>
      </c>
      <c r="O315" s="27">
        <f t="shared" ref="O315:O320" si="154">(F315-H315)*J315</f>
        <v>342896216.06288415</v>
      </c>
      <c r="P315" s="27">
        <f t="shared" ref="P315:Q320" si="155">(F315-H315)*K315</f>
        <v>150694483.50731212</v>
      </c>
      <c r="Q315" s="27">
        <f t="shared" si="155"/>
        <v>51134433.035887241</v>
      </c>
      <c r="R315" s="27">
        <f t="shared" ref="R315:R320" si="156">(G315-I315)*M315</f>
        <v>332566451.03169763</v>
      </c>
      <c r="S315" s="27">
        <f t="shared" si="135"/>
        <v>877291583.63778114</v>
      </c>
      <c r="T315" s="27"/>
      <c r="U315" s="28"/>
      <c r="V315" s="29"/>
    </row>
    <row r="316" spans="1:22" ht="51.75" customHeight="1">
      <c r="A316" s="24"/>
      <c r="B316" s="25" t="s">
        <v>361</v>
      </c>
      <c r="C316" s="24" t="s">
        <v>362</v>
      </c>
      <c r="D316" s="24" t="s">
        <v>39</v>
      </c>
      <c r="E316" s="24" t="s">
        <v>31</v>
      </c>
      <c r="F316" s="17">
        <v>2566.4605869428806</v>
      </c>
      <c r="G316" s="17">
        <v>2820.9791873994309</v>
      </c>
      <c r="H316" s="17">
        <v>2002.6877586299997</v>
      </c>
      <c r="I316" s="17">
        <f t="shared" si="137"/>
        <v>2108.8302098373897</v>
      </c>
      <c r="J316" s="26">
        <f>'2024'!J316</f>
        <v>99473.958000000013</v>
      </c>
      <c r="K316" s="26">
        <f>'2024'!K316</f>
        <v>107261.819</v>
      </c>
      <c r="L316" s="26">
        <f>'2024'!L316</f>
        <v>73139</v>
      </c>
      <c r="M316" s="26">
        <f>'2024'!M316</f>
        <v>98439</v>
      </c>
      <c r="N316" s="26">
        <f t="shared" si="133"/>
        <v>378313.777</v>
      </c>
      <c r="O316" s="27">
        <f t="shared" si="154"/>
        <v>56080714.645136729</v>
      </c>
      <c r="P316" s="27">
        <f t="shared" si="155"/>
        <v>60471299.067614302</v>
      </c>
      <c r="Q316" s="27">
        <f t="shared" si="155"/>
        <v>52085864.069910131</v>
      </c>
      <c r="R316" s="27">
        <f t="shared" si="156"/>
        <v>70103233.202229768</v>
      </c>
      <c r="S316" s="27">
        <f t="shared" si="135"/>
        <v>238741110.98489094</v>
      </c>
      <c r="T316" s="27"/>
      <c r="U316" s="28"/>
      <c r="V316" s="29"/>
    </row>
    <row r="317" spans="1:22" ht="51.75" customHeight="1">
      <c r="A317" s="24"/>
      <c r="B317" s="25" t="s">
        <v>361</v>
      </c>
      <c r="C317" s="24" t="s">
        <v>19</v>
      </c>
      <c r="D317" s="24" t="s">
        <v>39</v>
      </c>
      <c r="E317" s="24" t="s">
        <v>21</v>
      </c>
      <c r="F317" s="17">
        <v>2566.4605869428806</v>
      </c>
      <c r="G317" s="17">
        <v>2820.9791873994309</v>
      </c>
      <c r="H317" s="17">
        <v>1951.3772588699999</v>
      </c>
      <c r="I317" s="17">
        <f t="shared" si="137"/>
        <v>2054.8002535901096</v>
      </c>
      <c r="J317" s="26">
        <f>'2024'!J317</f>
        <v>3738.9259999999999</v>
      </c>
      <c r="K317" s="26">
        <f>'2024'!K317</f>
        <v>2117.9589999999998</v>
      </c>
      <c r="L317" s="26">
        <f>'2024'!L317</f>
        <v>38361</v>
      </c>
      <c r="M317" s="26">
        <f>'2024'!M317</f>
        <v>317951</v>
      </c>
      <c r="N317" s="26">
        <f t="shared" si="133"/>
        <v>362168.88500000001</v>
      </c>
      <c r="O317" s="27">
        <f t="shared" si="154"/>
        <v>2299751.0474982234</v>
      </c>
      <c r="P317" s="27">
        <f t="shared" si="155"/>
        <v>1302721.2704419103</v>
      </c>
      <c r="Q317" s="27">
        <f t="shared" si="155"/>
        <v>29391390.079859372</v>
      </c>
      <c r="R317" s="27">
        <f t="shared" si="156"/>
        <v>243607358.18360752</v>
      </c>
      <c r="S317" s="27">
        <f t="shared" si="135"/>
        <v>276601220.58140701</v>
      </c>
      <c r="T317" s="27"/>
      <c r="U317" s="28"/>
      <c r="V317" s="29"/>
    </row>
    <row r="318" spans="1:22" ht="51.75" customHeight="1">
      <c r="A318" s="24"/>
      <c r="B318" s="25" t="s">
        <v>361</v>
      </c>
      <c r="C318" s="24" t="s">
        <v>19</v>
      </c>
      <c r="D318" s="24" t="s">
        <v>39</v>
      </c>
      <c r="E318" s="24" t="s">
        <v>31</v>
      </c>
      <c r="F318" s="17">
        <v>2566.4605869428806</v>
      </c>
      <c r="G318" s="17">
        <v>2820.9791873994309</v>
      </c>
      <c r="H318" s="17">
        <v>1951.3772588699999</v>
      </c>
      <c r="I318" s="17">
        <f t="shared" si="137"/>
        <v>2054.8002535901096</v>
      </c>
      <c r="J318" s="26">
        <f>'2024'!J318</f>
        <v>421.03100000000001</v>
      </c>
      <c r="K318" s="26">
        <f>'2024'!K318</f>
        <v>428.20600000000002</v>
      </c>
      <c r="L318" s="26">
        <f>'2024'!L318</f>
        <v>55989</v>
      </c>
      <c r="M318" s="26">
        <f>'2024'!M318</f>
        <v>68595</v>
      </c>
      <c r="N318" s="26">
        <f t="shared" si="133"/>
        <v>125433.23699999999</v>
      </c>
      <c r="O318" s="27">
        <f t="shared" si="154"/>
        <v>258969.14870185303</v>
      </c>
      <c r="P318" s="27">
        <f t="shared" si="155"/>
        <v>263382.37158077594</v>
      </c>
      <c r="Q318" s="27">
        <f t="shared" si="155"/>
        <v>42897592.325050086</v>
      </c>
      <c r="R318" s="27">
        <f t="shared" si="156"/>
        <v>52556043.964650393</v>
      </c>
      <c r="S318" s="27">
        <f t="shared" si="135"/>
        <v>95975987.809983104</v>
      </c>
      <c r="T318" s="27"/>
      <c r="U318" s="28"/>
      <c r="V318" s="29"/>
    </row>
    <row r="319" spans="1:22" ht="51.75" customHeight="1">
      <c r="A319" s="24"/>
      <c r="B319" s="25" t="s">
        <v>361</v>
      </c>
      <c r="C319" s="24" t="s">
        <v>54</v>
      </c>
      <c r="D319" s="24" t="s">
        <v>39</v>
      </c>
      <c r="E319" s="24" t="s">
        <v>21</v>
      </c>
      <c r="F319" s="17">
        <v>1707.0889637283669</v>
      </c>
      <c r="G319" s="17">
        <v>1874.6295402077335</v>
      </c>
      <c r="H319" s="17">
        <v>1497.1159124999997</v>
      </c>
      <c r="I319" s="17">
        <f t="shared" si="137"/>
        <v>1576.4630558624997</v>
      </c>
      <c r="J319" s="26">
        <f>'2024'!J319</f>
        <v>368479.728</v>
      </c>
      <c r="K319" s="26">
        <f>'2024'!K319</f>
        <v>177322.587</v>
      </c>
      <c r="L319" s="26">
        <f>'2024'!L319</f>
        <v>883</v>
      </c>
      <c r="M319" s="26">
        <f>'2024'!M319</f>
        <v>3331</v>
      </c>
      <c r="N319" s="26">
        <f t="shared" si="133"/>
        <v>550016.31499999994</v>
      </c>
      <c r="O319" s="27">
        <f t="shared" si="154"/>
        <v>77370812.803958833</v>
      </c>
      <c r="P319" s="27">
        <f t="shared" si="155"/>
        <v>37232964.644097604</v>
      </c>
      <c r="Q319" s="27">
        <f t="shared" si="155"/>
        <v>263281.00567684148</v>
      </c>
      <c r="R319" s="27">
        <f t="shared" si="156"/>
        <v>993192.55935397383</v>
      </c>
      <c r="S319" s="27">
        <f t="shared" si="135"/>
        <v>115860251.01308724</v>
      </c>
      <c r="T319" s="27"/>
      <c r="U319" s="28"/>
      <c r="V319" s="29"/>
    </row>
    <row r="320" spans="1:22" ht="51.75" customHeight="1">
      <c r="A320" s="24"/>
      <c r="B320" s="25" t="s">
        <v>361</v>
      </c>
      <c r="C320" s="24" t="s">
        <v>54</v>
      </c>
      <c r="D320" s="24" t="s">
        <v>39</v>
      </c>
      <c r="E320" s="24" t="s">
        <v>31</v>
      </c>
      <c r="F320" s="17">
        <v>1707.0889637283669</v>
      </c>
      <c r="G320" s="17">
        <v>1874.6295402077335</v>
      </c>
      <c r="H320" s="17">
        <v>1497.1159124999997</v>
      </c>
      <c r="I320" s="17">
        <f t="shared" si="137"/>
        <v>1576.4630558624997</v>
      </c>
      <c r="J320" s="26">
        <f>'2024'!J320</f>
        <v>71275.216</v>
      </c>
      <c r="K320" s="26">
        <f>'2024'!K320</f>
        <v>88947.657000000007</v>
      </c>
      <c r="L320" s="26">
        <f>'2024'!L320</f>
        <v>232</v>
      </c>
      <c r="M320" s="26">
        <f>'2024'!M320</f>
        <v>427</v>
      </c>
      <c r="N320" s="26">
        <f t="shared" si="133"/>
        <v>160881.87300000002</v>
      </c>
      <c r="O320" s="27">
        <f t="shared" si="154"/>
        <v>14965874.580480941</v>
      </c>
      <c r="P320" s="27">
        <f t="shared" si="155"/>
        <v>18676610.939904239</v>
      </c>
      <c r="Q320" s="27">
        <f t="shared" si="155"/>
        <v>69174.624368094243</v>
      </c>
      <c r="R320" s="27">
        <f t="shared" si="156"/>
        <v>127317.08881541484</v>
      </c>
      <c r="S320" s="27">
        <f t="shared" si="135"/>
        <v>33838977.233568683</v>
      </c>
      <c r="T320" s="27"/>
      <c r="U320" s="28"/>
      <c r="V320" s="29"/>
    </row>
    <row r="321" spans="1:22" ht="26.25" customHeight="1">
      <c r="A321" s="24" t="s">
        <v>363</v>
      </c>
      <c r="B321" s="50"/>
      <c r="C321" s="25" t="s">
        <v>364</v>
      </c>
      <c r="D321" s="25"/>
      <c r="E321" s="48"/>
      <c r="F321" s="49" t="s">
        <v>18</v>
      </c>
      <c r="G321" s="49" t="s">
        <v>411</v>
      </c>
      <c r="H321" s="49" t="s">
        <v>18</v>
      </c>
      <c r="I321" s="49" t="s">
        <v>411</v>
      </c>
      <c r="J321" s="26">
        <f>'2024'!J321</f>
        <v>4181.3250000000007</v>
      </c>
      <c r="K321" s="26">
        <f>'2024'!K321</f>
        <v>2489.46</v>
      </c>
      <c r="L321" s="26">
        <f>'2024'!L321</f>
        <v>1178.2809999999999</v>
      </c>
      <c r="M321" s="26">
        <f>'2024'!M321</f>
        <v>3979.6870000000004</v>
      </c>
      <c r="N321" s="26">
        <f t="shared" si="133"/>
        <v>11828.753000000001</v>
      </c>
      <c r="O321" s="27">
        <f t="shared" ref="O321:R321" si="157">SUM(O322:O324)</f>
        <v>22704672.840537775</v>
      </c>
      <c r="P321" s="27">
        <f t="shared" si="157"/>
        <v>13630389.606635526</v>
      </c>
      <c r="Q321" s="27">
        <f t="shared" si="157"/>
        <v>7257384.0199065004</v>
      </c>
      <c r="R321" s="27">
        <f t="shared" si="157"/>
        <v>24330953.036820631</v>
      </c>
      <c r="S321" s="27">
        <f t="shared" si="135"/>
        <v>67923399.503900424</v>
      </c>
      <c r="T321" s="29"/>
      <c r="U321" s="28"/>
      <c r="V321" s="29"/>
    </row>
    <row r="322" spans="1:22" ht="45.75" customHeight="1">
      <c r="A322" s="24"/>
      <c r="B322" s="25" t="s">
        <v>364</v>
      </c>
      <c r="C322" s="24" t="s">
        <v>128</v>
      </c>
      <c r="D322" s="24" t="s">
        <v>129</v>
      </c>
      <c r="E322" s="24" t="s">
        <v>21</v>
      </c>
      <c r="F322" s="17">
        <v>6682.76</v>
      </c>
      <c r="G322" s="17">
        <v>7355.48</v>
      </c>
      <c r="H322" s="17">
        <v>2144.6535239999998</v>
      </c>
      <c r="I322" s="17">
        <f t="shared" si="137"/>
        <v>2258.3201607719998</v>
      </c>
      <c r="J322" s="26">
        <f>'2024'!J322</f>
        <v>1607.5250000000001</v>
      </c>
      <c r="K322" s="26">
        <f>'2024'!K322</f>
        <v>920.34300000000007</v>
      </c>
      <c r="L322" s="26">
        <f>'2024'!L322</f>
        <v>426.99099999999999</v>
      </c>
      <c r="M322" s="26">
        <f>'2024'!M322</f>
        <v>1490.2370000000001</v>
      </c>
      <c r="N322" s="26">
        <f t="shared" si="133"/>
        <v>4445.0960000000005</v>
      </c>
      <c r="O322" s="27">
        <f>(F322-H322)*J322</f>
        <v>7295119.6128319018</v>
      </c>
      <c r="P322" s="27">
        <f t="shared" ref="P322:Q324" si="158">(F322-H322)*K322</f>
        <v>4176614.528441269</v>
      </c>
      <c r="Q322" s="27">
        <f t="shared" si="158"/>
        <v>2176441.3769118027</v>
      </c>
      <c r="R322" s="27">
        <f>(G322-I322)*M322</f>
        <v>7595976.1873316169</v>
      </c>
      <c r="S322" s="27">
        <f t="shared" si="135"/>
        <v>21244151.705516592</v>
      </c>
      <c r="T322" s="27"/>
      <c r="U322" s="28"/>
      <c r="V322" s="29"/>
    </row>
    <row r="323" spans="1:22" ht="59.25" customHeight="1">
      <c r="A323" s="24"/>
      <c r="B323" s="25" t="s">
        <v>364</v>
      </c>
      <c r="C323" s="24" t="s">
        <v>128</v>
      </c>
      <c r="D323" s="24" t="s">
        <v>365</v>
      </c>
      <c r="E323" s="24" t="s">
        <v>21</v>
      </c>
      <c r="F323" s="17">
        <v>10695.03</v>
      </c>
      <c r="G323" s="17">
        <v>11813.59</v>
      </c>
      <c r="H323" s="17">
        <v>2144.6535239999998</v>
      </c>
      <c r="I323" s="17">
        <f t="shared" si="137"/>
        <v>2258.3201607719998</v>
      </c>
      <c r="J323" s="26">
        <f>'2024'!J323</f>
        <v>350.02</v>
      </c>
      <c r="K323" s="26">
        <f>'2024'!K323</f>
        <v>233.392</v>
      </c>
      <c r="L323" s="26">
        <f>'2024'!L323</f>
        <v>116.995</v>
      </c>
      <c r="M323" s="26">
        <f>'2024'!M323</f>
        <v>357.11200000000002</v>
      </c>
      <c r="N323" s="26">
        <f t="shared" si="133"/>
        <v>1057.519</v>
      </c>
      <c r="O323" s="27">
        <f>(F323-H323)*J323</f>
        <v>2992802.7741295202</v>
      </c>
      <c r="P323" s="27">
        <f t="shared" si="158"/>
        <v>1995589.4664865923</v>
      </c>
      <c r="Q323" s="27">
        <f t="shared" si="158"/>
        <v>1117918.79484048</v>
      </c>
      <c r="R323" s="27">
        <f>(G323-I323)*M323</f>
        <v>3412301.5228263899</v>
      </c>
      <c r="S323" s="27">
        <f t="shared" si="135"/>
        <v>9518612.5582829826</v>
      </c>
      <c r="T323" s="27"/>
      <c r="U323" s="28"/>
      <c r="V323" s="29"/>
    </row>
    <row r="324" spans="1:22" ht="42" customHeight="1">
      <c r="A324" s="24"/>
      <c r="B324" s="25" t="s">
        <v>364</v>
      </c>
      <c r="C324" s="24" t="s">
        <v>128</v>
      </c>
      <c r="D324" s="24" t="s">
        <v>366</v>
      </c>
      <c r="E324" s="24" t="s">
        <v>21</v>
      </c>
      <c r="F324" s="17">
        <v>7728.27710797699</v>
      </c>
      <c r="G324" s="17">
        <v>8506.2392649021258</v>
      </c>
      <c r="H324" s="17">
        <v>2144.6535239999998</v>
      </c>
      <c r="I324" s="17">
        <f t="shared" si="137"/>
        <v>2258.3201607719998</v>
      </c>
      <c r="J324" s="26">
        <f>'2024'!J324</f>
        <v>2223.7800000000002</v>
      </c>
      <c r="K324" s="26">
        <f>'2024'!K324</f>
        <v>1335.7249999999999</v>
      </c>
      <c r="L324" s="26">
        <f>'2024'!L324</f>
        <v>634.29499999999996</v>
      </c>
      <c r="M324" s="26">
        <f>'2024'!M324</f>
        <v>2132.3380000000002</v>
      </c>
      <c r="N324" s="26">
        <f t="shared" si="133"/>
        <v>6326.1380000000008</v>
      </c>
      <c r="O324" s="27">
        <f>(F324-H324)*J324</f>
        <v>12416750.453576352</v>
      </c>
      <c r="P324" s="27">
        <f t="shared" si="158"/>
        <v>7458185.611707665</v>
      </c>
      <c r="Q324" s="27">
        <f t="shared" si="158"/>
        <v>3963023.8481542179</v>
      </c>
      <c r="R324" s="27">
        <f>(G324-I324)*M324</f>
        <v>13322675.326662624</v>
      </c>
      <c r="S324" s="27">
        <f t="shared" si="135"/>
        <v>37160635.240100861</v>
      </c>
      <c r="T324" s="27"/>
      <c r="U324" s="28"/>
      <c r="V324" s="29"/>
    </row>
    <row r="325" spans="1:22" ht="25.5" customHeight="1">
      <c r="A325" s="24" t="s">
        <v>367</v>
      </c>
      <c r="B325" s="50"/>
      <c r="C325" s="25" t="s">
        <v>368</v>
      </c>
      <c r="D325" s="25"/>
      <c r="E325" s="48"/>
      <c r="F325" s="49" t="s">
        <v>18</v>
      </c>
      <c r="G325" s="49" t="s">
        <v>411</v>
      </c>
      <c r="H325" s="49" t="s">
        <v>18</v>
      </c>
      <c r="I325" s="49" t="s">
        <v>411</v>
      </c>
      <c r="J325" s="26">
        <f>'2024'!J325</f>
        <v>119.376</v>
      </c>
      <c r="K325" s="26">
        <f>'2024'!K325</f>
        <v>79.581000000000003</v>
      </c>
      <c r="L325" s="26">
        <f>'2024'!L325</f>
        <v>38.42</v>
      </c>
      <c r="M325" s="26">
        <f>'2024'!M325</f>
        <v>115.28</v>
      </c>
      <c r="N325" s="26">
        <f t="shared" si="133"/>
        <v>352.65700000000004</v>
      </c>
      <c r="O325" s="27">
        <f t="shared" ref="O325:R325" si="159">O326</f>
        <v>719209.08654762863</v>
      </c>
      <c r="P325" s="27">
        <f t="shared" si="159"/>
        <v>479454.6501520141</v>
      </c>
      <c r="Q325" s="27">
        <f t="shared" si="159"/>
        <v>255884.00194057438</v>
      </c>
      <c r="R325" s="27">
        <f t="shared" si="159"/>
        <v>767785.20936255634</v>
      </c>
      <c r="S325" s="27">
        <f t="shared" si="135"/>
        <v>2222332.9480027733</v>
      </c>
      <c r="T325" s="29"/>
      <c r="U325" s="28"/>
      <c r="V325" s="29"/>
    </row>
    <row r="326" spans="1:22" ht="30.75" customHeight="1">
      <c r="A326" s="67"/>
      <c r="B326" s="48" t="s">
        <v>368</v>
      </c>
      <c r="C326" s="24" t="s">
        <v>54</v>
      </c>
      <c r="D326" s="24" t="s">
        <v>39</v>
      </c>
      <c r="E326" s="24" t="s">
        <v>21</v>
      </c>
      <c r="F326" s="17">
        <v>7577.2608835544552</v>
      </c>
      <c r="G326" s="17">
        <v>8294.9839638889262</v>
      </c>
      <c r="H326" s="17">
        <v>1552.5231929999998</v>
      </c>
      <c r="I326" s="17">
        <f t="shared" si="137"/>
        <v>1634.8069222289996</v>
      </c>
      <c r="J326" s="26">
        <f>'2024'!J326</f>
        <v>119.376</v>
      </c>
      <c r="K326" s="26">
        <f>'2024'!K326</f>
        <v>79.581000000000003</v>
      </c>
      <c r="L326" s="26">
        <f>'2024'!L326</f>
        <v>38.42</v>
      </c>
      <c r="M326" s="26">
        <f>'2024'!M326</f>
        <v>115.28</v>
      </c>
      <c r="N326" s="26">
        <f t="shared" si="133"/>
        <v>352.65700000000004</v>
      </c>
      <c r="O326" s="27">
        <f>(F326-H326)*J326</f>
        <v>719209.08654762863</v>
      </c>
      <c r="P326" s="27">
        <f>(F326-H326)*K326</f>
        <v>479454.6501520141</v>
      </c>
      <c r="Q326" s="27">
        <f>(G326-I326)*L326</f>
        <v>255884.00194057438</v>
      </c>
      <c r="R326" s="27">
        <f>(G326-I326)*M326</f>
        <v>767785.20936255634</v>
      </c>
      <c r="S326" s="27">
        <f t="shared" si="135"/>
        <v>2222332.9480027733</v>
      </c>
      <c r="T326" s="27"/>
      <c r="U326" s="28"/>
      <c r="V326" s="29"/>
    </row>
    <row r="327" spans="1:22" s="2" customFormat="1" ht="33" customHeight="1">
      <c r="A327" s="74" t="s">
        <v>401</v>
      </c>
      <c r="B327" s="75"/>
      <c r="C327" s="75"/>
      <c r="D327" s="75"/>
      <c r="E327" s="76"/>
      <c r="F327" s="49" t="s">
        <v>18</v>
      </c>
      <c r="G327" s="49" t="s">
        <v>411</v>
      </c>
      <c r="H327" s="49" t="s">
        <v>18</v>
      </c>
      <c r="I327" s="49" t="s">
        <v>411</v>
      </c>
      <c r="J327" s="52">
        <f>SUM(J7:J326)/2</f>
        <v>2370943.6540223025</v>
      </c>
      <c r="K327" s="52">
        <f>SUM(K7:K326)/2</f>
        <v>1537472.635348202</v>
      </c>
      <c r="L327" s="52">
        <f>SUM(L7:L326)/2</f>
        <v>802221.47244940116</v>
      </c>
      <c r="M327" s="52">
        <f>SUM(M7:M326)/2</f>
        <v>2057284.1637976021</v>
      </c>
      <c r="N327" s="52">
        <f>J327+K327+L327+M327</f>
        <v>6767921.9256175077</v>
      </c>
      <c r="O327" s="29">
        <f>SUM(O7:O326)/2</f>
        <v>2328193555.7779202</v>
      </c>
      <c r="P327" s="29">
        <f t="shared" ref="P327:Q327" si="160">SUM(P7:P326)/2</f>
        <v>1207973451.4615059</v>
      </c>
      <c r="Q327" s="29">
        <f t="shared" si="160"/>
        <v>700329475.8301549</v>
      </c>
      <c r="R327" s="29">
        <f>SUM(R7:R326)/2</f>
        <v>2481592304.5508466</v>
      </c>
      <c r="S327" s="29">
        <f t="shared" si="135"/>
        <v>6718088787.6204281</v>
      </c>
      <c r="T327" s="29">
        <f>'2025'!U327</f>
        <v>769640515.63117468</v>
      </c>
      <c r="U327" s="29">
        <f>R327*0.36</f>
        <v>893373229.63830471</v>
      </c>
      <c r="V327" s="29">
        <f>S327+T327-U327</f>
        <v>6594356073.6132984</v>
      </c>
    </row>
    <row r="328" spans="1:22" s="5" customFormat="1" ht="42.75" customHeight="1">
      <c r="A328" s="68"/>
      <c r="B328" s="54"/>
      <c r="C328" s="55"/>
      <c r="D328" s="55"/>
      <c r="E328" s="56" t="s">
        <v>21</v>
      </c>
      <c r="F328" s="31"/>
      <c r="G328" s="31"/>
      <c r="H328" s="31"/>
      <c r="I328" s="31"/>
      <c r="J328" s="57">
        <f>J326+J324+J323+J322+J319+J317+J315+J313+J309+J307+J306+J305+J304+J303+J299+J297+J301+J295+J294+J293+J290+J289+J287+J286+J285+J284+J283+J282+J281+J279+J278+J277+J276+J275+J274+J272+J270+J268+J267+J265+J261+J259+J257+J256+J253+J249+J248+J247+J246+J245+J244+J243+J242+J241+J240+J239+J238+J237+J236+J234+J231+J229+J227+J225+J223+J222+J221+J219+J215+J213+J211+J209+J207+J206+J202+J199+J198+J197+J193+J191+J189+J184+J186+J182+J178+J179+J180+J176+J174+J173+J172+J171+J169+J167+J165+J164+J163+J162+J160+J158+J154+J152+J150+J149+J148+J147+J145+J143+J142+J140+J139+J137+J136+J134+J132+J129+J126+J124+J122+J117+J115+J113+J111+J110+J109+J108+J107+J106+J105+J103+J102+J99+J97+J94+J93+J91+J90+J89+J88+J87+J86+J83+J80+J78+J76+J74+J72+J70+J68+J66+J64+J63+J62+J60+J58+J56+J54+J53+J52+J48+J44+J43+J39+J37+J35+J34+J32+J25+J23+J19+J16+J13+J12+J10+J8+J119+J27+J28+J29+J30</f>
        <v>1631083.4990223029</v>
      </c>
      <c r="K328" s="57">
        <f t="shared" ref="K328:S328" si="161">K326+K324+K323+K322+K319+K317+K315+K313+K309+K307+K306+K305+K304+K303+K299+K297+K301+K295+K294+K293+K290+K289+K287+K286+K285+K284+K283+K282+K281+K279+K278+K277+K276+K275+K274+K272+K270+K268+K267+K265+K261+K259+K257+K256+K253+K249+K248+K247+K246+K245+K244+K243+K242+K241+K240+K239+K238+K237+K236+K234+K231+K229+K227+K225+K223+K222+K221+K219+K215+K213+K211+K209+K207+K206+K202+K199+K198+K197+K193+K191+K189+K184+K186+K182+K178+K179+K180+K176+K174+K173+K172+K171+K169+K167+K165+K164+K163+K162+K160+K158+K154+K152+K150+K149+K148+K147+K145+K143+K142+K140+K139+K137+K136+K134+K132+K129+K126+K124+K122+K117+K115+K113+K111+K110+K109+K108+K107+K106+K105+K103+K102+K99+K97+K94+K93+K91+K90+K89+K88+K87+K86+K83+K80+K78+K76+K74+K72+K70+K68+K66+K64+K63+K62+K60+K58+K56+K54+K53+K52+K48+K44+K43+K39+K37+K35+K34+K32+K25+K23+K19+K16+K13+K12+K10+K8+K119+K27+K28+K29+K30</f>
        <v>745088.88334820187</v>
      </c>
      <c r="L328" s="57">
        <f t="shared" si="161"/>
        <v>240920.35544940064</v>
      </c>
      <c r="M328" s="57">
        <f t="shared" si="161"/>
        <v>1330522.389797603</v>
      </c>
      <c r="N328" s="57">
        <f t="shared" si="161"/>
        <v>3947615.12761751</v>
      </c>
      <c r="O328" s="58">
        <f t="shared" si="161"/>
        <v>2183564415.1561861</v>
      </c>
      <c r="P328" s="58">
        <f t="shared" si="161"/>
        <v>1052391889.2228734</v>
      </c>
      <c r="Q328" s="58">
        <f t="shared" si="161"/>
        <v>550210980.6683135</v>
      </c>
      <c r="R328" s="58">
        <f t="shared" si="161"/>
        <v>2270125377.4803801</v>
      </c>
      <c r="S328" s="58">
        <f t="shared" si="161"/>
        <v>6056292662.5277548</v>
      </c>
      <c r="T328" s="59"/>
      <c r="U328" s="60"/>
      <c r="V328" s="61"/>
    </row>
    <row r="329" spans="1:22" s="5" customFormat="1" ht="36" customHeight="1">
      <c r="A329" s="68"/>
      <c r="B329" s="54"/>
      <c r="C329" s="55"/>
      <c r="D329" s="55"/>
      <c r="E329" s="56" t="s">
        <v>31</v>
      </c>
      <c r="F329" s="31"/>
      <c r="G329" s="31"/>
      <c r="H329" s="31"/>
      <c r="I329" s="31"/>
      <c r="J329" s="57">
        <f>J320+J318+J316+J310+J291+J288+J262+J254+J251+J250+J232+J230+J228+J226+J216+J203+J200+J195+J194+J187+J185+J168+J166+J155+J135+J130+J127+J125+J120+J100+J98+J95+J84+J81+J79+J77+J75+J49+J45+J40+J20+J17+J14+J280+J170</f>
        <v>222957.29800000007</v>
      </c>
      <c r="K329" s="57">
        <f>K320+K318+K316+K310+K291+K288+K262+K254+K251+K250+K232+K230+K228+K226+K216+K203+K200+K195+K194+K187+K185+K168+K166+K155+K135+K130+K127+K125+K120+K100+K98+K95+K84+K81+K79+K77+K75+K49+K45+K40+K20+K17+K14+K280+K170</f>
        <v>253534.04000000007</v>
      </c>
      <c r="L329" s="57">
        <f t="shared" ref="L329:S329" si="162">L320+L318+L316+L310+L291+L288+L262+L254+L251+L250+L232+L230+L228+L226+L216+L203+L200+L195+L194+L187+L185+L168+L166+L155+L135+L130+L127+L125+L120+L100+L98+L95+L84+L81+L79+L77+L75+L49+L45+L40+L20+L17+L14+L280+L170</f>
        <v>163435.37700000001</v>
      </c>
      <c r="M329" s="57">
        <f t="shared" si="162"/>
        <v>218728.18399999992</v>
      </c>
      <c r="N329" s="57">
        <f t="shared" si="162"/>
        <v>858654.89900000021</v>
      </c>
      <c r="O329" s="58">
        <f t="shared" si="162"/>
        <v>141137424.35632488</v>
      </c>
      <c r="P329" s="58">
        <f t="shared" si="162"/>
        <v>152089540.36817348</v>
      </c>
      <c r="Q329" s="58">
        <f t="shared" si="162"/>
        <v>147256633.83293006</v>
      </c>
      <c r="R329" s="58">
        <f t="shared" si="162"/>
        <v>207424163.97794282</v>
      </c>
      <c r="S329" s="58">
        <f t="shared" si="162"/>
        <v>647907762.53537118</v>
      </c>
      <c r="T329" s="59"/>
      <c r="U329" s="60"/>
      <c r="V329" s="61"/>
    </row>
    <row r="330" spans="1:22" s="5" customFormat="1" ht="24" customHeight="1">
      <c r="A330" s="68"/>
      <c r="B330" s="54"/>
      <c r="C330" s="55"/>
      <c r="D330" s="55"/>
      <c r="E330" s="56" t="s">
        <v>40</v>
      </c>
      <c r="F330" s="31"/>
      <c r="G330" s="31"/>
      <c r="H330" s="31"/>
      <c r="I330" s="31"/>
      <c r="J330" s="57">
        <f>J311+J263+J217+J204+J156+J50+J46+J41+J21</f>
        <v>516902.85700000002</v>
      </c>
      <c r="K330" s="57">
        <f>K311+K263+K217+K204+K156+K50+K46+K41+K21</f>
        <v>538849.71200000006</v>
      </c>
      <c r="L330" s="57">
        <f>L311+L263+L217+L204+L156+L50+L46+L41+L21</f>
        <v>397865.74000000005</v>
      </c>
      <c r="M330" s="57">
        <f t="shared" ref="M330:S330" si="163">M311+M263+M217+M204+M156+M50+M46+M41+M21</f>
        <v>508033.58999999997</v>
      </c>
      <c r="N330" s="57">
        <f t="shared" si="163"/>
        <v>1961651.8989999997</v>
      </c>
      <c r="O330" s="58">
        <f t="shared" si="163"/>
        <v>3491716.2654109374</v>
      </c>
      <c r="P330" s="58">
        <f t="shared" si="163"/>
        <v>3492021.8704590639</v>
      </c>
      <c r="Q330" s="58">
        <f t="shared" si="163"/>
        <v>2861861.3289117599</v>
      </c>
      <c r="R330" s="58">
        <f t="shared" si="163"/>
        <v>4042763.092521756</v>
      </c>
      <c r="S330" s="58">
        <f t="shared" si="163"/>
        <v>13888362.557303518</v>
      </c>
      <c r="T330" s="59"/>
      <c r="U330" s="60"/>
      <c r="V330" s="61"/>
    </row>
    <row r="331" spans="1:22" ht="10.5" customHeight="1">
      <c r="A331" s="33"/>
      <c r="B331" s="62"/>
      <c r="C331" s="32"/>
      <c r="D331" s="32"/>
      <c r="E331" s="24"/>
      <c r="F331" s="17"/>
      <c r="G331" s="17"/>
      <c r="H331" s="17"/>
      <c r="I331" s="17"/>
      <c r="J331" s="26"/>
      <c r="K331" s="26"/>
      <c r="L331" s="26"/>
      <c r="M331" s="26"/>
      <c r="N331" s="26"/>
      <c r="O331" s="27"/>
      <c r="P331" s="27"/>
      <c r="Q331" s="27"/>
      <c r="R331" s="27"/>
      <c r="S331" s="27"/>
      <c r="T331" s="28"/>
      <c r="U331" s="35"/>
      <c r="V331" s="29"/>
    </row>
    <row r="332" spans="1:22" ht="33" customHeight="1">
      <c r="A332" s="24" t="s">
        <v>369</v>
      </c>
      <c r="B332" s="50" t="s">
        <v>370</v>
      </c>
      <c r="C332" s="25" t="s">
        <v>370</v>
      </c>
      <c r="D332" s="25"/>
      <c r="E332" s="50"/>
      <c r="F332" s="49" t="s">
        <v>18</v>
      </c>
      <c r="G332" s="49" t="s">
        <v>411</v>
      </c>
      <c r="H332" s="49" t="s">
        <v>18</v>
      </c>
      <c r="I332" s="49" t="s">
        <v>411</v>
      </c>
      <c r="J332" s="26">
        <f>'2024'!J332</f>
        <v>68.89</v>
      </c>
      <c r="K332" s="26">
        <f>'2024'!K332</f>
        <v>22.4</v>
      </c>
      <c r="L332" s="26">
        <f>'2024'!L332</f>
        <v>9</v>
      </c>
      <c r="M332" s="26">
        <f>'2024'!M332</f>
        <v>49</v>
      </c>
      <c r="N332" s="26">
        <f t="shared" si="133"/>
        <v>149.29</v>
      </c>
      <c r="O332" s="27">
        <f t="shared" ref="O332:R332" si="164">O333</f>
        <v>708679.99915821</v>
      </c>
      <c r="P332" s="27">
        <f t="shared" si="164"/>
        <v>230431.58631359998</v>
      </c>
      <c r="Q332" s="27">
        <f t="shared" si="164"/>
        <v>101851.71778455301</v>
      </c>
      <c r="R332" s="27">
        <f t="shared" si="164"/>
        <v>554526.01904923306</v>
      </c>
      <c r="S332" s="27">
        <f t="shared" si="135"/>
        <v>1595489.322305596</v>
      </c>
      <c r="T332" s="28"/>
      <c r="U332" s="28"/>
      <c r="V332" s="29"/>
    </row>
    <row r="333" spans="1:22" ht="41.25" customHeight="1">
      <c r="A333" s="33"/>
      <c r="B333" s="34" t="s">
        <v>370</v>
      </c>
      <c r="C333" s="32" t="s">
        <v>50</v>
      </c>
      <c r="D333" s="32" t="s">
        <v>51</v>
      </c>
      <c r="E333" s="24" t="s">
        <v>21</v>
      </c>
      <c r="F333" s="17">
        <v>12580.65</v>
      </c>
      <c r="G333" s="17">
        <v>13731.94</v>
      </c>
      <c r="H333" s="17">
        <v>2293.525611</v>
      </c>
      <c r="I333" s="17">
        <f t="shared" ref="I333" si="165">H333*$I$3</f>
        <v>2415.0824683830001</v>
      </c>
      <c r="J333" s="26">
        <f>'2024'!J333</f>
        <v>68.89</v>
      </c>
      <c r="K333" s="26">
        <f>'2024'!K333</f>
        <v>22.4</v>
      </c>
      <c r="L333" s="26">
        <f>'2024'!L333</f>
        <v>9</v>
      </c>
      <c r="M333" s="26">
        <f>'2024'!M333</f>
        <v>49</v>
      </c>
      <c r="N333" s="26">
        <f t="shared" ref="N333:N355" si="166">J333+K333+L333+M333</f>
        <v>149.29</v>
      </c>
      <c r="O333" s="27">
        <f>(F333-H333)*J333</f>
        <v>708679.99915821</v>
      </c>
      <c r="P333" s="27">
        <f>(F333-H333)*K333</f>
        <v>230431.58631359998</v>
      </c>
      <c r="Q333" s="27">
        <f>(G333-I333)*L333</f>
        <v>101851.71778455301</v>
      </c>
      <c r="R333" s="27">
        <f>(G333-I333)*M333</f>
        <v>554526.01904923306</v>
      </c>
      <c r="S333" s="27">
        <f t="shared" si="135"/>
        <v>1595489.322305596</v>
      </c>
      <c r="T333" s="28"/>
      <c r="U333" s="35"/>
      <c r="V333" s="29"/>
    </row>
    <row r="334" spans="1:22" ht="33" customHeight="1">
      <c r="A334" s="24" t="s">
        <v>371</v>
      </c>
      <c r="B334" s="50" t="s">
        <v>372</v>
      </c>
      <c r="C334" s="25" t="s">
        <v>372</v>
      </c>
      <c r="D334" s="24"/>
      <c r="E334" s="50"/>
      <c r="F334" s="49" t="s">
        <v>18</v>
      </c>
      <c r="G334" s="49" t="s">
        <v>411</v>
      </c>
      <c r="H334" s="49" t="s">
        <v>18</v>
      </c>
      <c r="I334" s="49" t="s">
        <v>411</v>
      </c>
      <c r="J334" s="26">
        <f>'2024'!J334</f>
        <v>15.561</v>
      </c>
      <c r="K334" s="26">
        <f>'2024'!K334</f>
        <v>8.8680000000000003</v>
      </c>
      <c r="L334" s="26">
        <f>'2024'!L334</f>
        <v>5.1870000000000003</v>
      </c>
      <c r="M334" s="26">
        <f>'2024'!M334</f>
        <v>15.561</v>
      </c>
      <c r="N334" s="26">
        <f t="shared" si="166"/>
        <v>45.177000000000007</v>
      </c>
      <c r="O334" s="27">
        <f t="shared" ref="O334:R334" si="167">O335</f>
        <v>62150.779647416748</v>
      </c>
      <c r="P334" s="27">
        <f t="shared" si="167"/>
        <v>35418.875002460751</v>
      </c>
      <c r="Q334" s="27">
        <f t="shared" si="167"/>
        <v>23108.99244772059</v>
      </c>
      <c r="R334" s="27">
        <f t="shared" si="167"/>
        <v>69326.977343161765</v>
      </c>
      <c r="S334" s="27">
        <f t="shared" si="135"/>
        <v>190005.62444075986</v>
      </c>
      <c r="T334" s="28"/>
      <c r="U334" s="28"/>
      <c r="V334" s="29"/>
    </row>
    <row r="335" spans="1:22" ht="43.5" customHeight="1">
      <c r="A335" s="33"/>
      <c r="B335" s="34" t="s">
        <v>372</v>
      </c>
      <c r="C335" s="32" t="s">
        <v>128</v>
      </c>
      <c r="D335" s="32" t="s">
        <v>373</v>
      </c>
      <c r="E335" s="24" t="s">
        <v>21</v>
      </c>
      <c r="F335" s="17">
        <v>6138.6628837722992</v>
      </c>
      <c r="G335" s="17">
        <v>6713.4951073153943</v>
      </c>
      <c r="H335" s="17">
        <v>2144.6535239999998</v>
      </c>
      <c r="I335" s="17">
        <f t="shared" ref="I335" si="168">H335*$I$3</f>
        <v>2258.3201607719998</v>
      </c>
      <c r="J335" s="26">
        <f>'2024'!J335</f>
        <v>15.561</v>
      </c>
      <c r="K335" s="26">
        <f>'2024'!K335</f>
        <v>8.8680000000000003</v>
      </c>
      <c r="L335" s="26">
        <f>'2024'!L335</f>
        <v>5.1870000000000003</v>
      </c>
      <c r="M335" s="26">
        <f>'2024'!M335</f>
        <v>15.561</v>
      </c>
      <c r="N335" s="26">
        <f t="shared" si="166"/>
        <v>45.177000000000007</v>
      </c>
      <c r="O335" s="27">
        <f>(F335-H335)*J335</f>
        <v>62150.779647416748</v>
      </c>
      <c r="P335" s="27">
        <f>(F335-H335)*K335</f>
        <v>35418.875002460751</v>
      </c>
      <c r="Q335" s="27">
        <f>(G335-I335)*L335</f>
        <v>23108.99244772059</v>
      </c>
      <c r="R335" s="27">
        <f>(G335-I335)*M335</f>
        <v>69326.977343161765</v>
      </c>
      <c r="S335" s="27">
        <f t="shared" si="135"/>
        <v>190005.62444075986</v>
      </c>
      <c r="T335" s="28"/>
      <c r="U335" s="35"/>
      <c r="V335" s="29"/>
    </row>
    <row r="336" spans="1:22" ht="26.25" customHeight="1">
      <c r="A336" s="24" t="s">
        <v>374</v>
      </c>
      <c r="B336" s="50" t="s">
        <v>375</v>
      </c>
      <c r="C336" s="25" t="s">
        <v>375</v>
      </c>
      <c r="D336" s="24"/>
      <c r="E336" s="50"/>
      <c r="F336" s="49" t="s">
        <v>18</v>
      </c>
      <c r="G336" s="49" t="s">
        <v>411</v>
      </c>
      <c r="H336" s="49" t="s">
        <v>18</v>
      </c>
      <c r="I336" s="49" t="s">
        <v>411</v>
      </c>
      <c r="J336" s="26">
        <f>'2024'!J336</f>
        <v>10074.656000000001</v>
      </c>
      <c r="K336" s="26">
        <f>'2024'!K336</f>
        <v>7728.7819999999992</v>
      </c>
      <c r="L336" s="26">
        <f>'2024'!L336</f>
        <v>5150.905999999999</v>
      </c>
      <c r="M336" s="26">
        <f>'2024'!M336</f>
        <v>11919.670999999998</v>
      </c>
      <c r="N336" s="26">
        <f t="shared" si="166"/>
        <v>34874.014999999999</v>
      </c>
      <c r="O336" s="27">
        <f t="shared" ref="O336:R336" si="169">SUM(O337:O353)</f>
        <v>61894533.934772745</v>
      </c>
      <c r="P336" s="27">
        <f t="shared" si="169"/>
        <v>48654707.291145496</v>
      </c>
      <c r="Q336" s="27">
        <f t="shared" si="169"/>
        <v>30179998.223894779</v>
      </c>
      <c r="R336" s="27">
        <f t="shared" si="169"/>
        <v>82232664.12526238</v>
      </c>
      <c r="S336" s="27">
        <f t="shared" si="135"/>
        <v>222961903.57507539</v>
      </c>
      <c r="T336" s="28"/>
      <c r="U336" s="28"/>
      <c r="V336" s="29"/>
    </row>
    <row r="337" spans="1:22" ht="46.5" customHeight="1">
      <c r="A337" s="33"/>
      <c r="B337" s="34" t="s">
        <v>375</v>
      </c>
      <c r="C337" s="32" t="s">
        <v>362</v>
      </c>
      <c r="D337" s="32" t="s">
        <v>376</v>
      </c>
      <c r="E337" s="24" t="s">
        <v>21</v>
      </c>
      <c r="F337" s="17">
        <v>9738.976899012554</v>
      </c>
      <c r="G337" s="17">
        <v>10610.415110055827</v>
      </c>
      <c r="H337" s="17">
        <v>2002.6877586299997</v>
      </c>
      <c r="I337" s="17">
        <v>2108.8302098373897</v>
      </c>
      <c r="J337" s="26">
        <f>'2024'!J337</f>
        <v>239.54399999999998</v>
      </c>
      <c r="K337" s="26">
        <f>'2024'!K337</f>
        <v>158.94200000000001</v>
      </c>
      <c r="L337" s="26">
        <f>'2024'!L337</f>
        <v>81.870999999999995</v>
      </c>
      <c r="M337" s="26">
        <f>'2024'!M337</f>
        <v>271.173</v>
      </c>
      <c r="N337" s="26">
        <f t="shared" si="166"/>
        <v>751.53</v>
      </c>
      <c r="O337" s="27">
        <f t="shared" ref="O337:O353" si="170">(F337-H337)*J337</f>
        <v>1853181.6458437985</v>
      </c>
      <c r="P337" s="27">
        <f t="shared" ref="P337:P353" si="171">(F337-H337)*K337</f>
        <v>1229621.268550684</v>
      </c>
      <c r="Q337" s="27">
        <f t="shared" ref="Q337:Q353" si="172">(G337-I337)*L337</f>
        <v>696033.25736578356</v>
      </c>
      <c r="R337" s="27">
        <f t="shared" ref="R337:R353" si="173">(G337-I337)*M337</f>
        <v>2305400.282146934</v>
      </c>
      <c r="S337" s="27">
        <f t="shared" ref="S337:S355" si="174">O337+P337+Q337+R337</f>
        <v>6084236.4539072001</v>
      </c>
      <c r="T337" s="35"/>
      <c r="U337" s="35"/>
      <c r="V337" s="29"/>
    </row>
    <row r="338" spans="1:22" s="12" customFormat="1" ht="46.5" customHeight="1">
      <c r="A338" s="33"/>
      <c r="B338" s="34" t="s">
        <v>375</v>
      </c>
      <c r="C338" s="32" t="s">
        <v>63</v>
      </c>
      <c r="D338" s="32" t="s">
        <v>377</v>
      </c>
      <c r="E338" s="24" t="s">
        <v>21</v>
      </c>
      <c r="F338" s="17">
        <v>2359.7157992173647</v>
      </c>
      <c r="G338" s="17">
        <v>2588.3074143929243</v>
      </c>
      <c r="H338" s="17">
        <v>1870.2251813699997</v>
      </c>
      <c r="I338" s="17">
        <v>1969.3471159826097</v>
      </c>
      <c r="J338" s="26">
        <f>'2024'!J338</f>
        <v>2494.0830000000001</v>
      </c>
      <c r="K338" s="26">
        <f>'2024'!K338</f>
        <v>1713.721</v>
      </c>
      <c r="L338" s="26">
        <f>'2024'!L338</f>
        <v>461.69799999999998</v>
      </c>
      <c r="M338" s="26">
        <f>'2024'!M338</f>
        <v>1529.232</v>
      </c>
      <c r="N338" s="26">
        <f t="shared" si="166"/>
        <v>6198.7340000000004</v>
      </c>
      <c r="O338" s="27">
        <f t="shared" si="170"/>
        <v>1220830.2286326096</v>
      </c>
      <c r="P338" s="27">
        <f t="shared" si="171"/>
        <v>838850.35110800422</v>
      </c>
      <c r="Q338" s="27">
        <f t="shared" si="172"/>
        <v>285772.73185544543</v>
      </c>
      <c r="R338" s="27">
        <f t="shared" si="173"/>
        <v>946533.89505860221</v>
      </c>
      <c r="S338" s="27">
        <f t="shared" si="174"/>
        <v>3291987.2066546613</v>
      </c>
      <c r="T338" s="35"/>
      <c r="U338" s="35"/>
      <c r="V338" s="29"/>
    </row>
    <row r="339" spans="1:22" ht="46.5" customHeight="1">
      <c r="A339" s="33"/>
      <c r="B339" s="34" t="s">
        <v>375</v>
      </c>
      <c r="C339" s="32" t="s">
        <v>378</v>
      </c>
      <c r="D339" s="32" t="s">
        <v>379</v>
      </c>
      <c r="E339" s="24" t="s">
        <v>21</v>
      </c>
      <c r="F339" s="17">
        <v>11114.030307114852</v>
      </c>
      <c r="G339" s="17">
        <v>12155.227516663765</v>
      </c>
      <c r="H339" s="17">
        <v>2686.4135999999999</v>
      </c>
      <c r="I339" s="17">
        <v>1759.1559707474999</v>
      </c>
      <c r="J339" s="26">
        <f>'2024'!J339</f>
        <v>2549.3680000000004</v>
      </c>
      <c r="K339" s="26">
        <f>'2024'!K339</f>
        <v>1690.5149999999999</v>
      </c>
      <c r="L339" s="26">
        <f>'2024'!L339</f>
        <v>1131.432</v>
      </c>
      <c r="M339" s="26">
        <f>'2024'!M339</f>
        <v>3747.5189999999998</v>
      </c>
      <c r="N339" s="26">
        <f t="shared" si="166"/>
        <v>9118.8339999999989</v>
      </c>
      <c r="O339" s="27">
        <f t="shared" si="170"/>
        <v>21485096.34938398</v>
      </c>
      <c r="P339" s="27">
        <f t="shared" si="171"/>
        <v>14247012.457628263</v>
      </c>
      <c r="Q339" s="27">
        <f t="shared" si="172"/>
        <v>11762448.02133913</v>
      </c>
      <c r="R339" s="27">
        <f t="shared" si="173"/>
        <v>38959475.643680573</v>
      </c>
      <c r="S339" s="27">
        <f t="shared" si="174"/>
        <v>86454032.472031951</v>
      </c>
      <c r="T339" s="35"/>
      <c r="U339" s="35"/>
      <c r="V339" s="29"/>
    </row>
    <row r="340" spans="1:22" ht="46.5" customHeight="1">
      <c r="A340" s="33"/>
      <c r="B340" s="34" t="s">
        <v>375</v>
      </c>
      <c r="C340" s="32" t="s">
        <v>54</v>
      </c>
      <c r="D340" s="32" t="s">
        <v>380</v>
      </c>
      <c r="E340" s="24" t="s">
        <v>21</v>
      </c>
      <c r="F340" s="17">
        <v>16755.031868141952</v>
      </c>
      <c r="G340" s="17">
        <v>18209.164602529276</v>
      </c>
      <c r="H340" s="17">
        <v>1670.6134574999999</v>
      </c>
      <c r="I340" s="17">
        <v>1759.1559707474999</v>
      </c>
      <c r="J340" s="26">
        <f>'2024'!J340</f>
        <v>1114.972</v>
      </c>
      <c r="K340" s="26">
        <f>'2024'!K340</f>
        <v>714.00699999999995</v>
      </c>
      <c r="L340" s="26">
        <f>'2024'!L340</f>
        <v>361.07799999999997</v>
      </c>
      <c r="M340" s="26">
        <f>'2024'!M340</f>
        <v>1195.9590000000001</v>
      </c>
      <c r="N340" s="26">
        <f t="shared" si="166"/>
        <v>3386.0159999999996</v>
      </c>
      <c r="O340" s="27">
        <f t="shared" si="170"/>
        <v>16818704.164150279</v>
      </c>
      <c r="P340" s="27">
        <f t="shared" si="171"/>
        <v>10770380.336127227</v>
      </c>
      <c r="Q340" s="27">
        <f t="shared" si="172"/>
        <v>5939736.2167464998</v>
      </c>
      <c r="R340" s="27">
        <f t="shared" si="173"/>
        <v>19673535.873257104</v>
      </c>
      <c r="S340" s="27">
        <f t="shared" si="174"/>
        <v>53202356.590281114</v>
      </c>
      <c r="T340" s="35"/>
      <c r="U340" s="35"/>
      <c r="V340" s="29"/>
    </row>
    <row r="341" spans="1:22" ht="47.25" customHeight="1">
      <c r="A341" s="33"/>
      <c r="B341" s="34" t="s">
        <v>375</v>
      </c>
      <c r="C341" s="32" t="s">
        <v>59</v>
      </c>
      <c r="D341" s="32" t="s">
        <v>381</v>
      </c>
      <c r="E341" s="24" t="s">
        <v>21</v>
      </c>
      <c r="F341" s="17">
        <v>5541.0943776567974</v>
      </c>
      <c r="G341" s="17">
        <v>6021.3455286237768</v>
      </c>
      <c r="H341" s="17">
        <v>1871.16542613</v>
      </c>
      <c r="I341" s="17">
        <v>1970.33719371489</v>
      </c>
      <c r="J341" s="26">
        <f>'2024'!J341</f>
        <v>284.08199999999999</v>
      </c>
      <c r="K341" s="26">
        <f>'2024'!K341</f>
        <v>189.38800000000001</v>
      </c>
      <c r="L341" s="26">
        <f>'2024'!L341</f>
        <v>68.787000000000006</v>
      </c>
      <c r="M341" s="26">
        <f>'2024'!M341</f>
        <v>227.834</v>
      </c>
      <c r="N341" s="26">
        <f t="shared" si="166"/>
        <v>770.09100000000012</v>
      </c>
      <c r="O341" s="27">
        <f t="shared" si="170"/>
        <v>1042560.7564076356</v>
      </c>
      <c r="P341" s="27">
        <f t="shared" si="171"/>
        <v>695040.50427175709</v>
      </c>
      <c r="Q341" s="27">
        <f t="shared" si="172"/>
        <v>278656.71033337765</v>
      </c>
      <c r="R341" s="27">
        <f t="shared" si="173"/>
        <v>922957.43297563132</v>
      </c>
      <c r="S341" s="27">
        <f t="shared" si="174"/>
        <v>2939215.4039884014</v>
      </c>
      <c r="T341" s="35"/>
      <c r="U341" s="35"/>
      <c r="V341" s="29"/>
    </row>
    <row r="342" spans="1:22" ht="48" customHeight="1">
      <c r="A342" s="33"/>
      <c r="B342" s="34" t="s">
        <v>375</v>
      </c>
      <c r="C342" s="32" t="s">
        <v>227</v>
      </c>
      <c r="D342" s="32" t="s">
        <v>382</v>
      </c>
      <c r="E342" s="24" t="s">
        <v>21</v>
      </c>
      <c r="F342" s="17">
        <v>13254.809851523056</v>
      </c>
      <c r="G342" s="17">
        <v>14355.901294556983</v>
      </c>
      <c r="H342" s="17">
        <v>1780.6780613699998</v>
      </c>
      <c r="I342" s="17">
        <v>1875.0539986226097</v>
      </c>
      <c r="J342" s="26">
        <f>'2024'!J342</f>
        <v>19.401</v>
      </c>
      <c r="K342" s="26">
        <f>'2024'!K342</f>
        <v>12.933999999999999</v>
      </c>
      <c r="L342" s="26">
        <f>'2024'!L342</f>
        <v>10.923999999999999</v>
      </c>
      <c r="M342" s="26">
        <f>'2024'!M342</f>
        <v>36.180999999999997</v>
      </c>
      <c r="N342" s="26">
        <f t="shared" si="166"/>
        <v>79.44</v>
      </c>
      <c r="O342" s="27">
        <f t="shared" si="170"/>
        <v>222609.63086075944</v>
      </c>
      <c r="P342" s="27">
        <f t="shared" si="171"/>
        <v>148406.42057383963</v>
      </c>
      <c r="Q342" s="27">
        <f t="shared" si="172"/>
        <v>136340.77586078708</v>
      </c>
      <c r="R342" s="27">
        <f t="shared" si="173"/>
        <v>451569.53601420153</v>
      </c>
      <c r="S342" s="27">
        <f t="shared" si="174"/>
        <v>958926.3633095877</v>
      </c>
      <c r="T342" s="35"/>
      <c r="U342" s="35"/>
      <c r="V342" s="29"/>
    </row>
    <row r="343" spans="1:22" ht="54" customHeight="1">
      <c r="A343" s="33"/>
      <c r="B343" s="34" t="s">
        <v>375</v>
      </c>
      <c r="C343" s="32" t="s">
        <v>212</v>
      </c>
      <c r="D343" s="32" t="s">
        <v>383</v>
      </c>
      <c r="E343" s="24" t="s">
        <v>21</v>
      </c>
      <c r="F343" s="17">
        <v>3671.6237503233579</v>
      </c>
      <c r="G343" s="17">
        <v>4016.7160807845726</v>
      </c>
      <c r="H343" s="17">
        <v>1758.2912813699998</v>
      </c>
      <c r="I343" s="17">
        <v>1851.4807192826097</v>
      </c>
      <c r="J343" s="26">
        <f>'2024'!J343</f>
        <v>948.93700000000013</v>
      </c>
      <c r="K343" s="26">
        <f>'2024'!K343</f>
        <v>227.761</v>
      </c>
      <c r="L343" s="26">
        <f>'2024'!L343</f>
        <v>650.53300000000002</v>
      </c>
      <c r="M343" s="26">
        <f>'2024'!M343</f>
        <v>2154.6889999999999</v>
      </c>
      <c r="N343" s="26">
        <f t="shared" si="166"/>
        <v>3981.92</v>
      </c>
      <c r="O343" s="27">
        <f t="shared" si="170"/>
        <v>1815631.973091193</v>
      </c>
      <c r="P343" s="27">
        <f t="shared" si="171"/>
        <v>435782.51646128576</v>
      </c>
      <c r="Q343" s="27">
        <f t="shared" si="172"/>
        <v>1408557.0554239564</v>
      </c>
      <c r="R343" s="27">
        <f t="shared" si="173"/>
        <v>4665408.8158393027</v>
      </c>
      <c r="S343" s="27">
        <f t="shared" si="174"/>
        <v>8325380.3608157374</v>
      </c>
      <c r="T343" s="35"/>
      <c r="U343" s="35"/>
      <c r="V343" s="29"/>
    </row>
    <row r="344" spans="1:22" ht="49.5" customHeight="1">
      <c r="A344" s="33"/>
      <c r="B344" s="34" t="s">
        <v>375</v>
      </c>
      <c r="C344" s="32" t="s">
        <v>19</v>
      </c>
      <c r="D344" s="32" t="s">
        <v>384</v>
      </c>
      <c r="E344" s="24" t="s">
        <v>21</v>
      </c>
      <c r="F344" s="17">
        <v>4902.0842016891384</v>
      </c>
      <c r="G344" s="17">
        <v>5372.5463160251184</v>
      </c>
      <c r="H344" s="17">
        <v>2175.2450588699994</v>
      </c>
      <c r="I344" s="17">
        <v>2290.5330469901091</v>
      </c>
      <c r="J344" s="26">
        <f>'2024'!J344</f>
        <v>80.25</v>
      </c>
      <c r="K344" s="26">
        <f>'2024'!K344</f>
        <v>80.25</v>
      </c>
      <c r="L344" s="26">
        <f>'2024'!L344</f>
        <v>21.113</v>
      </c>
      <c r="M344" s="26">
        <f>'2024'!M344</f>
        <v>69.930999999999997</v>
      </c>
      <c r="N344" s="26">
        <f t="shared" si="166"/>
        <v>251.54399999999998</v>
      </c>
      <c r="O344" s="27">
        <f t="shared" si="170"/>
        <v>218828.84121123591</v>
      </c>
      <c r="P344" s="27">
        <f t="shared" si="171"/>
        <v>218828.84121123591</v>
      </c>
      <c r="Q344" s="27">
        <f t="shared" si="172"/>
        <v>65070.546149136149</v>
      </c>
      <c r="R344" s="27">
        <f t="shared" si="173"/>
        <v>215528.26991688722</v>
      </c>
      <c r="S344" s="27">
        <f t="shared" si="174"/>
        <v>718256.49848849513</v>
      </c>
      <c r="T344" s="35"/>
      <c r="U344" s="35"/>
      <c r="V344" s="29"/>
    </row>
    <row r="345" spans="1:22" ht="32.25" customHeight="1">
      <c r="A345" s="33"/>
      <c r="B345" s="34" t="s">
        <v>375</v>
      </c>
      <c r="C345" s="32" t="s">
        <v>19</v>
      </c>
      <c r="D345" s="32" t="s">
        <v>385</v>
      </c>
      <c r="E345" s="24" t="s">
        <v>21</v>
      </c>
      <c r="F345" s="17">
        <v>10236.477645773964</v>
      </c>
      <c r="G345" s="17">
        <v>11257.456892419859</v>
      </c>
      <c r="H345" s="17">
        <v>2216.2912199999996</v>
      </c>
      <c r="I345" s="17">
        <v>2333.7546546599992</v>
      </c>
      <c r="J345" s="26">
        <f>'2024'!J345</f>
        <v>100.17</v>
      </c>
      <c r="K345" s="26">
        <f>'2024'!K345</f>
        <v>66.78</v>
      </c>
      <c r="L345" s="26">
        <f>'2024'!L345</f>
        <v>27.814</v>
      </c>
      <c r="M345" s="26">
        <f>'2024'!M345</f>
        <v>92.126999999999995</v>
      </c>
      <c r="N345" s="26">
        <f t="shared" si="166"/>
        <v>286.89099999999996</v>
      </c>
      <c r="O345" s="27">
        <f t="shared" si="170"/>
        <v>803382.0742697781</v>
      </c>
      <c r="P345" s="27">
        <f t="shared" si="171"/>
        <v>535588.0495131854</v>
      </c>
      <c r="Q345" s="27">
        <f t="shared" si="172"/>
        <v>248203.85404105275</v>
      </c>
      <c r="R345" s="27">
        <f t="shared" si="173"/>
        <v>822113.91605810262</v>
      </c>
      <c r="S345" s="27">
        <f t="shared" si="174"/>
        <v>2409287.8938821191</v>
      </c>
      <c r="T345" s="35"/>
      <c r="U345" s="35"/>
      <c r="V345" s="29"/>
    </row>
    <row r="346" spans="1:22" ht="32.25" customHeight="1">
      <c r="A346" s="33"/>
      <c r="B346" s="34" t="s">
        <v>375</v>
      </c>
      <c r="C346" s="32" t="s">
        <v>115</v>
      </c>
      <c r="D346" s="32" t="s">
        <v>386</v>
      </c>
      <c r="E346" s="24" t="s">
        <v>21</v>
      </c>
      <c r="F346" s="17">
        <v>16073.717559363129</v>
      </c>
      <c r="G346" s="17">
        <v>17436.079776260005</v>
      </c>
      <c r="H346" s="17">
        <v>2238.6779999999999</v>
      </c>
      <c r="I346" s="17">
        <v>2357.3279339999999</v>
      </c>
      <c r="J346" s="26">
        <f>'2024'!J346</f>
        <v>364.71299999999997</v>
      </c>
      <c r="K346" s="26">
        <f>'2024'!K346</f>
        <v>184.35999999999999</v>
      </c>
      <c r="L346" s="26">
        <f>'2024'!L346</f>
        <v>112.175</v>
      </c>
      <c r="M346" s="26">
        <f>'2024'!M346</f>
        <v>371.54300000000001</v>
      </c>
      <c r="N346" s="26">
        <f t="shared" si="166"/>
        <v>1032.7909999999999</v>
      </c>
      <c r="O346" s="27">
        <f t="shared" si="170"/>
        <v>5045818.7828140045</v>
      </c>
      <c r="P346" s="27">
        <f t="shared" si="171"/>
        <v>2550627.8931641863</v>
      </c>
      <c r="Q346" s="27">
        <f t="shared" si="172"/>
        <v>1691458.9879055158</v>
      </c>
      <c r="R346" s="27">
        <f t="shared" si="173"/>
        <v>5602404.6957288086</v>
      </c>
      <c r="S346" s="27">
        <f t="shared" si="174"/>
        <v>14890310.359612515</v>
      </c>
      <c r="T346" s="35"/>
      <c r="U346" s="35"/>
      <c r="V346" s="29"/>
    </row>
    <row r="347" spans="1:22" ht="32.25" customHeight="1">
      <c r="A347" s="33"/>
      <c r="B347" s="34" t="s">
        <v>375</v>
      </c>
      <c r="C347" s="32" t="s">
        <v>362</v>
      </c>
      <c r="D347" s="32" t="s">
        <v>39</v>
      </c>
      <c r="E347" s="24" t="s">
        <v>31</v>
      </c>
      <c r="F347" s="17">
        <v>9738.976899012554</v>
      </c>
      <c r="G347" s="17">
        <f t="shared" ref="G347:I347" si="175">G337</f>
        <v>10610.415110055827</v>
      </c>
      <c r="H347" s="17">
        <v>2002.6877586299997</v>
      </c>
      <c r="I347" s="17">
        <f t="shared" si="175"/>
        <v>2108.8302098373897</v>
      </c>
      <c r="J347" s="26">
        <f>'2024'!J347</f>
        <v>24.496000000000002</v>
      </c>
      <c r="K347" s="26">
        <f>'2024'!K347</f>
        <v>13.690000000000001</v>
      </c>
      <c r="L347" s="26">
        <f>'2024'!L347</f>
        <v>15.131</v>
      </c>
      <c r="M347" s="26">
        <f>'2024'!M347</f>
        <v>15.131</v>
      </c>
      <c r="N347" s="26">
        <f t="shared" si="166"/>
        <v>68.448000000000008</v>
      </c>
      <c r="O347" s="27">
        <f t="shared" si="170"/>
        <v>189508.13878281106</v>
      </c>
      <c r="P347" s="27">
        <f t="shared" si="171"/>
        <v>105909.79833183718</v>
      </c>
      <c r="Q347" s="27">
        <f t="shared" si="172"/>
        <v>128637.48112520517</v>
      </c>
      <c r="R347" s="27">
        <f t="shared" si="173"/>
        <v>128637.48112520517</v>
      </c>
      <c r="S347" s="27">
        <f t="shared" si="174"/>
        <v>552692.89936505863</v>
      </c>
      <c r="T347" s="35"/>
      <c r="U347" s="35"/>
      <c r="V347" s="29"/>
    </row>
    <row r="348" spans="1:22" ht="32.25" customHeight="1">
      <c r="A348" s="33"/>
      <c r="B348" s="34" t="s">
        <v>375</v>
      </c>
      <c r="C348" s="32" t="s">
        <v>115</v>
      </c>
      <c r="D348" s="32" t="s">
        <v>39</v>
      </c>
      <c r="E348" s="24" t="s">
        <v>31</v>
      </c>
      <c r="F348" s="17">
        <v>16073.717559363129</v>
      </c>
      <c r="G348" s="17">
        <f t="shared" ref="G348:I348" si="176">G346</f>
        <v>17436.079776260005</v>
      </c>
      <c r="H348" s="17">
        <v>2238.6779999999999</v>
      </c>
      <c r="I348" s="17">
        <f t="shared" si="176"/>
        <v>2357.3279339999999</v>
      </c>
      <c r="J348" s="26">
        <f>'2024'!J348</f>
        <v>36.109000000000002</v>
      </c>
      <c r="K348" s="26">
        <f>'2024'!K348</f>
        <v>29.154000000000003</v>
      </c>
      <c r="L348" s="26">
        <f>'2024'!L348</f>
        <v>42.566000000000003</v>
      </c>
      <c r="M348" s="26">
        <f>'2024'!M348</f>
        <v>42.567</v>
      </c>
      <c r="N348" s="26">
        <f t="shared" si="166"/>
        <v>150.39600000000002</v>
      </c>
      <c r="O348" s="27">
        <f t="shared" si="170"/>
        <v>499569.44344904326</v>
      </c>
      <c r="P348" s="27">
        <f t="shared" si="171"/>
        <v>403346.74331367272</v>
      </c>
      <c r="Q348" s="27">
        <f t="shared" si="172"/>
        <v>641842.15091763937</v>
      </c>
      <c r="R348" s="27">
        <f t="shared" si="173"/>
        <v>641857.22966948163</v>
      </c>
      <c r="S348" s="27">
        <f t="shared" si="174"/>
        <v>2186615.5673498367</v>
      </c>
      <c r="T348" s="35"/>
      <c r="U348" s="35"/>
      <c r="V348" s="29"/>
    </row>
    <row r="349" spans="1:22" ht="48" customHeight="1">
      <c r="A349" s="33"/>
      <c r="B349" s="34" t="s">
        <v>375</v>
      </c>
      <c r="C349" s="32" t="s">
        <v>212</v>
      </c>
      <c r="D349" s="32" t="s">
        <v>387</v>
      </c>
      <c r="E349" s="24" t="s">
        <v>31</v>
      </c>
      <c r="F349" s="17">
        <v>3671.6237503233579</v>
      </c>
      <c r="G349" s="17">
        <f t="shared" ref="G349:I349" si="177">G343</f>
        <v>4016.7160807845726</v>
      </c>
      <c r="H349" s="17">
        <v>1758.2912813699998</v>
      </c>
      <c r="I349" s="17">
        <f t="shared" si="177"/>
        <v>1851.4807192826097</v>
      </c>
      <c r="J349" s="26">
        <f>'2024'!J349</f>
        <v>141.25200000000001</v>
      </c>
      <c r="K349" s="26">
        <f>'2024'!K349</f>
        <v>123.355</v>
      </c>
      <c r="L349" s="26">
        <f>'2024'!L349</f>
        <v>94.463999999999999</v>
      </c>
      <c r="M349" s="26">
        <f>'2024'!M349</f>
        <v>94.463999999999999</v>
      </c>
      <c r="N349" s="26">
        <f t="shared" si="166"/>
        <v>453.53500000000003</v>
      </c>
      <c r="O349" s="27">
        <f t="shared" si="170"/>
        <v>270262.03790459974</v>
      </c>
      <c r="P349" s="27">
        <f t="shared" si="171"/>
        <v>236019.1267077415</v>
      </c>
      <c r="Q349" s="27">
        <f t="shared" si="172"/>
        <v>204536.79318892141</v>
      </c>
      <c r="R349" s="27">
        <f t="shared" si="173"/>
        <v>204536.79318892141</v>
      </c>
      <c r="S349" s="27">
        <f t="shared" si="174"/>
        <v>915354.75099018402</v>
      </c>
      <c r="T349" s="35"/>
      <c r="U349" s="35"/>
      <c r="V349" s="29"/>
    </row>
    <row r="350" spans="1:22" ht="32.25" customHeight="1">
      <c r="A350" s="33"/>
      <c r="B350" s="34" t="s">
        <v>375</v>
      </c>
      <c r="C350" s="32" t="s">
        <v>59</v>
      </c>
      <c r="D350" s="32" t="s">
        <v>201</v>
      </c>
      <c r="E350" s="24" t="s">
        <v>31</v>
      </c>
      <c r="F350" s="17">
        <v>5541.0943776567974</v>
      </c>
      <c r="G350" s="17">
        <f t="shared" ref="G350:I350" si="178">G341</f>
        <v>6021.3455286237768</v>
      </c>
      <c r="H350" s="17">
        <v>1871.16542613</v>
      </c>
      <c r="I350" s="17">
        <f t="shared" si="178"/>
        <v>1970.33719371489</v>
      </c>
      <c r="J350" s="26">
        <f>'2024'!J350</f>
        <v>27.665999999999997</v>
      </c>
      <c r="K350" s="26">
        <f>'2024'!K350</f>
        <v>28.991999999999997</v>
      </c>
      <c r="L350" s="26">
        <f>'2024'!L350</f>
        <v>30.457000000000001</v>
      </c>
      <c r="M350" s="26">
        <f>'2024'!M350</f>
        <v>30.457000000000001</v>
      </c>
      <c r="N350" s="26">
        <f t="shared" si="166"/>
        <v>117.572</v>
      </c>
      <c r="O350" s="27">
        <f t="shared" si="170"/>
        <v>101532.25437294037</v>
      </c>
      <c r="P350" s="27">
        <f t="shared" si="171"/>
        <v>106398.5801626649</v>
      </c>
      <c r="Q350" s="27">
        <f t="shared" si="172"/>
        <v>123381.56085631996</v>
      </c>
      <c r="R350" s="27">
        <f t="shared" si="173"/>
        <v>123381.56085631996</v>
      </c>
      <c r="S350" s="27">
        <f t="shared" si="174"/>
        <v>454693.9562482452</v>
      </c>
      <c r="T350" s="35"/>
      <c r="U350" s="35"/>
      <c r="V350" s="29"/>
    </row>
    <row r="351" spans="1:22" ht="32.25" customHeight="1">
      <c r="A351" s="33"/>
      <c r="B351" s="34" t="s">
        <v>375</v>
      </c>
      <c r="C351" s="32" t="s">
        <v>63</v>
      </c>
      <c r="D351" s="32" t="s">
        <v>377</v>
      </c>
      <c r="E351" s="24" t="s">
        <v>31</v>
      </c>
      <c r="F351" s="17">
        <v>2359.7157992173647</v>
      </c>
      <c r="G351" s="17">
        <f t="shared" ref="G351:I351" si="179">G338</f>
        <v>2588.3074143929243</v>
      </c>
      <c r="H351" s="17">
        <v>1870.2251813699997</v>
      </c>
      <c r="I351" s="17">
        <f t="shared" si="179"/>
        <v>1969.3471159826097</v>
      </c>
      <c r="J351" s="26">
        <f>'2024'!J351</f>
        <v>624.03000000000009</v>
      </c>
      <c r="K351" s="26">
        <f>'2024'!K351</f>
        <v>757.23099999999999</v>
      </c>
      <c r="L351" s="26">
        <f>'2024'!L351</f>
        <v>1545.557</v>
      </c>
      <c r="M351" s="26">
        <f>'2024'!M351</f>
        <v>1545.558</v>
      </c>
      <c r="N351" s="26">
        <f t="shared" si="166"/>
        <v>4472.3760000000002</v>
      </c>
      <c r="O351" s="27">
        <f t="shared" si="170"/>
        <v>305456.83025529125</v>
      </c>
      <c r="P351" s="27">
        <f t="shared" si="171"/>
        <v>370657.47004317807</v>
      </c>
      <c r="Q351" s="27">
        <f t="shared" si="172"/>
        <v>956638.42193015071</v>
      </c>
      <c r="R351" s="27">
        <f t="shared" si="173"/>
        <v>956639.04089044908</v>
      </c>
      <c r="S351" s="27">
        <f t="shared" si="174"/>
        <v>2589391.7631190694</v>
      </c>
      <c r="T351" s="35"/>
      <c r="U351" s="35"/>
      <c r="V351" s="29"/>
    </row>
    <row r="352" spans="1:22" ht="32.25" customHeight="1">
      <c r="A352" s="33"/>
      <c r="B352" s="34" t="s">
        <v>375</v>
      </c>
      <c r="C352" s="32" t="s">
        <v>54</v>
      </c>
      <c r="D352" s="32" t="s">
        <v>388</v>
      </c>
      <c r="E352" s="24" t="s">
        <v>31</v>
      </c>
      <c r="F352" s="17">
        <v>16755.031868141952</v>
      </c>
      <c r="G352" s="17">
        <f t="shared" ref="G352:I352" si="180">G340</f>
        <v>18209.164602529276</v>
      </c>
      <c r="H352" s="17">
        <v>1670.6134574999999</v>
      </c>
      <c r="I352" s="17">
        <f t="shared" si="180"/>
        <v>1759.1559707474999</v>
      </c>
      <c r="J352" s="26">
        <f>'2024'!J352</f>
        <v>204.053</v>
      </c>
      <c r="K352" s="26">
        <f>'2024'!K352</f>
        <v>167.881</v>
      </c>
      <c r="L352" s="26">
        <f>'2024'!L352</f>
        <v>76.552999999999997</v>
      </c>
      <c r="M352" s="26">
        <f>'2024'!M352</f>
        <v>76.552999999999997</v>
      </c>
      <c r="N352" s="26">
        <f t="shared" si="166"/>
        <v>525.04</v>
      </c>
      <c r="O352" s="27">
        <f t="shared" si="170"/>
        <v>3078020.8299467224</v>
      </c>
      <c r="P352" s="27">
        <f t="shared" si="171"/>
        <v>2532387.2471969817</v>
      </c>
      <c r="Q352" s="27">
        <f t="shared" si="172"/>
        <v>1259297.5107887904</v>
      </c>
      <c r="R352" s="27">
        <f t="shared" si="173"/>
        <v>1259297.5107887904</v>
      </c>
      <c r="S352" s="27">
        <f t="shared" si="174"/>
        <v>8129003.0987212863</v>
      </c>
      <c r="T352" s="35"/>
      <c r="U352" s="35"/>
      <c r="V352" s="29"/>
    </row>
    <row r="353" spans="1:22" ht="32.25" customHeight="1">
      <c r="A353" s="33"/>
      <c r="B353" s="34" t="s">
        <v>375</v>
      </c>
      <c r="C353" s="32" t="s">
        <v>378</v>
      </c>
      <c r="D353" s="32" t="s">
        <v>389</v>
      </c>
      <c r="E353" s="24" t="s">
        <v>31</v>
      </c>
      <c r="F353" s="17">
        <v>11114.030307114852</v>
      </c>
      <c r="G353" s="17">
        <f t="shared" ref="G353:I353" si="181">G339</f>
        <v>12155.227516663765</v>
      </c>
      <c r="H353" s="17">
        <v>2686.4135999999999</v>
      </c>
      <c r="I353" s="17">
        <f t="shared" si="181"/>
        <v>1759.1559707474999</v>
      </c>
      <c r="J353" s="26">
        <f>'2024'!J353</f>
        <v>821.53</v>
      </c>
      <c r="K353" s="26">
        <f>'2024'!K353</f>
        <v>1569.8209999999999</v>
      </c>
      <c r="L353" s="26">
        <f>'2024'!L353</f>
        <v>418.75299999999999</v>
      </c>
      <c r="M353" s="26">
        <f>'2024'!M353</f>
        <v>418.75299999999999</v>
      </c>
      <c r="N353" s="26">
        <f t="shared" si="166"/>
        <v>3228.857</v>
      </c>
      <c r="O353" s="27">
        <f t="shared" si="170"/>
        <v>6923539.9533960642</v>
      </c>
      <c r="P353" s="27">
        <f t="shared" si="171"/>
        <v>13229849.686779743</v>
      </c>
      <c r="Q353" s="27">
        <f t="shared" si="172"/>
        <v>4353386.148067073</v>
      </c>
      <c r="R353" s="27">
        <f t="shared" si="173"/>
        <v>4353386.148067073</v>
      </c>
      <c r="S353" s="27">
        <f t="shared" si="174"/>
        <v>28860161.936309952</v>
      </c>
      <c r="T353" s="35"/>
      <c r="U353" s="35"/>
      <c r="V353" s="29"/>
    </row>
    <row r="354" spans="1:22" ht="24.75" customHeight="1">
      <c r="A354" s="24" t="s">
        <v>369</v>
      </c>
      <c r="B354" s="50" t="s">
        <v>370</v>
      </c>
      <c r="C354" s="25" t="s">
        <v>390</v>
      </c>
      <c r="D354" s="24"/>
      <c r="E354" s="50"/>
      <c r="F354" s="49" t="s">
        <v>18</v>
      </c>
      <c r="G354" s="49" t="s">
        <v>411</v>
      </c>
      <c r="H354" s="49" t="s">
        <v>18</v>
      </c>
      <c r="I354" s="49" t="s">
        <v>411</v>
      </c>
      <c r="J354" s="26">
        <f>'2024'!J354</f>
        <v>17.635999999999999</v>
      </c>
      <c r="K354" s="26">
        <f>'2024'!K354</f>
        <v>11.757999999999999</v>
      </c>
      <c r="L354" s="26">
        <f>'2024'!L354</f>
        <v>5.8789999999999996</v>
      </c>
      <c r="M354" s="26">
        <f>'2024'!M354</f>
        <v>17.637</v>
      </c>
      <c r="N354" s="26">
        <f t="shared" si="166"/>
        <v>52.91</v>
      </c>
      <c r="O354" s="27">
        <f t="shared" ref="O354:R354" si="182">O355</f>
        <v>29369.390416991839</v>
      </c>
      <c r="P354" s="27">
        <f t="shared" si="182"/>
        <v>19580.703817361649</v>
      </c>
      <c r="Q354" s="27">
        <f t="shared" si="182"/>
        <v>11253.760772934846</v>
      </c>
      <c r="R354" s="27">
        <f t="shared" si="182"/>
        <v>33761.282318804544</v>
      </c>
      <c r="S354" s="27">
        <f t="shared" si="174"/>
        <v>93965.137326092867</v>
      </c>
      <c r="T354" s="28"/>
      <c r="U354" s="28"/>
      <c r="V354" s="29"/>
    </row>
    <row r="355" spans="1:22" ht="43.5" customHeight="1">
      <c r="A355" s="33"/>
      <c r="B355" s="34" t="s">
        <v>370</v>
      </c>
      <c r="C355" s="32" t="s">
        <v>128</v>
      </c>
      <c r="D355" s="32" t="s">
        <v>391</v>
      </c>
      <c r="E355" s="24" t="s">
        <v>21</v>
      </c>
      <c r="F355" s="17">
        <v>3809.9625746346019</v>
      </c>
      <c r="G355" s="17">
        <v>4172.550603523292</v>
      </c>
      <c r="H355" s="17">
        <v>2144.6535239999998</v>
      </c>
      <c r="I355" s="17">
        <f t="shared" ref="I355" si="183">H355*$I$3</f>
        <v>2258.3201607719998</v>
      </c>
      <c r="J355" s="26">
        <f>'2024'!J355</f>
        <v>17.635999999999999</v>
      </c>
      <c r="K355" s="26">
        <f>'2024'!K355</f>
        <v>11.757999999999999</v>
      </c>
      <c r="L355" s="26">
        <f>'2024'!L355</f>
        <v>5.8789999999999996</v>
      </c>
      <c r="M355" s="26">
        <f>'2024'!M355</f>
        <v>17.637</v>
      </c>
      <c r="N355" s="26">
        <f t="shared" si="166"/>
        <v>52.91</v>
      </c>
      <c r="O355" s="27">
        <f>(F355-H355)*J355</f>
        <v>29369.390416991839</v>
      </c>
      <c r="P355" s="27">
        <f>(F355-H355)*K355</f>
        <v>19580.703817361649</v>
      </c>
      <c r="Q355" s="27">
        <f>(G355-I355)*L355</f>
        <v>11253.760772934846</v>
      </c>
      <c r="R355" s="27">
        <f>(G355-I355)*M355</f>
        <v>33761.282318804544</v>
      </c>
      <c r="S355" s="27">
        <f t="shared" si="174"/>
        <v>93965.137326092867</v>
      </c>
      <c r="T355" s="28"/>
      <c r="U355" s="35"/>
      <c r="V355" s="29"/>
    </row>
    <row r="356" spans="1:22" s="13" customFormat="1" ht="27" customHeight="1">
      <c r="A356" s="69" t="s">
        <v>404</v>
      </c>
      <c r="B356" s="69"/>
      <c r="C356" s="69"/>
      <c r="D356" s="69"/>
      <c r="E356" s="69"/>
      <c r="F356" s="49" t="s">
        <v>18</v>
      </c>
      <c r="G356" s="49" t="s">
        <v>411</v>
      </c>
      <c r="H356" s="49" t="s">
        <v>18</v>
      </c>
      <c r="I356" s="49" t="s">
        <v>411</v>
      </c>
      <c r="J356" s="52">
        <f>J332+J334+J336+J354</f>
        <v>10176.743</v>
      </c>
      <c r="K356" s="52">
        <f t="shared" ref="K356:N356" si="184">K332+K334+K336+K354</f>
        <v>7771.8079999999991</v>
      </c>
      <c r="L356" s="52">
        <f t="shared" si="184"/>
        <v>5170.9719999999988</v>
      </c>
      <c r="M356" s="52">
        <f t="shared" si="184"/>
        <v>12001.868999999999</v>
      </c>
      <c r="N356" s="52">
        <f t="shared" si="184"/>
        <v>35121.392</v>
      </c>
      <c r="O356" s="29">
        <f>O332+O334+O336+O354</f>
        <v>62694734.103995368</v>
      </c>
      <c r="P356" s="29">
        <f t="shared" ref="P356:R356" si="185">P332+P334+P336+P354</f>
        <v>48940138.45627892</v>
      </c>
      <c r="Q356" s="29">
        <f t="shared" si="185"/>
        <v>30316212.694899987</v>
      </c>
      <c r="R356" s="29">
        <f t="shared" si="185"/>
        <v>82890278.403973579</v>
      </c>
      <c r="S356" s="29">
        <f>S332+S334+S336+S354</f>
        <v>224841363.65914783</v>
      </c>
      <c r="T356" s="29">
        <f>'2025'!U356</f>
        <v>25541163.52056535</v>
      </c>
      <c r="U356" s="29">
        <f>R356*0.36</f>
        <v>29840500.225430489</v>
      </c>
      <c r="V356" s="29">
        <f>S356+T356-U356</f>
        <v>220542026.9542827</v>
      </c>
    </row>
    <row r="357" spans="1:22" s="5" customFormat="1" ht="42" customHeight="1">
      <c r="A357" s="68"/>
      <c r="B357" s="54"/>
      <c r="C357" s="55"/>
      <c r="D357" s="55"/>
      <c r="E357" s="56" t="s">
        <v>21</v>
      </c>
      <c r="F357" s="31"/>
      <c r="G357" s="31"/>
      <c r="H357" s="31"/>
      <c r="I357" s="31"/>
      <c r="J357" s="57">
        <f>J337+J338+J339+J340+J341+J342+J343+J344+J345+J346+J355+J333+J335</f>
        <v>8297.607</v>
      </c>
      <c r="K357" s="57">
        <f t="shared" ref="K357:S357" si="186">K337+K338+K339+K340+K341+K342+K343+K344+K345+K346+K355+K333+K335</f>
        <v>5081.6839999999993</v>
      </c>
      <c r="L357" s="57">
        <f t="shared" si="186"/>
        <v>2947.4909999999995</v>
      </c>
      <c r="M357" s="57">
        <f t="shared" si="186"/>
        <v>9778.3860000000004</v>
      </c>
      <c r="N357" s="57">
        <f t="shared" si="186"/>
        <v>26105.167999999998</v>
      </c>
      <c r="O357" s="58">
        <f t="shared" si="186"/>
        <v>51326844.615887895</v>
      </c>
      <c r="P357" s="58">
        <f t="shared" si="186"/>
        <v>31955569.803743094</v>
      </c>
      <c r="Q357" s="58">
        <f t="shared" si="186"/>
        <v>22648492.628025889</v>
      </c>
      <c r="R357" s="58">
        <f t="shared" si="186"/>
        <v>75222542.639387339</v>
      </c>
      <c r="S357" s="58">
        <f t="shared" si="186"/>
        <v>181153449.68704423</v>
      </c>
      <c r="T357" s="59"/>
      <c r="U357" s="60"/>
      <c r="V357" s="61"/>
    </row>
    <row r="358" spans="1:22" s="5" customFormat="1" ht="36" customHeight="1">
      <c r="A358" s="68"/>
      <c r="B358" s="54"/>
      <c r="C358" s="55"/>
      <c r="D358" s="55"/>
      <c r="E358" s="56" t="s">
        <v>31</v>
      </c>
      <c r="F358" s="31"/>
      <c r="G358" s="31"/>
      <c r="H358" s="31"/>
      <c r="I358" s="31"/>
      <c r="J358" s="57">
        <f>J347+J348+J349+J350+J351+J352+J353</f>
        <v>1879.1360000000002</v>
      </c>
      <c r="K358" s="57">
        <f t="shared" ref="K358:S358" si="187">K347+K348+K349+K350+K351+K352+K353</f>
        <v>2690.1239999999998</v>
      </c>
      <c r="L358" s="57">
        <f t="shared" si="187"/>
        <v>2223.4810000000002</v>
      </c>
      <c r="M358" s="57">
        <f t="shared" si="187"/>
        <v>2223.4830000000002</v>
      </c>
      <c r="N358" s="57">
        <f t="shared" si="187"/>
        <v>9016.2240000000002</v>
      </c>
      <c r="O358" s="58">
        <f t="shared" si="187"/>
        <v>11367889.488107473</v>
      </c>
      <c r="P358" s="58">
        <f t="shared" si="187"/>
        <v>16984568.652535819</v>
      </c>
      <c r="Q358" s="58">
        <f t="shared" si="187"/>
        <v>7667720.0668740999</v>
      </c>
      <c r="R358" s="58">
        <f t="shared" si="187"/>
        <v>7667735.7645862401</v>
      </c>
      <c r="S358" s="58">
        <f t="shared" si="187"/>
        <v>43687913.972103633</v>
      </c>
      <c r="T358" s="59"/>
      <c r="U358" s="60"/>
      <c r="V358" s="61"/>
    </row>
    <row r="359" spans="1:22" s="13" customFormat="1" ht="26.25" customHeight="1">
      <c r="A359" s="70" t="s">
        <v>403</v>
      </c>
      <c r="B359" s="70"/>
      <c r="C359" s="70"/>
      <c r="D359" s="70"/>
      <c r="E359" s="70"/>
      <c r="F359" s="49" t="s">
        <v>18</v>
      </c>
      <c r="G359" s="49" t="s">
        <v>411</v>
      </c>
      <c r="H359" s="49" t="s">
        <v>18</v>
      </c>
      <c r="I359" s="49" t="s">
        <v>411</v>
      </c>
      <c r="J359" s="52">
        <f>J356+J327</f>
        <v>2381120.3970223023</v>
      </c>
      <c r="K359" s="52">
        <f t="shared" ref="K359:N359" si="188">K356+K327</f>
        <v>1545244.4433482019</v>
      </c>
      <c r="L359" s="52">
        <f t="shared" si="188"/>
        <v>807392.44444940111</v>
      </c>
      <c r="M359" s="52">
        <f t="shared" si="188"/>
        <v>2069286.032797602</v>
      </c>
      <c r="N359" s="52">
        <f t="shared" si="188"/>
        <v>6803043.3176175077</v>
      </c>
      <c r="O359" s="29">
        <f>O356+O327</f>
        <v>2390888289.8819156</v>
      </c>
      <c r="P359" s="29">
        <f t="shared" ref="P359:R359" si="189">P356+P327</f>
        <v>1256913589.9177847</v>
      </c>
      <c r="Q359" s="29">
        <f t="shared" si="189"/>
        <v>730645688.52505493</v>
      </c>
      <c r="R359" s="29">
        <f t="shared" si="189"/>
        <v>2564482582.9548202</v>
      </c>
      <c r="S359" s="29">
        <f>S356+S327</f>
        <v>6942930151.2795763</v>
      </c>
      <c r="T359" s="29">
        <f>T356+T327</f>
        <v>795181679.15174007</v>
      </c>
      <c r="U359" s="29">
        <f>U356+U327</f>
        <v>923213729.8637352</v>
      </c>
      <c r="V359" s="29">
        <f>V356+V327</f>
        <v>6814898100.5675812</v>
      </c>
    </row>
    <row r="360" spans="1:22" s="5" customFormat="1" ht="39" customHeight="1">
      <c r="A360" s="68"/>
      <c r="B360" s="54"/>
      <c r="C360" s="55"/>
      <c r="D360" s="55" t="s">
        <v>402</v>
      </c>
      <c r="E360" s="56" t="s">
        <v>21</v>
      </c>
      <c r="F360" s="31"/>
      <c r="G360" s="31"/>
      <c r="H360" s="31"/>
      <c r="I360" s="31"/>
      <c r="J360" s="57">
        <f>J328+J357</f>
        <v>1639381.106022303</v>
      </c>
      <c r="K360" s="57">
        <f t="shared" ref="K360:S361" si="190">K328+K357</f>
        <v>750170.56734820188</v>
      </c>
      <c r="L360" s="57">
        <f t="shared" si="190"/>
        <v>243867.84644940065</v>
      </c>
      <c r="M360" s="57">
        <f t="shared" si="190"/>
        <v>1340300.775797603</v>
      </c>
      <c r="N360" s="57">
        <f t="shared" si="190"/>
        <v>3973720.2956175101</v>
      </c>
      <c r="O360" s="58">
        <f t="shared" si="190"/>
        <v>2234891259.7720742</v>
      </c>
      <c r="P360" s="58">
        <f t="shared" si="190"/>
        <v>1084347459.0266166</v>
      </c>
      <c r="Q360" s="58">
        <f t="shared" si="190"/>
        <v>572859473.29633939</v>
      </c>
      <c r="R360" s="58">
        <f t="shared" si="190"/>
        <v>2345347920.1197672</v>
      </c>
      <c r="S360" s="58">
        <f t="shared" si="190"/>
        <v>6237446112.2147989</v>
      </c>
      <c r="T360" s="59"/>
      <c r="U360" s="60"/>
      <c r="V360" s="61"/>
    </row>
    <row r="361" spans="1:22" s="5" customFormat="1" ht="42.75" customHeight="1">
      <c r="A361" s="68"/>
      <c r="B361" s="54"/>
      <c r="C361" s="55"/>
      <c r="D361" s="55"/>
      <c r="E361" s="56" t="s">
        <v>31</v>
      </c>
      <c r="F361" s="31"/>
      <c r="G361" s="31"/>
      <c r="H361" s="31"/>
      <c r="I361" s="31"/>
      <c r="J361" s="57">
        <f>J329+J358</f>
        <v>224836.43400000007</v>
      </c>
      <c r="K361" s="57">
        <f t="shared" si="190"/>
        <v>256224.16400000008</v>
      </c>
      <c r="L361" s="57">
        <f t="shared" si="190"/>
        <v>165658.85800000001</v>
      </c>
      <c r="M361" s="57">
        <f t="shared" si="190"/>
        <v>220951.66699999993</v>
      </c>
      <c r="N361" s="57">
        <f t="shared" si="190"/>
        <v>867671.12300000025</v>
      </c>
      <c r="O361" s="58">
        <f t="shared" si="190"/>
        <v>152505313.84443235</v>
      </c>
      <c r="P361" s="58">
        <f t="shared" si="190"/>
        <v>169074109.02070931</v>
      </c>
      <c r="Q361" s="58">
        <f t="shared" si="190"/>
        <v>154924353.89980415</v>
      </c>
      <c r="R361" s="58">
        <f t="shared" si="190"/>
        <v>215091899.74252906</v>
      </c>
      <c r="S361" s="58">
        <f t="shared" si="190"/>
        <v>691595676.50747478</v>
      </c>
      <c r="T361" s="59"/>
      <c r="U361" s="60"/>
      <c r="V361" s="61"/>
    </row>
    <row r="362" spans="1:22" s="5" customFormat="1" ht="24" customHeight="1">
      <c r="A362" s="68"/>
      <c r="B362" s="54"/>
      <c r="C362" s="55"/>
      <c r="D362" s="55"/>
      <c r="E362" s="56" t="s">
        <v>40</v>
      </c>
      <c r="F362" s="31"/>
      <c r="G362" s="31"/>
      <c r="H362" s="31"/>
      <c r="I362" s="31"/>
      <c r="J362" s="57">
        <f>J330</f>
        <v>516902.85700000002</v>
      </c>
      <c r="K362" s="57">
        <f t="shared" ref="K362:S362" si="191">K330</f>
        <v>538849.71200000006</v>
      </c>
      <c r="L362" s="57">
        <f t="shared" si="191"/>
        <v>397865.74000000005</v>
      </c>
      <c r="M362" s="57">
        <f t="shared" si="191"/>
        <v>508033.58999999997</v>
      </c>
      <c r="N362" s="57">
        <f t="shared" si="191"/>
        <v>1961651.8989999997</v>
      </c>
      <c r="O362" s="58">
        <f t="shared" si="191"/>
        <v>3491716.2654109374</v>
      </c>
      <c r="P362" s="58">
        <f t="shared" si="191"/>
        <v>3492021.8704590639</v>
      </c>
      <c r="Q362" s="58">
        <f t="shared" si="191"/>
        <v>2861861.3289117599</v>
      </c>
      <c r="R362" s="58">
        <f t="shared" si="191"/>
        <v>4042763.092521756</v>
      </c>
      <c r="S362" s="58">
        <f t="shared" si="191"/>
        <v>13888362.557303518</v>
      </c>
      <c r="T362" s="59"/>
      <c r="U362" s="60"/>
      <c r="V362" s="61"/>
    </row>
  </sheetData>
  <autoFilter ref="A6:V362"/>
  <mergeCells count="17">
    <mergeCell ref="T4:T5"/>
    <mergeCell ref="A1:E1"/>
    <mergeCell ref="U4:U5"/>
    <mergeCell ref="V4:V5"/>
    <mergeCell ref="A327:E327"/>
    <mergeCell ref="F4:G4"/>
    <mergeCell ref="H4:I4"/>
    <mergeCell ref="J4:N4"/>
    <mergeCell ref="O4:S4"/>
    <mergeCell ref="F1:M1"/>
    <mergeCell ref="A356:E356"/>
    <mergeCell ref="A359:E359"/>
    <mergeCell ref="A4:A5"/>
    <mergeCell ref="B4:B5"/>
    <mergeCell ref="C4:C5"/>
    <mergeCell ref="D4:D5"/>
    <mergeCell ref="E4:E5"/>
  </mergeCells>
  <pageMargins left="0.39370078740157483" right="0.39370078740157483" top="0.78740157480314965" bottom="0.59055118110236227" header="0.31496062992125984" footer="0.31496062992125984"/>
  <pageSetup paperSize="9" scale="40" fitToHeight="0" orientation="landscape" r:id="rId1"/>
  <headerFooter>
    <oddFooter>&amp;C&amp;P</oddFooter>
  </headerFooter>
  <colBreaks count="1" manualBreakCount="1">
    <brk id="14" max="361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2024</vt:lpstr>
      <vt:lpstr>2025</vt:lpstr>
      <vt:lpstr>2026</vt:lpstr>
      <vt:lpstr>'2024'!Заголовки_для_печати</vt:lpstr>
      <vt:lpstr>'2025'!Заголовки_для_печати</vt:lpstr>
      <vt:lpstr>'2026'!Заголовки_для_печати</vt:lpstr>
      <vt:lpstr>'2024'!Область_печати</vt:lpstr>
      <vt:lpstr>'2025'!Область_печати</vt:lpstr>
      <vt:lpstr>'2026'!Область_печати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Блинова Екатерина Николаевна</dc:creator>
  <cp:lastModifiedBy>minfin user</cp:lastModifiedBy>
  <cp:lastPrinted>2023-10-10T07:52:22Z</cp:lastPrinted>
  <dcterms:created xsi:type="dcterms:W3CDTF">2023-06-21T06:11:28Z</dcterms:created>
  <dcterms:modified xsi:type="dcterms:W3CDTF">2023-10-10T07:52:28Z</dcterms:modified>
</cp:coreProperties>
</file>