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2024" sheetId="1" r:id="rId1"/>
    <sheet name="2025" sheetId="2" r:id="rId2"/>
    <sheet name="2026" sheetId="3" r:id="rId3"/>
  </sheets>
  <definedNames>
    <definedName name="_xlnm._FilterDatabase" localSheetId="0" hidden="1">'2024'!$A$4:$U$4</definedName>
    <definedName name="_xlnm._FilterDatabase" localSheetId="1" hidden="1">'2025'!$A$4:$T$4</definedName>
    <definedName name="_xlnm._FilterDatabase" localSheetId="2" hidden="1">'2026'!$A$4:$T$4</definedName>
    <definedName name="_xlnm.Print_Titles" localSheetId="0">'2024'!$A:$C,'2024'!$3:$4</definedName>
    <definedName name="_xlnm.Print_Titles" localSheetId="1">'2025'!$A:$C,'2025'!$3:$4</definedName>
    <definedName name="_xlnm.Print_Titles" localSheetId="2">'2026'!$A:$C,'2026'!$3:$4</definedName>
    <definedName name="_xlnm.Print_Area" localSheetId="0">'2024'!$A$1:$T$72</definedName>
    <definedName name="_xlnm.Print_Area" localSheetId="1">'2025'!$A$1:$T$69</definedName>
    <definedName name="_xlnm.Print_Area" localSheetId="2">'2026'!$A$1:$T$69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3"/>
  <c r="F55"/>
  <c r="F54"/>
  <c r="F52"/>
  <c r="F51"/>
  <c r="F50"/>
  <c r="F48"/>
  <c r="F47"/>
  <c r="F46"/>
  <c r="F44"/>
  <c r="F43"/>
  <c r="F42"/>
  <c r="F41"/>
  <c r="F40"/>
  <c r="F39"/>
  <c r="F38"/>
  <c r="F36"/>
  <c r="F34"/>
  <c r="F33"/>
  <c r="F32"/>
  <c r="F31"/>
  <c r="F30"/>
  <c r="F29"/>
  <c r="F28"/>
  <c r="F27"/>
  <c r="F26"/>
  <c r="F25"/>
  <c r="F24"/>
  <c r="F6"/>
  <c r="F7"/>
  <c r="F8"/>
  <c r="F9"/>
  <c r="F10"/>
  <c r="F11"/>
  <c r="F12"/>
  <c r="F13"/>
  <c r="F14"/>
  <c r="F15"/>
  <c r="F16"/>
  <c r="F17"/>
  <c r="F18"/>
  <c r="F19"/>
  <c r="F20"/>
  <c r="F21"/>
  <c r="F22"/>
  <c r="F5"/>
  <c r="F56" i="2"/>
  <c r="F55"/>
  <c r="F54"/>
  <c r="F52"/>
  <c r="F51"/>
  <c r="F50"/>
  <c r="F48"/>
  <c r="F47"/>
  <c r="F46"/>
  <c r="F44"/>
  <c r="F43"/>
  <c r="F42"/>
  <c r="F41"/>
  <c r="F40"/>
  <c r="F39"/>
  <c r="F38"/>
  <c r="F36"/>
  <c r="F34"/>
  <c r="F33"/>
  <c r="F32"/>
  <c r="F31"/>
  <c r="F30"/>
  <c r="F29"/>
  <c r="F28"/>
  <c r="F27"/>
  <c r="F26"/>
  <c r="F25"/>
  <c r="F24"/>
  <c r="F6"/>
  <c r="F7"/>
  <c r="F8"/>
  <c r="F9"/>
  <c r="F10"/>
  <c r="F11"/>
  <c r="F12"/>
  <c r="F13"/>
  <c r="F14"/>
  <c r="F15"/>
  <c r="F16"/>
  <c r="F17"/>
  <c r="F18"/>
  <c r="F19"/>
  <c r="F20"/>
  <c r="F21"/>
  <c r="F22"/>
  <c r="F5"/>
  <c r="P6" l="1"/>
  <c r="P7"/>
  <c r="P8"/>
  <c r="P9"/>
  <c r="P10"/>
  <c r="P11"/>
  <c r="P12"/>
  <c r="P13"/>
  <c r="P14"/>
  <c r="P15"/>
  <c r="P16"/>
  <c r="P17"/>
  <c r="P18"/>
  <c r="P19"/>
  <c r="P20"/>
  <c r="P21"/>
  <c r="P22"/>
  <c r="O6"/>
  <c r="O7"/>
  <c r="O8"/>
  <c r="O9"/>
  <c r="O10"/>
  <c r="O11"/>
  <c r="O12"/>
  <c r="O13"/>
  <c r="O14"/>
  <c r="O15"/>
  <c r="O16"/>
  <c r="O17"/>
  <c r="O18"/>
  <c r="O19"/>
  <c r="O20"/>
  <c r="O21"/>
  <c r="O22"/>
  <c r="N6"/>
  <c r="N7"/>
  <c r="N8"/>
  <c r="N9"/>
  <c r="N10"/>
  <c r="N11"/>
  <c r="N12"/>
  <c r="N13"/>
  <c r="N14"/>
  <c r="N15"/>
  <c r="N16"/>
  <c r="N17"/>
  <c r="N18"/>
  <c r="N19"/>
  <c r="N20"/>
  <c r="N21"/>
  <c r="N22"/>
  <c r="M6"/>
  <c r="M7"/>
  <c r="M8"/>
  <c r="M9"/>
  <c r="M10"/>
  <c r="M11"/>
  <c r="M12"/>
  <c r="M13"/>
  <c r="M14"/>
  <c r="M15"/>
  <c r="M16"/>
  <c r="M17"/>
  <c r="M18"/>
  <c r="M19"/>
  <c r="M20"/>
  <c r="M21"/>
  <c r="M22"/>
  <c r="P5"/>
  <c r="O5"/>
  <c r="N5"/>
  <c r="M5"/>
  <c r="N5" i="1" l="1"/>
  <c r="O5"/>
  <c r="N47" l="1"/>
  <c r="N48"/>
  <c r="M47"/>
  <c r="M48"/>
  <c r="N46"/>
  <c r="M46"/>
  <c r="N39"/>
  <c r="N40"/>
  <c r="N41"/>
  <c r="N42"/>
  <c r="N43"/>
  <c r="N44"/>
  <c r="M39"/>
  <c r="M40"/>
  <c r="M41"/>
  <c r="M42"/>
  <c r="M43"/>
  <c r="M44"/>
  <c r="N38"/>
  <c r="M38"/>
  <c r="N25"/>
  <c r="N26"/>
  <c r="N27"/>
  <c r="N28"/>
  <c r="N29"/>
  <c r="N30"/>
  <c r="N31"/>
  <c r="N32"/>
  <c r="N33"/>
  <c r="N34"/>
  <c r="M25"/>
  <c r="M26"/>
  <c r="M27"/>
  <c r="M28"/>
  <c r="M29"/>
  <c r="M30"/>
  <c r="M31"/>
  <c r="M32"/>
  <c r="M33"/>
  <c r="M34"/>
  <c r="N24"/>
  <c r="M24"/>
  <c r="N6"/>
  <c r="N7"/>
  <c r="N8"/>
  <c r="N9"/>
  <c r="N10"/>
  <c r="N11"/>
  <c r="N12"/>
  <c r="N13"/>
  <c r="N14"/>
  <c r="N15"/>
  <c r="N16"/>
  <c r="N17"/>
  <c r="N18"/>
  <c r="N19"/>
  <c r="N20"/>
  <c r="N21"/>
  <c r="N22"/>
  <c r="M6"/>
  <c r="M7"/>
  <c r="M8"/>
  <c r="M9"/>
  <c r="M10"/>
  <c r="M11"/>
  <c r="M12"/>
  <c r="M13"/>
  <c r="M14"/>
  <c r="M15"/>
  <c r="M16"/>
  <c r="M17"/>
  <c r="M18"/>
  <c r="M19"/>
  <c r="M20"/>
  <c r="M21"/>
  <c r="M22"/>
  <c r="P5"/>
  <c r="M5"/>
  <c r="Q5" s="1"/>
  <c r="L5" l="1"/>
  <c r="L21" i="2"/>
  <c r="E18" i="1"/>
  <c r="E19"/>
  <c r="E20"/>
  <c r="E21"/>
  <c r="E22"/>
  <c r="E17"/>
  <c r="E12"/>
  <c r="E13"/>
  <c r="E14"/>
  <c r="E15"/>
  <c r="E16"/>
  <c r="E11"/>
  <c r="E6"/>
  <c r="E7"/>
  <c r="E8"/>
  <c r="E9"/>
  <c r="E10"/>
  <c r="E51" i="3"/>
  <c r="E52"/>
  <c r="E50"/>
  <c r="E51" i="2"/>
  <c r="E52"/>
  <c r="E50"/>
  <c r="E51" i="1"/>
  <c r="E52"/>
  <c r="E50"/>
  <c r="E48"/>
  <c r="E43" i="3"/>
  <c r="E41"/>
  <c r="E39"/>
  <c r="E43" i="2"/>
  <c r="E41"/>
  <c r="E39"/>
  <c r="E43" i="1"/>
  <c r="E41"/>
  <c r="E39"/>
  <c r="E27" i="3"/>
  <c r="E26"/>
  <c r="E33"/>
  <c r="E32"/>
  <c r="E31"/>
  <c r="E30"/>
  <c r="E29"/>
  <c r="E27" i="2"/>
  <c r="E26"/>
  <c r="E33"/>
  <c r="E32"/>
  <c r="E31"/>
  <c r="E30"/>
  <c r="E29"/>
  <c r="E27" i="1"/>
  <c r="E26"/>
  <c r="E33"/>
  <c r="E32"/>
  <c r="E31"/>
  <c r="E30"/>
  <c r="E29"/>
  <c r="E22" i="3"/>
  <c r="E21"/>
  <c r="E20"/>
  <c r="E19"/>
  <c r="E18"/>
  <c r="E16"/>
  <c r="E15"/>
  <c r="E14"/>
  <c r="E13"/>
  <c r="E12"/>
  <c r="E10"/>
  <c r="E9"/>
  <c r="E8"/>
  <c r="E7"/>
  <c r="E6"/>
  <c r="P31" i="1" l="1"/>
  <c r="O31"/>
  <c r="Q31" s="1"/>
  <c r="P27"/>
  <c r="O27"/>
  <c r="Q27" s="1"/>
  <c r="O41"/>
  <c r="P41"/>
  <c r="P48"/>
  <c r="O48"/>
  <c r="P8"/>
  <c r="O8"/>
  <c r="P16"/>
  <c r="O16"/>
  <c r="P12"/>
  <c r="O12"/>
  <c r="P20"/>
  <c r="O20"/>
  <c r="O32"/>
  <c r="P32"/>
  <c r="P43"/>
  <c r="O43"/>
  <c r="P7"/>
  <c r="O7"/>
  <c r="P15"/>
  <c r="O15"/>
  <c r="P17"/>
  <c r="O17"/>
  <c r="P19"/>
  <c r="O19"/>
  <c r="O29"/>
  <c r="P29"/>
  <c r="O33"/>
  <c r="P33"/>
  <c r="O10"/>
  <c r="P10"/>
  <c r="O6"/>
  <c r="P6"/>
  <c r="O14"/>
  <c r="P14"/>
  <c r="O22"/>
  <c r="P22"/>
  <c r="O18"/>
  <c r="P18"/>
  <c r="P30"/>
  <c r="O30"/>
  <c r="Q30" s="1"/>
  <c r="P26"/>
  <c r="O26"/>
  <c r="P39"/>
  <c r="O39"/>
  <c r="P9"/>
  <c r="O9"/>
  <c r="P11"/>
  <c r="O11"/>
  <c r="P13"/>
  <c r="O13"/>
  <c r="P21"/>
  <c r="O21"/>
  <c r="J52" i="3"/>
  <c r="I52"/>
  <c r="H52"/>
  <c r="J51"/>
  <c r="I51"/>
  <c r="H51"/>
  <c r="H50"/>
  <c r="M50" s="1"/>
  <c r="I50"/>
  <c r="J50"/>
  <c r="K50"/>
  <c r="K51"/>
  <c r="K52"/>
  <c r="P52" i="1"/>
  <c r="O52"/>
  <c r="N52"/>
  <c r="M52"/>
  <c r="P51"/>
  <c r="O51"/>
  <c r="N51"/>
  <c r="M51"/>
  <c r="P50"/>
  <c r="O50"/>
  <c r="N50"/>
  <c r="M50"/>
  <c r="M53" s="1"/>
  <c r="E24"/>
  <c r="R58"/>
  <c r="Q26" l="1"/>
  <c r="O24"/>
  <c r="P24"/>
  <c r="Q33"/>
  <c r="Q32"/>
  <c r="O23"/>
  <c r="Q29"/>
  <c r="K56" i="3"/>
  <c r="J56"/>
  <c r="I56"/>
  <c r="N56" s="1"/>
  <c r="H56"/>
  <c r="M56" s="1"/>
  <c r="E56"/>
  <c r="K55"/>
  <c r="J55"/>
  <c r="I55"/>
  <c r="N55" s="1"/>
  <c r="H55"/>
  <c r="E55"/>
  <c r="K54"/>
  <c r="J54"/>
  <c r="I54"/>
  <c r="N54" s="1"/>
  <c r="H54"/>
  <c r="M54" s="1"/>
  <c r="E54"/>
  <c r="P52"/>
  <c r="O52"/>
  <c r="N52"/>
  <c r="M52"/>
  <c r="P51"/>
  <c r="O51"/>
  <c r="N51"/>
  <c r="M51"/>
  <c r="P50"/>
  <c r="O50"/>
  <c r="N50"/>
  <c r="K48"/>
  <c r="J48"/>
  <c r="I48"/>
  <c r="N48" s="1"/>
  <c r="H48"/>
  <c r="M48" s="1"/>
  <c r="E48"/>
  <c r="K47"/>
  <c r="J47"/>
  <c r="I47"/>
  <c r="N47" s="1"/>
  <c r="H47"/>
  <c r="M47" s="1"/>
  <c r="E47"/>
  <c r="K46"/>
  <c r="J46"/>
  <c r="I46"/>
  <c r="N46" s="1"/>
  <c r="H46"/>
  <c r="M46" s="1"/>
  <c r="E46"/>
  <c r="K44"/>
  <c r="J44"/>
  <c r="I44"/>
  <c r="N44" s="1"/>
  <c r="H44"/>
  <c r="M44" s="1"/>
  <c r="E44"/>
  <c r="K43"/>
  <c r="P43" s="1"/>
  <c r="J43"/>
  <c r="O43" s="1"/>
  <c r="I43"/>
  <c r="N43" s="1"/>
  <c r="H43"/>
  <c r="M43" s="1"/>
  <c r="K42"/>
  <c r="J42"/>
  <c r="I42"/>
  <c r="N42" s="1"/>
  <c r="H42"/>
  <c r="M42" s="1"/>
  <c r="E42"/>
  <c r="K41"/>
  <c r="P41" s="1"/>
  <c r="J41"/>
  <c r="O41" s="1"/>
  <c r="I41"/>
  <c r="N41" s="1"/>
  <c r="H41"/>
  <c r="M41" s="1"/>
  <c r="K40"/>
  <c r="J40"/>
  <c r="I40"/>
  <c r="N40" s="1"/>
  <c r="H40"/>
  <c r="M40" s="1"/>
  <c r="E40"/>
  <c r="K39"/>
  <c r="P39" s="1"/>
  <c r="J39"/>
  <c r="O39" s="1"/>
  <c r="I39"/>
  <c r="N39" s="1"/>
  <c r="H39"/>
  <c r="M39" s="1"/>
  <c r="K38"/>
  <c r="J38"/>
  <c r="I38"/>
  <c r="N38" s="1"/>
  <c r="H38"/>
  <c r="M38" s="1"/>
  <c r="E38"/>
  <c r="K36"/>
  <c r="P36" s="1"/>
  <c r="P37" s="1"/>
  <c r="S37" s="1"/>
  <c r="J36"/>
  <c r="O36" s="1"/>
  <c r="O37" s="1"/>
  <c r="I36"/>
  <c r="N36" s="1"/>
  <c r="N37" s="1"/>
  <c r="H36"/>
  <c r="M36" s="1"/>
  <c r="K34"/>
  <c r="J34"/>
  <c r="I34"/>
  <c r="N34" s="1"/>
  <c r="H34"/>
  <c r="M34" s="1"/>
  <c r="E34"/>
  <c r="K33"/>
  <c r="P33" s="1"/>
  <c r="J33"/>
  <c r="O33" s="1"/>
  <c r="I33"/>
  <c r="N33" s="1"/>
  <c r="H33"/>
  <c r="M33" s="1"/>
  <c r="K32"/>
  <c r="P32" s="1"/>
  <c r="J32"/>
  <c r="O32" s="1"/>
  <c r="I32"/>
  <c r="N32" s="1"/>
  <c r="H32"/>
  <c r="M32" s="1"/>
  <c r="K31"/>
  <c r="P31" s="1"/>
  <c r="J31"/>
  <c r="O31" s="1"/>
  <c r="I31"/>
  <c r="N31" s="1"/>
  <c r="H31"/>
  <c r="M31" s="1"/>
  <c r="K30"/>
  <c r="P30" s="1"/>
  <c r="J30"/>
  <c r="O30" s="1"/>
  <c r="I30"/>
  <c r="N30" s="1"/>
  <c r="H30"/>
  <c r="M30" s="1"/>
  <c r="K29"/>
  <c r="P29" s="1"/>
  <c r="J29"/>
  <c r="O29" s="1"/>
  <c r="I29"/>
  <c r="N29" s="1"/>
  <c r="H29"/>
  <c r="M29" s="1"/>
  <c r="K28"/>
  <c r="J28"/>
  <c r="I28"/>
  <c r="N28" s="1"/>
  <c r="H28"/>
  <c r="M28" s="1"/>
  <c r="E28"/>
  <c r="K27"/>
  <c r="P27" s="1"/>
  <c r="J27"/>
  <c r="O27" s="1"/>
  <c r="I27"/>
  <c r="N27" s="1"/>
  <c r="H27"/>
  <c r="M27" s="1"/>
  <c r="K26"/>
  <c r="P26" s="1"/>
  <c r="J26"/>
  <c r="O26" s="1"/>
  <c r="I26"/>
  <c r="N26" s="1"/>
  <c r="H26"/>
  <c r="M26" s="1"/>
  <c r="K25"/>
  <c r="J25"/>
  <c r="I25"/>
  <c r="N25" s="1"/>
  <c r="H25"/>
  <c r="M25" s="1"/>
  <c r="E25"/>
  <c r="K24"/>
  <c r="J24"/>
  <c r="I24"/>
  <c r="N24" s="1"/>
  <c r="H24"/>
  <c r="M24" s="1"/>
  <c r="E24"/>
  <c r="K22"/>
  <c r="P22" s="1"/>
  <c r="J22"/>
  <c r="O22" s="1"/>
  <c r="I22"/>
  <c r="N22" s="1"/>
  <c r="H22"/>
  <c r="M22" s="1"/>
  <c r="K21"/>
  <c r="P21" s="1"/>
  <c r="J21"/>
  <c r="O21" s="1"/>
  <c r="I21"/>
  <c r="N21" s="1"/>
  <c r="H21"/>
  <c r="M21" s="1"/>
  <c r="K20"/>
  <c r="P20" s="1"/>
  <c r="J20"/>
  <c r="O20" s="1"/>
  <c r="I20"/>
  <c r="N20" s="1"/>
  <c r="H20"/>
  <c r="M20" s="1"/>
  <c r="K19"/>
  <c r="P19" s="1"/>
  <c r="J19"/>
  <c r="O19" s="1"/>
  <c r="I19"/>
  <c r="N19" s="1"/>
  <c r="H19"/>
  <c r="M19" s="1"/>
  <c r="K18"/>
  <c r="P18" s="1"/>
  <c r="J18"/>
  <c r="O18" s="1"/>
  <c r="I18"/>
  <c r="N18" s="1"/>
  <c r="H18"/>
  <c r="M18" s="1"/>
  <c r="K17"/>
  <c r="J17"/>
  <c r="I17"/>
  <c r="N17" s="1"/>
  <c r="H17"/>
  <c r="M17" s="1"/>
  <c r="E17"/>
  <c r="K16"/>
  <c r="P16" s="1"/>
  <c r="J16"/>
  <c r="O16" s="1"/>
  <c r="I16"/>
  <c r="N16" s="1"/>
  <c r="H16"/>
  <c r="M16" s="1"/>
  <c r="K15"/>
  <c r="P15" s="1"/>
  <c r="J15"/>
  <c r="O15" s="1"/>
  <c r="I15"/>
  <c r="N15" s="1"/>
  <c r="H15"/>
  <c r="M15" s="1"/>
  <c r="K14"/>
  <c r="P14" s="1"/>
  <c r="J14"/>
  <c r="O14" s="1"/>
  <c r="I14"/>
  <c r="N14" s="1"/>
  <c r="H14"/>
  <c r="M14" s="1"/>
  <c r="K13"/>
  <c r="P13" s="1"/>
  <c r="J13"/>
  <c r="O13" s="1"/>
  <c r="I13"/>
  <c r="N13" s="1"/>
  <c r="H13"/>
  <c r="M13" s="1"/>
  <c r="K12"/>
  <c r="P12" s="1"/>
  <c r="J12"/>
  <c r="O12" s="1"/>
  <c r="I12"/>
  <c r="N12" s="1"/>
  <c r="H12"/>
  <c r="M12" s="1"/>
  <c r="K11"/>
  <c r="J11"/>
  <c r="I11"/>
  <c r="N11" s="1"/>
  <c r="H11"/>
  <c r="M11" s="1"/>
  <c r="E11"/>
  <c r="K10"/>
  <c r="P10" s="1"/>
  <c r="J10"/>
  <c r="O10" s="1"/>
  <c r="I10"/>
  <c r="N10" s="1"/>
  <c r="H10"/>
  <c r="M10" s="1"/>
  <c r="K9"/>
  <c r="P9" s="1"/>
  <c r="J9"/>
  <c r="O9" s="1"/>
  <c r="I9"/>
  <c r="N9" s="1"/>
  <c r="H9"/>
  <c r="M9" s="1"/>
  <c r="K8"/>
  <c r="P8" s="1"/>
  <c r="J8"/>
  <c r="O8" s="1"/>
  <c r="I8"/>
  <c r="N8" s="1"/>
  <c r="H8"/>
  <c r="M8" s="1"/>
  <c r="K7"/>
  <c r="P7" s="1"/>
  <c r="J7"/>
  <c r="O7" s="1"/>
  <c r="I7"/>
  <c r="N7" s="1"/>
  <c r="H7"/>
  <c r="M7" s="1"/>
  <c r="K6"/>
  <c r="P6" s="1"/>
  <c r="J6"/>
  <c r="O6" s="1"/>
  <c r="I6"/>
  <c r="N6" s="1"/>
  <c r="H6"/>
  <c r="M6" s="1"/>
  <c r="K5"/>
  <c r="J5"/>
  <c r="I5"/>
  <c r="N5" s="1"/>
  <c r="H5"/>
  <c r="M5" s="1"/>
  <c r="E5"/>
  <c r="H24" i="2"/>
  <c r="M24" s="1"/>
  <c r="I24"/>
  <c r="N24" s="1"/>
  <c r="J24"/>
  <c r="K24"/>
  <c r="H25"/>
  <c r="M25" s="1"/>
  <c r="I25"/>
  <c r="N25" s="1"/>
  <c r="J25"/>
  <c r="K25"/>
  <c r="H26"/>
  <c r="M26" s="1"/>
  <c r="I26"/>
  <c r="N26" s="1"/>
  <c r="J26"/>
  <c r="O26" s="1"/>
  <c r="K26"/>
  <c r="P26" s="1"/>
  <c r="H27"/>
  <c r="M27" s="1"/>
  <c r="I27"/>
  <c r="N27" s="1"/>
  <c r="J27"/>
  <c r="O27" s="1"/>
  <c r="K27"/>
  <c r="P27" s="1"/>
  <c r="H28"/>
  <c r="M28" s="1"/>
  <c r="I28"/>
  <c r="N28" s="1"/>
  <c r="J28"/>
  <c r="K28"/>
  <c r="H29"/>
  <c r="M29" s="1"/>
  <c r="I29"/>
  <c r="N29" s="1"/>
  <c r="J29"/>
  <c r="O29" s="1"/>
  <c r="K29"/>
  <c r="P29" s="1"/>
  <c r="H30"/>
  <c r="M30" s="1"/>
  <c r="I30"/>
  <c r="N30" s="1"/>
  <c r="J30"/>
  <c r="O30" s="1"/>
  <c r="K30"/>
  <c r="P30" s="1"/>
  <c r="H31"/>
  <c r="M31" s="1"/>
  <c r="I31"/>
  <c r="N31" s="1"/>
  <c r="J31"/>
  <c r="O31" s="1"/>
  <c r="K31"/>
  <c r="P31" s="1"/>
  <c r="H32"/>
  <c r="M32" s="1"/>
  <c r="I32"/>
  <c r="N32" s="1"/>
  <c r="J32"/>
  <c r="O32" s="1"/>
  <c r="K32"/>
  <c r="P32" s="1"/>
  <c r="H33"/>
  <c r="M33" s="1"/>
  <c r="I33"/>
  <c r="N33" s="1"/>
  <c r="J33"/>
  <c r="O33" s="1"/>
  <c r="K33"/>
  <c r="P33" s="1"/>
  <c r="H34"/>
  <c r="M34" s="1"/>
  <c r="I34"/>
  <c r="N34" s="1"/>
  <c r="J34"/>
  <c r="K34"/>
  <c r="H36"/>
  <c r="M36" s="1"/>
  <c r="M37" s="1"/>
  <c r="I36"/>
  <c r="N36" s="1"/>
  <c r="N37" s="1"/>
  <c r="J36"/>
  <c r="O36" s="1"/>
  <c r="O37" s="1"/>
  <c r="K36"/>
  <c r="P36" s="1"/>
  <c r="P37" s="1"/>
  <c r="S37" s="1"/>
  <c r="R37" i="3" s="1"/>
  <c r="H38" i="2"/>
  <c r="M38" s="1"/>
  <c r="I38"/>
  <c r="N38" s="1"/>
  <c r="J38"/>
  <c r="K38"/>
  <c r="H39"/>
  <c r="M39" s="1"/>
  <c r="I39"/>
  <c r="N39" s="1"/>
  <c r="J39"/>
  <c r="O39" s="1"/>
  <c r="K39"/>
  <c r="P39" s="1"/>
  <c r="H40"/>
  <c r="M40" s="1"/>
  <c r="I40"/>
  <c r="N40" s="1"/>
  <c r="J40"/>
  <c r="K40"/>
  <c r="H41"/>
  <c r="M41" s="1"/>
  <c r="I41"/>
  <c r="N41" s="1"/>
  <c r="J41"/>
  <c r="O41" s="1"/>
  <c r="K41"/>
  <c r="P41" s="1"/>
  <c r="H42"/>
  <c r="M42" s="1"/>
  <c r="I42"/>
  <c r="N42" s="1"/>
  <c r="J42"/>
  <c r="K42"/>
  <c r="H43"/>
  <c r="M43" s="1"/>
  <c r="I43"/>
  <c r="N43" s="1"/>
  <c r="J43"/>
  <c r="O43" s="1"/>
  <c r="K43"/>
  <c r="P43" s="1"/>
  <c r="H44"/>
  <c r="M44" s="1"/>
  <c r="I44"/>
  <c r="N44" s="1"/>
  <c r="J44"/>
  <c r="K44"/>
  <c r="H46"/>
  <c r="M46" s="1"/>
  <c r="I46"/>
  <c r="N46" s="1"/>
  <c r="J46"/>
  <c r="K46"/>
  <c r="H47"/>
  <c r="M47" s="1"/>
  <c r="I47"/>
  <c r="N47" s="1"/>
  <c r="J47"/>
  <c r="K47"/>
  <c r="H48"/>
  <c r="M48" s="1"/>
  <c r="I48"/>
  <c r="N48" s="1"/>
  <c r="J48"/>
  <c r="K48"/>
  <c r="H50"/>
  <c r="M50" s="1"/>
  <c r="I50"/>
  <c r="N50" s="1"/>
  <c r="J50"/>
  <c r="O50" s="1"/>
  <c r="K50"/>
  <c r="P50" s="1"/>
  <c r="H51"/>
  <c r="M51" s="1"/>
  <c r="I51"/>
  <c r="N51" s="1"/>
  <c r="J51"/>
  <c r="O51" s="1"/>
  <c r="K51"/>
  <c r="P51" s="1"/>
  <c r="H52"/>
  <c r="M52" s="1"/>
  <c r="I52"/>
  <c r="N52" s="1"/>
  <c r="J52"/>
  <c r="O52" s="1"/>
  <c r="K52"/>
  <c r="P52" s="1"/>
  <c r="H54"/>
  <c r="M54" s="1"/>
  <c r="I54"/>
  <c r="N54" s="1"/>
  <c r="J54"/>
  <c r="K54"/>
  <c r="P54" s="1"/>
  <c r="H55"/>
  <c r="M55" s="1"/>
  <c r="I55"/>
  <c r="N55" s="1"/>
  <c r="J55"/>
  <c r="K55"/>
  <c r="H56"/>
  <c r="M56" s="1"/>
  <c r="I56"/>
  <c r="N56" s="1"/>
  <c r="J56"/>
  <c r="K56"/>
  <c r="P56" s="1"/>
  <c r="E56"/>
  <c r="E55"/>
  <c r="E54"/>
  <c r="E48"/>
  <c r="E47"/>
  <c r="E46"/>
  <c r="E44"/>
  <c r="E42"/>
  <c r="E40"/>
  <c r="E38"/>
  <c r="E34"/>
  <c r="E28"/>
  <c r="E25"/>
  <c r="E24"/>
  <c r="P17" i="3" l="1"/>
  <c r="O17"/>
  <c r="P34"/>
  <c r="O34"/>
  <c r="P44"/>
  <c r="O44"/>
  <c r="P24"/>
  <c r="O24"/>
  <c r="P38"/>
  <c r="O38"/>
  <c r="P46"/>
  <c r="O46"/>
  <c r="P48" i="2"/>
  <c r="P47"/>
  <c r="P46"/>
  <c r="P44"/>
  <c r="P42"/>
  <c r="P40"/>
  <c r="P38"/>
  <c r="P34"/>
  <c r="P28"/>
  <c r="P25"/>
  <c r="P24"/>
  <c r="P5" i="3"/>
  <c r="O5"/>
  <c r="P25"/>
  <c r="O25"/>
  <c r="P40"/>
  <c r="O40"/>
  <c r="P47"/>
  <c r="O47"/>
  <c r="P55" i="2"/>
  <c r="O56"/>
  <c r="O55"/>
  <c r="O54"/>
  <c r="O48"/>
  <c r="O47"/>
  <c r="O46"/>
  <c r="O44"/>
  <c r="O42"/>
  <c r="O40"/>
  <c r="O38"/>
  <c r="O34"/>
  <c r="O28"/>
  <c r="O25"/>
  <c r="O24"/>
  <c r="P11" i="3"/>
  <c r="O11"/>
  <c r="O28"/>
  <c r="P28"/>
  <c r="O42"/>
  <c r="P42"/>
  <c r="P45" s="1"/>
  <c r="S45" s="1"/>
  <c r="P48"/>
  <c r="O48"/>
  <c r="Q48" s="1"/>
  <c r="Q24" i="1"/>
  <c r="M23" i="2"/>
  <c r="Q13"/>
  <c r="P54" i="3"/>
  <c r="Q19"/>
  <c r="P56"/>
  <c r="L5" i="2"/>
  <c r="L54"/>
  <c r="L42"/>
  <c r="L26"/>
  <c r="L25"/>
  <c r="L24"/>
  <c r="M49" i="3"/>
  <c r="Q15"/>
  <c r="P55"/>
  <c r="N49" i="2"/>
  <c r="N45"/>
  <c r="L51"/>
  <c r="N57"/>
  <c r="L56"/>
  <c r="L44"/>
  <c r="L20"/>
  <c r="L19"/>
  <c r="L13"/>
  <c r="L12"/>
  <c r="L11"/>
  <c r="L10"/>
  <c r="L9"/>
  <c r="L8"/>
  <c r="L7"/>
  <c r="O53"/>
  <c r="Q22"/>
  <c r="L12" i="3"/>
  <c r="L21"/>
  <c r="L38"/>
  <c r="P53"/>
  <c r="S53" s="1"/>
  <c r="L31" i="2"/>
  <c r="L43"/>
  <c r="L55"/>
  <c r="Q52"/>
  <c r="Q51"/>
  <c r="L46"/>
  <c r="L41"/>
  <c r="L40"/>
  <c r="L39"/>
  <c r="L38"/>
  <c r="L36"/>
  <c r="L34"/>
  <c r="L33"/>
  <c r="Q51" i="3"/>
  <c r="L48" i="2"/>
  <c r="L47"/>
  <c r="L30"/>
  <c r="L28"/>
  <c r="L27"/>
  <c r="L22"/>
  <c r="L18"/>
  <c r="L17"/>
  <c r="L16"/>
  <c r="L15"/>
  <c r="L14"/>
  <c r="L6"/>
  <c r="N57" i="3"/>
  <c r="Q36"/>
  <c r="Q37" s="1"/>
  <c r="T37" s="1"/>
  <c r="M37"/>
  <c r="L5"/>
  <c r="L9"/>
  <c r="L26"/>
  <c r="Q27"/>
  <c r="L13"/>
  <c r="L20"/>
  <c r="L24"/>
  <c r="L42"/>
  <c r="N53"/>
  <c r="L55"/>
  <c r="M55"/>
  <c r="M57" s="1"/>
  <c r="L16"/>
  <c r="L32"/>
  <c r="N45"/>
  <c r="L40"/>
  <c r="Q7"/>
  <c r="L8"/>
  <c r="L17"/>
  <c r="N35"/>
  <c r="L30"/>
  <c r="L44"/>
  <c r="N49"/>
  <c r="N23"/>
  <c r="L7"/>
  <c r="L15"/>
  <c r="L29"/>
  <c r="L39"/>
  <c r="L41"/>
  <c r="L43"/>
  <c r="L51"/>
  <c r="L54"/>
  <c r="L56"/>
  <c r="Q6"/>
  <c r="L10"/>
  <c r="Q14"/>
  <c r="L18"/>
  <c r="Q25"/>
  <c r="L31"/>
  <c r="L46"/>
  <c r="L47"/>
  <c r="L48"/>
  <c r="Q50"/>
  <c r="M53"/>
  <c r="L50"/>
  <c r="O55"/>
  <c r="L6"/>
  <c r="L11"/>
  <c r="L25"/>
  <c r="Q46"/>
  <c r="L19"/>
  <c r="Q10"/>
  <c r="L14"/>
  <c r="L22"/>
  <c r="L27"/>
  <c r="L28"/>
  <c r="L33"/>
  <c r="L34"/>
  <c r="L36"/>
  <c r="Q39"/>
  <c r="Q41"/>
  <c r="O53"/>
  <c r="Q52"/>
  <c r="L52"/>
  <c r="O54"/>
  <c r="O56"/>
  <c r="M57" i="2"/>
  <c r="M35"/>
  <c r="L29"/>
  <c r="L32"/>
  <c r="L52"/>
  <c r="N53"/>
  <c r="M49"/>
  <c r="L50"/>
  <c r="N23"/>
  <c r="Q36"/>
  <c r="Q37" s="1"/>
  <c r="M53"/>
  <c r="Q50"/>
  <c r="Q19"/>
  <c r="M45"/>
  <c r="P53"/>
  <c r="S53" s="1"/>
  <c r="R53" i="3" s="1"/>
  <c r="Q11" i="2"/>
  <c r="Q11" i="3" l="1"/>
  <c r="P49"/>
  <c r="S49" s="1"/>
  <c r="Q28" i="2"/>
  <c r="Q56" i="3"/>
  <c r="Q40" i="2"/>
  <c r="Q34" i="3"/>
  <c r="Q20" i="2"/>
  <c r="P57" i="3"/>
  <c r="S57" s="1"/>
  <c r="Q55" i="2"/>
  <c r="Q56"/>
  <c r="Q47" i="3"/>
  <c r="Q49" s="1"/>
  <c r="Q47" i="2"/>
  <c r="Q41"/>
  <c r="Q44"/>
  <c r="Q33" i="3"/>
  <c r="Q26"/>
  <c r="Q26" i="2"/>
  <c r="Q22" i="3"/>
  <c r="Q18"/>
  <c r="Q12" i="2"/>
  <c r="Q14"/>
  <c r="Q10"/>
  <c r="Q21"/>
  <c r="Q21" i="3"/>
  <c r="Q29" i="2"/>
  <c r="Q15"/>
  <c r="Q18"/>
  <c r="N35"/>
  <c r="N58" s="1"/>
  <c r="Q7"/>
  <c r="Q38" i="3"/>
  <c r="Q5" i="2"/>
  <c r="Q6"/>
  <c r="Q43" i="3"/>
  <c r="Q8" i="2"/>
  <c r="Q32" i="3"/>
  <c r="Q28"/>
  <c r="Q25" i="2"/>
  <c r="Q46"/>
  <c r="Q31" i="3"/>
  <c r="Q20"/>
  <c r="Q24"/>
  <c r="Q5"/>
  <c r="Q34" i="2"/>
  <c r="Q48"/>
  <c r="P45"/>
  <c r="S45" s="1"/>
  <c r="R45" i="3" s="1"/>
  <c r="M35"/>
  <c r="M23"/>
  <c r="Q43" i="2"/>
  <c r="Q33"/>
  <c r="Q9"/>
  <c r="P57"/>
  <c r="S57" s="1"/>
  <c r="R57" i="3" s="1"/>
  <c r="Q27" i="2"/>
  <c r="Q55" i="3"/>
  <c r="N58"/>
  <c r="Q13"/>
  <c r="P49" i="2"/>
  <c r="S49" s="1"/>
  <c r="R49" i="3" s="1"/>
  <c r="Q53" i="2"/>
  <c r="Q8" i="3"/>
  <c r="P23"/>
  <c r="Q42"/>
  <c r="Q12"/>
  <c r="Q16"/>
  <c r="Q17"/>
  <c r="Q9"/>
  <c r="M45"/>
  <c r="O35"/>
  <c r="P35"/>
  <c r="S35" s="1"/>
  <c r="Q44"/>
  <c r="Q40"/>
  <c r="Q30"/>
  <c r="O57"/>
  <c r="Q29"/>
  <c r="O49"/>
  <c r="O23"/>
  <c r="Q53"/>
  <c r="T53" s="1"/>
  <c r="O45"/>
  <c r="Q54"/>
  <c r="Q57" s="1"/>
  <c r="T57" s="1"/>
  <c r="P35" i="2"/>
  <c r="S35" s="1"/>
  <c r="R35" i="3" s="1"/>
  <c r="Q16" i="2"/>
  <c r="Q42"/>
  <c r="Q39"/>
  <c r="O57"/>
  <c r="Q30"/>
  <c r="Q32"/>
  <c r="Q17"/>
  <c r="O35"/>
  <c r="Q24"/>
  <c r="Q31"/>
  <c r="M58"/>
  <c r="Q54"/>
  <c r="P23"/>
  <c r="S23" s="1"/>
  <c r="O23"/>
  <c r="O49"/>
  <c r="O45"/>
  <c r="Q38"/>
  <c r="M55" i="1"/>
  <c r="N55"/>
  <c r="M56"/>
  <c r="N56"/>
  <c r="N54"/>
  <c r="M54"/>
  <c r="P36"/>
  <c r="P37" s="1"/>
  <c r="S37" s="1"/>
  <c r="R37" i="2" s="1"/>
  <c r="T37" s="1"/>
  <c r="O36" i="1"/>
  <c r="O37" s="1"/>
  <c r="N36"/>
  <c r="N37" s="1"/>
  <c r="M36"/>
  <c r="I57"/>
  <c r="J57"/>
  <c r="K57"/>
  <c r="H57"/>
  <c r="I53"/>
  <c r="J53"/>
  <c r="K53"/>
  <c r="H53"/>
  <c r="I49"/>
  <c r="J49"/>
  <c r="K49"/>
  <c r="H49"/>
  <c r="I45"/>
  <c r="J45"/>
  <c r="K45"/>
  <c r="H45"/>
  <c r="I37"/>
  <c r="J37"/>
  <c r="K37"/>
  <c r="H37"/>
  <c r="L24"/>
  <c r="H35"/>
  <c r="I35"/>
  <c r="J35"/>
  <c r="K35"/>
  <c r="I23"/>
  <c r="J23"/>
  <c r="K23"/>
  <c r="H23"/>
  <c r="L54"/>
  <c r="L6"/>
  <c r="L7"/>
  <c r="L8"/>
  <c r="L9"/>
  <c r="L10"/>
  <c r="L11"/>
  <c r="L12"/>
  <c r="L13"/>
  <c r="L14"/>
  <c r="L15"/>
  <c r="L16"/>
  <c r="L17"/>
  <c r="L18"/>
  <c r="L19"/>
  <c r="L20"/>
  <c r="L21"/>
  <c r="L22"/>
  <c r="L25"/>
  <c r="L26"/>
  <c r="L27"/>
  <c r="L28"/>
  <c r="L29"/>
  <c r="L30"/>
  <c r="L31"/>
  <c r="L32"/>
  <c r="L33"/>
  <c r="L34"/>
  <c r="L36"/>
  <c r="L38"/>
  <c r="L39"/>
  <c r="L40"/>
  <c r="L41"/>
  <c r="L42"/>
  <c r="L43"/>
  <c r="L44"/>
  <c r="L46"/>
  <c r="L47"/>
  <c r="L48"/>
  <c r="L50"/>
  <c r="L51"/>
  <c r="L52"/>
  <c r="L55"/>
  <c r="L56"/>
  <c r="T49" i="3" l="1"/>
  <c r="L23" i="1"/>
  <c r="H23" i="2"/>
  <c r="Q57"/>
  <c r="Q23"/>
  <c r="Q49"/>
  <c r="I49"/>
  <c r="I49" i="3"/>
  <c r="K23"/>
  <c r="K23" i="2"/>
  <c r="J35" i="3"/>
  <c r="J35" i="2"/>
  <c r="H37" i="3"/>
  <c r="H37" i="2"/>
  <c r="H45"/>
  <c r="H45" i="3"/>
  <c r="H49" i="2"/>
  <c r="H49" i="3"/>
  <c r="H53" i="2"/>
  <c r="H53" i="3"/>
  <c r="H57" i="2"/>
  <c r="H57" i="3"/>
  <c r="K35"/>
  <c r="K35" i="2"/>
  <c r="I45"/>
  <c r="I45" i="3"/>
  <c r="I57" i="2"/>
  <c r="I57" i="3"/>
  <c r="J23" i="2"/>
  <c r="J23" i="3"/>
  <c r="I35" i="2"/>
  <c r="I35" i="3"/>
  <c r="K37"/>
  <c r="K37" i="2"/>
  <c r="K45" i="3"/>
  <c r="K45" i="2"/>
  <c r="K49" i="3"/>
  <c r="K49" i="2"/>
  <c r="K53" i="3"/>
  <c r="K53" i="2"/>
  <c r="K57" i="3"/>
  <c r="K57" i="2"/>
  <c r="H23" i="3"/>
  <c r="I37" i="2"/>
  <c r="I37" i="3"/>
  <c r="I53" i="2"/>
  <c r="I53" i="3"/>
  <c r="I23" i="2"/>
  <c r="I23" i="3"/>
  <c r="H35"/>
  <c r="H35" i="2"/>
  <c r="J37" i="3"/>
  <c r="J37" i="2"/>
  <c r="J45" i="3"/>
  <c r="J45" i="2"/>
  <c r="J49" i="3"/>
  <c r="J49" i="2"/>
  <c r="J53" i="3"/>
  <c r="J53" i="2"/>
  <c r="J57" i="3"/>
  <c r="J57" i="2"/>
  <c r="Q45" i="3"/>
  <c r="T45" s="1"/>
  <c r="O58"/>
  <c r="Q35"/>
  <c r="T35" s="1"/>
  <c r="P58"/>
  <c r="M58"/>
  <c r="S23"/>
  <c r="S58" s="1"/>
  <c r="Q23"/>
  <c r="Q45" i="2"/>
  <c r="O58"/>
  <c r="Q35"/>
  <c r="P58"/>
  <c r="M57" i="1"/>
  <c r="P53"/>
  <c r="S53" s="1"/>
  <c r="R53" i="2" s="1"/>
  <c r="T53" s="1"/>
  <c r="L37" i="1"/>
  <c r="L49"/>
  <c r="L53"/>
  <c r="J58"/>
  <c r="M23"/>
  <c r="N35"/>
  <c r="H58"/>
  <c r="I58"/>
  <c r="N45"/>
  <c r="O53"/>
  <c r="N57"/>
  <c r="K58"/>
  <c r="L35"/>
  <c r="N23"/>
  <c r="L57"/>
  <c r="M49"/>
  <c r="Q52"/>
  <c r="Q51"/>
  <c r="M35"/>
  <c r="N53"/>
  <c r="Q36"/>
  <c r="Q37" s="1"/>
  <c r="T37" s="1"/>
  <c r="M37"/>
  <c r="M45"/>
  <c r="N49"/>
  <c r="L45"/>
  <c r="Q50"/>
  <c r="L23" i="2" l="1"/>
  <c r="L35"/>
  <c r="L49"/>
  <c r="L57"/>
  <c r="L35" i="3"/>
  <c r="J58" i="2"/>
  <c r="S58"/>
  <c r="R23" i="3"/>
  <c r="R58" s="1"/>
  <c r="H58"/>
  <c r="L23"/>
  <c r="L53"/>
  <c r="L45"/>
  <c r="H58" i="2"/>
  <c r="L45"/>
  <c r="L37" i="3"/>
  <c r="I58"/>
  <c r="L53" i="2"/>
  <c r="K58" i="3"/>
  <c r="I58" i="2"/>
  <c r="J58" i="3"/>
  <c r="L57"/>
  <c r="L49"/>
  <c r="L37" i="2"/>
  <c r="K58"/>
  <c r="Q58" i="3"/>
  <c r="Q58" i="2"/>
  <c r="M58" i="1"/>
  <c r="N58"/>
  <c r="Q53"/>
  <c r="T53" s="1"/>
  <c r="L58"/>
  <c r="E56"/>
  <c r="E55"/>
  <c r="E54"/>
  <c r="E47"/>
  <c r="E46"/>
  <c r="E44"/>
  <c r="E42"/>
  <c r="E40"/>
  <c r="E38"/>
  <c r="E34"/>
  <c r="E28"/>
  <c r="E25"/>
  <c r="P38" l="1"/>
  <c r="O38"/>
  <c r="P46"/>
  <c r="O46"/>
  <c r="O25"/>
  <c r="P25"/>
  <c r="P40"/>
  <c r="O40"/>
  <c r="P47"/>
  <c r="O47"/>
  <c r="O28"/>
  <c r="P28"/>
  <c r="O42"/>
  <c r="P42"/>
  <c r="P34"/>
  <c r="O34"/>
  <c r="Q34" s="1"/>
  <c r="P44"/>
  <c r="O44"/>
  <c r="T23" i="3"/>
  <c r="T58"/>
  <c r="L58"/>
  <c r="L58" i="2"/>
  <c r="O56" i="1"/>
  <c r="P56"/>
  <c r="P54"/>
  <c r="O54"/>
  <c r="O55"/>
  <c r="P55"/>
  <c r="Q28" l="1"/>
  <c r="Q25"/>
  <c r="Q8"/>
  <c r="Q7"/>
  <c r="Q10"/>
  <c r="Q22"/>
  <c r="Q47"/>
  <c r="Q20"/>
  <c r="Q12"/>
  <c r="Q56"/>
  <c r="Q19"/>
  <c r="Q11"/>
  <c r="Q44"/>
  <c r="Q14"/>
  <c r="Q6"/>
  <c r="Q17"/>
  <c r="Q55"/>
  <c r="Q39"/>
  <c r="P35"/>
  <c r="S35" s="1"/>
  <c r="R35" i="2" s="1"/>
  <c r="T35" s="1"/>
  <c r="O45" i="1"/>
  <c r="Q38"/>
  <c r="O35"/>
  <c r="Q9"/>
  <c r="P49"/>
  <c r="S49" s="1"/>
  <c r="R49" i="2" s="1"/>
  <c r="T49" s="1"/>
  <c r="P45" i="1"/>
  <c r="O49"/>
  <c r="Q46"/>
  <c r="O57"/>
  <c r="Q54"/>
  <c r="P23"/>
  <c r="S23" s="1"/>
  <c r="Q48"/>
  <c r="Q40"/>
  <c r="Q18"/>
  <c r="P57"/>
  <c r="S57" s="1"/>
  <c r="R57" i="2" s="1"/>
  <c r="Q43" i="1"/>
  <c r="Q21"/>
  <c r="Q13"/>
  <c r="Q42"/>
  <c r="Q16"/>
  <c r="Q41"/>
  <c r="Q15"/>
  <c r="Q57" l="1"/>
  <c r="T57" s="1"/>
  <c r="S45"/>
  <c r="R45" i="2" s="1"/>
  <c r="T45" s="1"/>
  <c r="R23"/>
  <c r="T23" s="1"/>
  <c r="T57"/>
  <c r="Q49" i="1"/>
  <c r="T49" s="1"/>
  <c r="O58"/>
  <c r="Q45"/>
  <c r="P58"/>
  <c r="Q35"/>
  <c r="T35" s="1"/>
  <c r="Q23"/>
  <c r="R58" i="2" l="1"/>
  <c r="T58" s="1"/>
  <c r="T23" i="1"/>
  <c r="S58"/>
  <c r="T45"/>
  <c r="Q58"/>
  <c r="T58" l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R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 расчета на июньскую сессию (с учетом факта 1 кв. 2023)</t>
        </r>
      </text>
    </comment>
    <comment ref="H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апрель-май 2023+июнь 2022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2023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2023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 Коноши и Вельска</t>
        </r>
      </text>
    </comment>
    <comment ref="B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Коноши и Вельска и
 за вычетом объемов газа с доставкой</t>
        </r>
      </text>
    </comment>
  </commentList>
</comments>
</file>

<file path=xl/comments2.xml><?xml version="1.0" encoding="utf-8"?>
<comments xmlns="http://schemas.openxmlformats.org/spreadsheetml/2006/main">
  <authors>
    <author>Блинова Екатерина Николаевна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 Коноши и Вельска</t>
        </r>
      </text>
    </comment>
    <comment ref="B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Коноши и Вельска и
 за вычетом объемов газа с доставкой</t>
        </r>
      </text>
    </comment>
  </commentList>
</comments>
</file>

<file path=xl/comments3.xml><?xml version="1.0" encoding="utf-8"?>
<comments xmlns="http://schemas.openxmlformats.org/spreadsheetml/2006/main">
  <authors>
    <author>Блинова Екатерина Николаевна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 Коноши и Вельска</t>
        </r>
      </text>
    </comment>
    <comment ref="B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Коноши и Вельска и
 за вычетом объемов газа с доставкой</t>
        </r>
      </text>
    </comment>
  </commentList>
</comments>
</file>

<file path=xl/sharedStrings.xml><?xml version="1.0" encoding="utf-8"?>
<sst xmlns="http://schemas.openxmlformats.org/spreadsheetml/2006/main" count="339" uniqueCount="67">
  <si>
    <t>Предприятие</t>
  </si>
  <si>
    <t>Наименование сжиженного газа</t>
  </si>
  <si>
    <t>Наименование
 муниципального района/
муниципального округа/
городского округа</t>
  </si>
  <si>
    <t>Экономически обоснованные розничные цены на сжиженный газ (без НДС), 
рублей/кг</t>
  </si>
  <si>
    <t>Розничные цены на сжиженный газ (без НДС), рублей/кг</t>
  </si>
  <si>
    <t>Потребность в средствах субсидии, рублей</t>
  </si>
  <si>
    <t>1 полугодие</t>
  </si>
  <si>
    <t xml:space="preserve"> 2 полугодие</t>
  </si>
  <si>
    <t>2 квартал</t>
  </si>
  <si>
    <t>3 квартал</t>
  </si>
  <si>
    <t>4 квартал</t>
  </si>
  <si>
    <t>всего</t>
  </si>
  <si>
    <t>1 квартал</t>
  </si>
  <si>
    <t>факт 1 квартал</t>
  </si>
  <si>
    <t>АО "Архангельскоблгаз"
ИНН 2900000543</t>
  </si>
  <si>
    <t>Газ, реализуемый из групповых резервуарных установок</t>
  </si>
  <si>
    <t>городской округ "Город Архангельск"</t>
  </si>
  <si>
    <t>городской округ Арх.обл. "Город Новодвинск"</t>
  </si>
  <si>
    <t>городской округ Арх.обл. "Северодвинск"</t>
  </si>
  <si>
    <t>Онежский муниципальный район Арх.обл.</t>
  </si>
  <si>
    <t>Холмогорский муниципальный район Арх.обл.</t>
  </si>
  <si>
    <t>Устьянский муниципальный район Арх.обл.</t>
  </si>
  <si>
    <t>Газ, реализуемый в баллонах, с доставкой до потребителя</t>
  </si>
  <si>
    <t>Газ,
 реализуемый в баллонах с места промежуточного хранения (склада)</t>
  </si>
  <si>
    <t>Итого</t>
  </si>
  <si>
    <t>ООО "Котласгазсервис"
ИНН 2904030186</t>
  </si>
  <si>
    <t>Котласский муниципальный район Арх.обл.</t>
  </si>
  <si>
    <t>городской округ Арх.обл. "Котлас"</t>
  </si>
  <si>
    <t>Красноборский муниципальный район Арх.обл.</t>
  </si>
  <si>
    <t>Газ, реализуемый в баллонах с места промежуточного хранения (склада)</t>
  </si>
  <si>
    <t>городской округ Арх.обл. "Город Коряжма"</t>
  </si>
  <si>
    <t>Вилегодский муниципальный район Арх.обл.</t>
  </si>
  <si>
    <t>Верхнетоемский муниципальный район Арх.обл.</t>
  </si>
  <si>
    <t>Газ, реализуемый в баллонах, без доставки до потребителя</t>
  </si>
  <si>
    <t>ООО "Ленскгазэнерго"
ИНН 2915004413 (УСН)</t>
  </si>
  <si>
    <t>Ленский муниципальный район Арх.обл.</t>
  </si>
  <si>
    <t>АО "Няндомамежрайгаз"
ИНН 2918000142</t>
  </si>
  <si>
    <t>Няндомский муниципальный округ Арх.обл.</t>
  </si>
  <si>
    <t>Каргопольский муниципальный округ Арх.обл.</t>
  </si>
  <si>
    <t>ООО "Комгаз" 
ИНН 2920015788 (УСН)</t>
  </si>
  <si>
    <t>Плесецкий муниципальный район Арх.обл.</t>
  </si>
  <si>
    <t>ООО "КоношаМежРайГаз"
ИНН 2912007039</t>
  </si>
  <si>
    <t>Коношский муниципальный район Арх.обл.</t>
  </si>
  <si>
    <t>ООО "ВельскМежРайГаз"
ИНН 2918012490</t>
  </si>
  <si>
    <t>Вельский муниципальный район Арх.обл.</t>
  </si>
  <si>
    <t>ВСЕГО</t>
  </si>
  <si>
    <t>Расчет плановой потребности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
 на сжиженный газ, реализуемый для бытовых нужд населения, 
на 2024 год</t>
  </si>
  <si>
    <t xml:space="preserve">2 квартал </t>
  </si>
  <si>
    <t xml:space="preserve">3 квартал </t>
  </si>
  <si>
    <t xml:space="preserve">4 квартал </t>
  </si>
  <si>
    <t>за декабрь 2023 года, рублей</t>
  </si>
  <si>
    <t>за декабрь 2024 года,
рублей</t>
  </si>
  <si>
    <t>Объем сжиженного газа, кг</t>
  </si>
  <si>
    <t>Потребность в средствах областного бюджета
 всего в 2024 году
(за декабрь 2023
 - ноябрь 2024),
рублей</t>
  </si>
  <si>
    <t>Расчет плановой потребности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
 на сжиженный газ, реализуемый для бытовых нужд населения, 
на 2025 год</t>
  </si>
  <si>
    <t>за декабрь 2024 года, рублей</t>
  </si>
  <si>
    <t>за декабрь 2025 года,
рублей</t>
  </si>
  <si>
    <t>Потребность в средствах областного бюджета
 всего в 2025 году
(за декабрь 2024
 - ноябрь 2025),
рублей</t>
  </si>
  <si>
    <t>Расчет плановой потребности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
 на сжиженный газ, реализуемый для бытовых нужд населения, 
на 2026 год</t>
  </si>
  <si>
    <t>СОГЛАСОВАНО:</t>
  </si>
  <si>
    <t>Руководитель АТиЦ АО</t>
  </si>
  <si>
    <t>Е.А. Попова</t>
  </si>
  <si>
    <t>за декабрь 2025 года, рублей</t>
  </si>
  <si>
    <t>за декабрь 2026 года,
рублей</t>
  </si>
  <si>
    <t>Потребность в средствах областного бюджета
 всего в 2026 году
(за декабрь 2025
 - ноябрь 2026),
рублей</t>
  </si>
  <si>
    <t>И.о. министра ТЭК и ЖКХ АО</t>
  </si>
  <si>
    <t>С.В. Дементей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</si>
</sst>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8"/>
      <name val="Tahoma"/>
      <family val="2"/>
      <charset val="204"/>
    </font>
    <font>
      <sz val="10"/>
      <name val="Arial Cyr"/>
      <charset val="204"/>
    </font>
    <font>
      <b/>
      <sz val="12"/>
      <name val="Tahoma"/>
      <family val="2"/>
      <charset val="204"/>
    </font>
    <font>
      <sz val="14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22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8"/>
      <name val="Arial Cyr"/>
      <charset val="204"/>
    </font>
    <font>
      <b/>
      <sz val="14"/>
      <name val="Tahoma"/>
      <family val="2"/>
      <charset val="204"/>
    </font>
    <font>
      <sz val="12"/>
      <name val="Tahoma"/>
      <family val="2"/>
      <charset val="204"/>
    </font>
    <font>
      <sz val="28"/>
      <name val="Tahoma"/>
      <family val="2"/>
      <charset val="204"/>
    </font>
    <font>
      <sz val="28"/>
      <name val="Arial Cyr"/>
      <charset val="204"/>
    </font>
    <font>
      <sz val="14"/>
      <color theme="1"/>
      <name val="Tahoma"/>
      <family val="2"/>
      <charset val="204"/>
    </font>
    <font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3" applyFont="1"/>
    <xf numFmtId="0" fontId="5" fillId="2" borderId="0" xfId="3" applyFont="1" applyFill="1" applyAlignment="1">
      <alignment vertical="center" wrapText="1"/>
    </xf>
    <xf numFmtId="0" fontId="7" fillId="0" borderId="0" xfId="3" applyFont="1"/>
    <xf numFmtId="164" fontId="6" fillId="0" borderId="1" xfId="1" applyFont="1" applyFill="1" applyBorder="1" applyAlignment="1">
      <alignment horizontal="center" vertical="center" wrapText="1" shrinkToFit="1"/>
    </xf>
    <xf numFmtId="165" fontId="6" fillId="2" borderId="1" xfId="6" applyNumberFormat="1" applyFont="1" applyFill="1" applyBorder="1" applyAlignment="1">
      <alignment horizontal="center" vertical="center" wrapText="1" shrinkToFit="1"/>
    </xf>
    <xf numFmtId="0" fontId="8" fillId="0" borderId="0" xfId="3" applyFont="1"/>
    <xf numFmtId="0" fontId="8" fillId="0" borderId="0" xfId="3" applyFont="1" applyAlignment="1">
      <alignment horizontal="center"/>
    </xf>
    <xf numFmtId="0" fontId="2" fillId="2" borderId="0" xfId="3" applyFont="1" applyFill="1"/>
    <xf numFmtId="0" fontId="3" fillId="0" borderId="0" xfId="3" applyFont="1" applyAlignment="1">
      <alignment horizontal="center"/>
    </xf>
    <xf numFmtId="0" fontId="13" fillId="0" borderId="0" xfId="3" applyFont="1"/>
    <xf numFmtId="0" fontId="13" fillId="2" borderId="0" xfId="3" applyFont="1" applyFill="1"/>
    <xf numFmtId="0" fontId="3" fillId="0" borderId="0" xfId="3" applyFont="1"/>
    <xf numFmtId="0" fontId="3" fillId="2" borderId="0" xfId="3" applyFont="1" applyFill="1"/>
    <xf numFmtId="0" fontId="4" fillId="0" borderId="0" xfId="3"/>
    <xf numFmtId="0" fontId="4" fillId="2" borderId="0" xfId="3" applyFill="1"/>
    <xf numFmtId="4" fontId="6" fillId="2" borderId="1" xfId="6" applyNumberFormat="1" applyFont="1" applyFill="1" applyBorder="1" applyAlignment="1">
      <alignment horizontal="center" vertical="center" wrapText="1" shrinkToFit="1"/>
    </xf>
    <xf numFmtId="0" fontId="8" fillId="0" borderId="0" xfId="3" applyFont="1" applyFill="1"/>
    <xf numFmtId="0" fontId="19" fillId="0" borderId="0" xfId="3" applyFont="1" applyFill="1"/>
    <xf numFmtId="0" fontId="5" fillId="2" borderId="0" xfId="3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 shrinkToFit="1"/>
    </xf>
    <xf numFmtId="2" fontId="6" fillId="2" borderId="1" xfId="6" applyNumberFormat="1" applyFont="1" applyFill="1" applyBorder="1" applyAlignment="1">
      <alignment horizontal="center" vertical="center" wrapText="1" shrinkToFit="1"/>
    </xf>
    <xf numFmtId="164" fontId="6" fillId="2" borderId="1" xfId="1" applyFont="1" applyFill="1" applyBorder="1" applyAlignment="1">
      <alignment horizontal="center" vertical="center" wrapText="1" shrinkToFit="1"/>
    </xf>
    <xf numFmtId="4" fontId="8" fillId="2" borderId="1" xfId="3" applyNumberFormat="1" applyFont="1" applyFill="1" applyBorder="1"/>
    <xf numFmtId="0" fontId="6" fillId="2" borderId="1" xfId="3" applyFont="1" applyFill="1" applyBorder="1" applyAlignment="1">
      <alignment horizontal="center" vertical="center"/>
    </xf>
    <xf numFmtId="165" fontId="6" fillId="2" borderId="1" xfId="7" applyNumberFormat="1" applyFont="1" applyFill="1" applyBorder="1" applyAlignment="1">
      <alignment horizontal="center" vertical="center" wrapText="1"/>
    </xf>
    <xf numFmtId="4" fontId="6" fillId="2" borderId="1" xfId="7" applyNumberFormat="1" applyFont="1" applyFill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center" vertical="center" wrapText="1" shrinkToFit="1"/>
    </xf>
    <xf numFmtId="2" fontId="18" fillId="2" borderId="1" xfId="6" applyNumberFormat="1" applyFont="1" applyFill="1" applyBorder="1" applyAlignment="1">
      <alignment horizontal="center" vertical="center" wrapText="1" shrinkToFit="1"/>
    </xf>
    <xf numFmtId="165" fontId="18" fillId="2" borderId="1" xfId="6" applyNumberFormat="1" applyFont="1" applyFill="1" applyBorder="1" applyAlignment="1">
      <alignment horizontal="center" vertical="center" wrapText="1" shrinkToFit="1"/>
    </xf>
    <xf numFmtId="164" fontId="18" fillId="2" borderId="1" xfId="1" applyFont="1" applyFill="1" applyBorder="1" applyAlignment="1">
      <alignment horizontal="center" vertical="center" wrapText="1" shrinkToFit="1"/>
    </xf>
    <xf numFmtId="4" fontId="18" fillId="2" borderId="1" xfId="6" applyNumberFormat="1" applyFont="1" applyFill="1" applyBorder="1" applyAlignment="1">
      <alignment horizontal="center" vertical="center" wrapText="1" shrinkToFit="1"/>
    </xf>
    <xf numFmtId="164" fontId="6" fillId="2" borderId="1" xfId="6" applyNumberFormat="1" applyFont="1" applyFill="1" applyBorder="1" applyAlignment="1">
      <alignment horizontal="center" vertical="center" wrapText="1" shrinkToFit="1"/>
    </xf>
    <xf numFmtId="4" fontId="6" fillId="2" borderId="1" xfId="1" applyNumberFormat="1" applyFont="1" applyFill="1" applyBorder="1" applyAlignment="1">
      <alignment horizontal="center" vertical="center" wrapText="1" shrinkToFit="1"/>
    </xf>
    <xf numFmtId="0" fontId="14" fillId="2" borderId="1" xfId="3" applyFont="1" applyFill="1" applyBorder="1" applyAlignment="1">
      <alignment horizontal="center" vertical="center"/>
    </xf>
    <xf numFmtId="165" fontId="14" fillId="2" borderId="1" xfId="3" applyNumberFormat="1" applyFont="1" applyFill="1" applyBorder="1" applyAlignment="1">
      <alignment horizontal="center" vertical="center" wrapText="1"/>
    </xf>
    <xf numFmtId="4" fontId="14" fillId="2" borderId="1" xfId="3" applyNumberFormat="1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165" fontId="6" fillId="2" borderId="0" xfId="3" applyNumberFormat="1" applyFont="1" applyFill="1" applyAlignment="1">
      <alignment horizontal="center" vertical="center" wrapText="1"/>
    </xf>
    <xf numFmtId="0" fontId="6" fillId="2" borderId="0" xfId="3" applyFont="1" applyFill="1" applyAlignment="1">
      <alignment horizontal="center"/>
    </xf>
    <xf numFmtId="165" fontId="9" fillId="2" borderId="0" xfId="3" applyNumberFormat="1" applyFont="1" applyFill="1" applyAlignment="1">
      <alignment horizontal="center" wrapText="1"/>
    </xf>
    <xf numFmtId="4" fontId="9" fillId="2" borderId="0" xfId="3" applyNumberFormat="1" applyFont="1" applyFill="1" applyAlignment="1">
      <alignment horizontal="center" wrapText="1"/>
    </xf>
    <xf numFmtId="165" fontId="6" fillId="2" borderId="0" xfId="3" applyNumberFormat="1" applyFont="1" applyFill="1" applyAlignment="1">
      <alignment horizontal="center" wrapText="1"/>
    </xf>
    <xf numFmtId="0" fontId="3" fillId="2" borderId="0" xfId="3" applyFont="1" applyFill="1" applyAlignment="1">
      <alignment horizontal="center"/>
    </xf>
    <xf numFmtId="165" fontId="3" fillId="2" borderId="0" xfId="3" applyNumberFormat="1" applyFont="1" applyFill="1" applyAlignment="1">
      <alignment horizontal="center" wrapText="1"/>
    </xf>
    <xf numFmtId="4" fontId="3" fillId="2" borderId="0" xfId="3" applyNumberFormat="1" applyFont="1" applyFill="1" applyAlignment="1">
      <alignment horizontal="center" wrapText="1"/>
    </xf>
    <xf numFmtId="165" fontId="16" fillId="2" borderId="0" xfId="3" applyNumberFormat="1" applyFont="1" applyFill="1" applyAlignment="1">
      <alignment horizontal="center" wrapText="1"/>
    </xf>
    <xf numFmtId="4" fontId="16" fillId="2" borderId="0" xfId="3" applyNumberFormat="1" applyFont="1" applyFill="1" applyAlignment="1">
      <alignment horizontal="center" wrapText="1"/>
    </xf>
    <xf numFmtId="0" fontId="17" fillId="2" borderId="0" xfId="3" applyFont="1" applyFill="1"/>
    <xf numFmtId="0" fontId="16" fillId="2" borderId="0" xfId="3" applyFont="1" applyFill="1"/>
    <xf numFmtId="0" fontId="16" fillId="2" borderId="0" xfId="3" applyFont="1" applyFill="1" applyAlignment="1">
      <alignment horizontal="right"/>
    </xf>
    <xf numFmtId="0" fontId="16" fillId="2" borderId="0" xfId="3" applyFont="1" applyFill="1" applyAlignment="1">
      <alignment horizontal="left"/>
    </xf>
    <xf numFmtId="0" fontId="16" fillId="2" borderId="2" xfId="3" applyFont="1" applyFill="1" applyBorder="1"/>
    <xf numFmtId="0" fontId="13" fillId="2" borderId="2" xfId="3" applyFont="1" applyFill="1" applyBorder="1"/>
    <xf numFmtId="0" fontId="17" fillId="2" borderId="0" xfId="3" applyFont="1" applyFill="1" applyAlignment="1">
      <alignment horizontal="left"/>
    </xf>
    <xf numFmtId="0" fontId="13" fillId="2" borderId="0" xfId="3" applyFont="1" applyFill="1" applyAlignment="1">
      <alignment horizontal="left"/>
    </xf>
    <xf numFmtId="0" fontId="4" fillId="2" borderId="0" xfId="3" applyFill="1" applyAlignment="1">
      <alignment horizontal="left"/>
    </xf>
    <xf numFmtId="0" fontId="15" fillId="2" borderId="0" xfId="3" applyFont="1" applyFill="1"/>
    <xf numFmtId="0" fontId="3" fillId="2" borderId="0" xfId="2" applyFont="1" applyFill="1" applyAlignment="1">
      <alignment horizontal="center" vertical="center" wrapText="1"/>
    </xf>
    <xf numFmtId="164" fontId="8" fillId="2" borderId="1" xfId="1" applyFont="1" applyFill="1" applyBorder="1"/>
    <xf numFmtId="164" fontId="6" fillId="2" borderId="1" xfId="1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>
      <alignment horizontal="center" vertical="center" wrapText="1"/>
    </xf>
    <xf numFmtId="164" fontId="14" fillId="2" borderId="1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16" fillId="2" borderId="0" xfId="3" applyFont="1" applyFill="1" applyAlignment="1">
      <alignment horizontal="left"/>
    </xf>
    <xf numFmtId="165" fontId="16" fillId="2" borderId="0" xfId="3" applyNumberFormat="1" applyFont="1" applyFill="1" applyAlignment="1">
      <alignment horizontal="left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 shrinkToFit="1"/>
    </xf>
    <xf numFmtId="0" fontId="14" fillId="2" borderId="1" xfId="3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0">
    <cellStyle name="Обычный" xfId="0" builtinId="0"/>
    <cellStyle name="Обычный 10" xfId="7"/>
    <cellStyle name="Обычный 10 2 2" xfId="5"/>
    <cellStyle name="Обычный 10 2 4 2" xfId="8"/>
    <cellStyle name="Обычный 11" xfId="6"/>
    <cellStyle name="Обычный 2" xfId="3"/>
    <cellStyle name="Обычный 2 2" xfId="4"/>
    <cellStyle name="Обычный 7 2 2" xfId="2"/>
    <cellStyle name="Финансовый" xfId="1" builtinId="3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177"/>
  <sheetViews>
    <sheetView tabSelected="1" view="pageBreakPreview" zoomScale="60" zoomScaleNormal="50" zoomScalePageLayoutView="50" workbookViewId="0">
      <selection activeCell="B3" sqref="B3:B4"/>
    </sheetView>
  </sheetViews>
  <sheetFormatPr defaultRowHeight="12.75" outlineLevelRow="1"/>
  <cols>
    <col min="1" max="1" width="32.140625" style="8" customWidth="1"/>
    <col min="2" max="2" width="36" style="8" customWidth="1"/>
    <col min="3" max="3" width="59.140625" style="8" customWidth="1"/>
    <col min="4" max="7" width="17.7109375" style="8" customWidth="1"/>
    <col min="8" max="12" width="21.5703125" style="8" customWidth="1"/>
    <col min="13" max="17" width="24.85546875" style="8" customWidth="1"/>
    <col min="18" max="19" width="23.28515625" style="8" customWidth="1"/>
    <col min="20" max="20" width="28.85546875" style="8" customWidth="1"/>
    <col min="21" max="16384" width="9.140625" style="1"/>
  </cols>
  <sheetData>
    <row r="1" spans="1:21" ht="129.75" customHeight="1" outlineLevel="1">
      <c r="A1" s="74"/>
      <c r="B1" s="74"/>
      <c r="C1" s="74"/>
      <c r="D1" s="65"/>
      <c r="E1" s="74" t="s">
        <v>46</v>
      </c>
      <c r="F1" s="74"/>
      <c r="G1" s="74"/>
      <c r="H1" s="75"/>
      <c r="I1" s="75"/>
      <c r="J1" s="75"/>
      <c r="K1" s="75"/>
      <c r="L1" s="75"/>
      <c r="M1" s="65"/>
      <c r="N1" s="65"/>
      <c r="O1" s="65"/>
      <c r="P1" s="65"/>
      <c r="Q1" s="65"/>
      <c r="R1" s="65"/>
      <c r="S1" s="65"/>
    </row>
    <row r="2" spans="1:21" ht="15">
      <c r="A2" s="19"/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s="3" customFormat="1" ht="110.25" customHeight="1">
      <c r="A3" s="68" t="s">
        <v>0</v>
      </c>
      <c r="B3" s="68" t="s">
        <v>1</v>
      </c>
      <c r="C3" s="68" t="s">
        <v>2</v>
      </c>
      <c r="D3" s="72" t="s">
        <v>3</v>
      </c>
      <c r="E3" s="72"/>
      <c r="F3" s="72" t="s">
        <v>4</v>
      </c>
      <c r="G3" s="72"/>
      <c r="H3" s="73" t="s">
        <v>52</v>
      </c>
      <c r="I3" s="73"/>
      <c r="J3" s="73"/>
      <c r="K3" s="73"/>
      <c r="L3" s="73"/>
      <c r="M3" s="73" t="s">
        <v>5</v>
      </c>
      <c r="N3" s="73"/>
      <c r="O3" s="73"/>
      <c r="P3" s="73"/>
      <c r="Q3" s="73"/>
      <c r="R3" s="71" t="s">
        <v>50</v>
      </c>
      <c r="S3" s="71" t="s">
        <v>51</v>
      </c>
      <c r="T3" s="71" t="s">
        <v>53</v>
      </c>
    </row>
    <row r="4" spans="1:21" s="3" customFormat="1" ht="48.75" customHeight="1">
      <c r="A4" s="68"/>
      <c r="B4" s="68"/>
      <c r="C4" s="68"/>
      <c r="D4" s="21" t="s">
        <v>6</v>
      </c>
      <c r="E4" s="21" t="s">
        <v>7</v>
      </c>
      <c r="F4" s="21" t="s">
        <v>6</v>
      </c>
      <c r="G4" s="21" t="s">
        <v>7</v>
      </c>
      <c r="H4" s="21" t="s">
        <v>12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47</v>
      </c>
      <c r="O4" s="21" t="s">
        <v>48</v>
      </c>
      <c r="P4" s="21" t="s">
        <v>49</v>
      </c>
      <c r="Q4" s="21" t="s">
        <v>11</v>
      </c>
      <c r="R4" s="71"/>
      <c r="S4" s="71"/>
      <c r="T4" s="71" t="s">
        <v>13</v>
      </c>
    </row>
    <row r="5" spans="1:21" s="6" customFormat="1" ht="36" customHeight="1">
      <c r="A5" s="68" t="s">
        <v>14</v>
      </c>
      <c r="B5" s="69" t="s">
        <v>15</v>
      </c>
      <c r="C5" s="22" t="s">
        <v>16</v>
      </c>
      <c r="D5" s="23">
        <v>55.78</v>
      </c>
      <c r="E5" s="23">
        <v>55.78</v>
      </c>
      <c r="F5" s="23">
        <v>49.47</v>
      </c>
      <c r="G5" s="23">
        <v>52.59</v>
      </c>
      <c r="H5" s="5">
        <v>1277270.8700000001</v>
      </c>
      <c r="I5" s="5">
        <v>1250533.67</v>
      </c>
      <c r="J5" s="5">
        <v>1132000</v>
      </c>
      <c r="K5" s="5">
        <v>1132000</v>
      </c>
      <c r="L5" s="5">
        <f>SUM(H5:K5)</f>
        <v>4791804.54</v>
      </c>
      <c r="M5" s="24">
        <f>(D5-F5)*H5</f>
        <v>8059579.1897000037</v>
      </c>
      <c r="N5" s="24">
        <f>(D5-F5)*I5</f>
        <v>7890867.457700002</v>
      </c>
      <c r="O5" s="24">
        <f>(E5-G5)*J5</f>
        <v>3611079.9999999972</v>
      </c>
      <c r="P5" s="24">
        <f>(E5-G5)*K5</f>
        <v>3611079.9999999972</v>
      </c>
      <c r="Q5" s="16">
        <f>M5+N5+O5+P5</f>
        <v>23172606.647399999</v>
      </c>
      <c r="R5" s="16"/>
      <c r="S5" s="16"/>
      <c r="T5" s="16"/>
      <c r="U5" s="4"/>
    </row>
    <row r="6" spans="1:21" s="6" customFormat="1" ht="36" customHeight="1">
      <c r="A6" s="68"/>
      <c r="B6" s="69"/>
      <c r="C6" s="22" t="s">
        <v>17</v>
      </c>
      <c r="D6" s="23">
        <v>55.78</v>
      </c>
      <c r="E6" s="23">
        <f t="shared" ref="E6:E10" si="0">D6</f>
        <v>55.78</v>
      </c>
      <c r="F6" s="23">
        <v>49.47</v>
      </c>
      <c r="G6" s="23">
        <v>52.59</v>
      </c>
      <c r="H6" s="5">
        <v>180772.40999999997</v>
      </c>
      <c r="I6" s="5">
        <v>173231.48</v>
      </c>
      <c r="J6" s="5">
        <v>149000</v>
      </c>
      <c r="K6" s="5">
        <v>149000</v>
      </c>
      <c r="L6" s="5">
        <f t="shared" ref="L6:L56" si="1">SUM(H6:K6)</f>
        <v>652003.89</v>
      </c>
      <c r="M6" s="24">
        <f t="shared" ref="M6:M22" si="2">(D6-F6)*H6</f>
        <v>1140673.9071000002</v>
      </c>
      <c r="N6" s="24">
        <f t="shared" ref="N6:N22" si="3">(D6-F6)*I6</f>
        <v>1093090.6388000005</v>
      </c>
      <c r="O6" s="24">
        <f t="shared" ref="O6:O22" si="4">(E6-G6)*J6</f>
        <v>475309.99999999965</v>
      </c>
      <c r="P6" s="24">
        <f t="shared" ref="P6:P22" si="5">(E6-G6)*K6</f>
        <v>475309.99999999965</v>
      </c>
      <c r="Q6" s="16">
        <f t="shared" ref="Q6:Q22" si="6">M6+N6+O6+P6</f>
        <v>3184384.5458999998</v>
      </c>
      <c r="R6" s="16"/>
      <c r="S6" s="16"/>
      <c r="T6" s="16"/>
    </row>
    <row r="7" spans="1:21" s="6" customFormat="1" ht="36" customHeight="1">
      <c r="A7" s="68"/>
      <c r="B7" s="69"/>
      <c r="C7" s="22" t="s">
        <v>18</v>
      </c>
      <c r="D7" s="23">
        <v>55.78</v>
      </c>
      <c r="E7" s="23">
        <f t="shared" si="0"/>
        <v>55.78</v>
      </c>
      <c r="F7" s="23">
        <v>49.47</v>
      </c>
      <c r="G7" s="23">
        <v>52.59</v>
      </c>
      <c r="H7" s="5">
        <v>774817.35</v>
      </c>
      <c r="I7" s="5">
        <v>744767.91999999993</v>
      </c>
      <c r="J7" s="5">
        <v>709000</v>
      </c>
      <c r="K7" s="5">
        <v>709000</v>
      </c>
      <c r="L7" s="5">
        <f t="shared" si="1"/>
        <v>2937585.27</v>
      </c>
      <c r="M7" s="24">
        <f t="shared" si="2"/>
        <v>4889097.4785000021</v>
      </c>
      <c r="N7" s="24">
        <f t="shared" si="3"/>
        <v>4699485.5752000008</v>
      </c>
      <c r="O7" s="24">
        <f t="shared" si="4"/>
        <v>2261709.9999999986</v>
      </c>
      <c r="P7" s="24">
        <f t="shared" si="5"/>
        <v>2261709.9999999986</v>
      </c>
      <c r="Q7" s="16">
        <f t="shared" si="6"/>
        <v>14112003.0537</v>
      </c>
      <c r="R7" s="16"/>
      <c r="S7" s="16"/>
      <c r="T7" s="16"/>
    </row>
    <row r="8" spans="1:21" s="6" customFormat="1" ht="36" customHeight="1">
      <c r="A8" s="68"/>
      <c r="B8" s="69"/>
      <c r="C8" s="22" t="s">
        <v>19</v>
      </c>
      <c r="D8" s="23">
        <v>55.78</v>
      </c>
      <c r="E8" s="23">
        <f t="shared" si="0"/>
        <v>55.78</v>
      </c>
      <c r="F8" s="23">
        <v>49.47</v>
      </c>
      <c r="G8" s="23">
        <v>52.59</v>
      </c>
      <c r="H8" s="5">
        <v>29310.84</v>
      </c>
      <c r="I8" s="5">
        <v>27404.78</v>
      </c>
      <c r="J8" s="5">
        <v>26500</v>
      </c>
      <c r="K8" s="5">
        <v>26500</v>
      </c>
      <c r="L8" s="5">
        <f t="shared" si="1"/>
        <v>109715.62</v>
      </c>
      <c r="M8" s="24">
        <f t="shared" si="2"/>
        <v>184951.40040000007</v>
      </c>
      <c r="N8" s="24">
        <f t="shared" si="3"/>
        <v>172924.16180000006</v>
      </c>
      <c r="O8" s="24">
        <f t="shared" si="4"/>
        <v>84534.999999999942</v>
      </c>
      <c r="P8" s="24">
        <f t="shared" si="5"/>
        <v>84534.999999999942</v>
      </c>
      <c r="Q8" s="16">
        <f t="shared" si="6"/>
        <v>526945.56220000004</v>
      </c>
      <c r="R8" s="16"/>
      <c r="S8" s="16"/>
      <c r="T8" s="16"/>
    </row>
    <row r="9" spans="1:21" s="6" customFormat="1" ht="36" customHeight="1">
      <c r="A9" s="68"/>
      <c r="B9" s="69"/>
      <c r="C9" s="22" t="s">
        <v>20</v>
      </c>
      <c r="D9" s="23">
        <v>55.78</v>
      </c>
      <c r="E9" s="23">
        <f t="shared" si="0"/>
        <v>55.78</v>
      </c>
      <c r="F9" s="23">
        <v>49.47</v>
      </c>
      <c r="G9" s="23">
        <v>52.59</v>
      </c>
      <c r="H9" s="5">
        <v>10330.93</v>
      </c>
      <c r="I9" s="5">
        <v>10158.11</v>
      </c>
      <c r="J9" s="5">
        <v>10000</v>
      </c>
      <c r="K9" s="5">
        <v>10000</v>
      </c>
      <c r="L9" s="5">
        <f t="shared" si="1"/>
        <v>40489.040000000001</v>
      </c>
      <c r="M9" s="24">
        <f t="shared" si="2"/>
        <v>65188.168300000027</v>
      </c>
      <c r="N9" s="24">
        <f t="shared" si="3"/>
        <v>64097.674100000026</v>
      </c>
      <c r="O9" s="24">
        <f t="shared" si="4"/>
        <v>31899.999999999978</v>
      </c>
      <c r="P9" s="24">
        <f t="shared" si="5"/>
        <v>31899.999999999978</v>
      </c>
      <c r="Q9" s="16">
        <f t="shared" si="6"/>
        <v>193085.84239999999</v>
      </c>
      <c r="R9" s="16"/>
      <c r="S9" s="16"/>
      <c r="T9" s="16"/>
    </row>
    <row r="10" spans="1:21" s="6" customFormat="1" ht="36" customHeight="1">
      <c r="A10" s="68"/>
      <c r="B10" s="69"/>
      <c r="C10" s="22" t="s">
        <v>21</v>
      </c>
      <c r="D10" s="23">
        <v>55.78</v>
      </c>
      <c r="E10" s="23">
        <f t="shared" si="0"/>
        <v>55.78</v>
      </c>
      <c r="F10" s="23">
        <v>49.47</v>
      </c>
      <c r="G10" s="23">
        <v>52.59</v>
      </c>
      <c r="H10" s="5">
        <v>12303.939999999999</v>
      </c>
      <c r="I10" s="5">
        <v>11966.44</v>
      </c>
      <c r="J10" s="5">
        <v>11000</v>
      </c>
      <c r="K10" s="5">
        <v>11000</v>
      </c>
      <c r="L10" s="5">
        <f t="shared" si="1"/>
        <v>46270.38</v>
      </c>
      <c r="M10" s="24">
        <f t="shared" si="2"/>
        <v>77637.861400000023</v>
      </c>
      <c r="N10" s="24">
        <f t="shared" si="3"/>
        <v>75508.236400000023</v>
      </c>
      <c r="O10" s="24">
        <f t="shared" si="4"/>
        <v>35089.999999999978</v>
      </c>
      <c r="P10" s="24">
        <f t="shared" si="5"/>
        <v>35089.999999999978</v>
      </c>
      <c r="Q10" s="16">
        <f t="shared" si="6"/>
        <v>223326.09779999999</v>
      </c>
      <c r="R10" s="16"/>
      <c r="S10" s="16"/>
      <c r="T10" s="16"/>
    </row>
    <row r="11" spans="1:21" s="17" customFormat="1" ht="36" customHeight="1">
      <c r="A11" s="68"/>
      <c r="B11" s="69" t="s">
        <v>22</v>
      </c>
      <c r="C11" s="22" t="s">
        <v>16</v>
      </c>
      <c r="D11" s="23">
        <v>82.07</v>
      </c>
      <c r="E11" s="23">
        <f>D11</f>
        <v>82.07</v>
      </c>
      <c r="F11" s="23">
        <v>62.38</v>
      </c>
      <c r="G11" s="23">
        <v>66.319999999999993</v>
      </c>
      <c r="H11" s="5">
        <v>8331.5</v>
      </c>
      <c r="I11" s="5">
        <v>8700</v>
      </c>
      <c r="J11" s="5">
        <v>9000</v>
      </c>
      <c r="K11" s="5">
        <v>9000</v>
      </c>
      <c r="L11" s="5">
        <f t="shared" si="1"/>
        <v>35031.5</v>
      </c>
      <c r="M11" s="24">
        <f t="shared" si="2"/>
        <v>164047.23499999993</v>
      </c>
      <c r="N11" s="24">
        <f t="shared" si="3"/>
        <v>171302.99999999991</v>
      </c>
      <c r="O11" s="24">
        <f t="shared" si="4"/>
        <v>141750</v>
      </c>
      <c r="P11" s="24">
        <f t="shared" si="5"/>
        <v>141750</v>
      </c>
      <c r="Q11" s="16">
        <f t="shared" si="6"/>
        <v>618850.23499999987</v>
      </c>
      <c r="R11" s="16"/>
      <c r="S11" s="16"/>
      <c r="T11" s="16"/>
    </row>
    <row r="12" spans="1:21" s="17" customFormat="1" ht="36" customHeight="1">
      <c r="A12" s="68"/>
      <c r="B12" s="69"/>
      <c r="C12" s="22" t="s">
        <v>17</v>
      </c>
      <c r="D12" s="23">
        <v>82.07</v>
      </c>
      <c r="E12" s="23">
        <f t="shared" ref="E12:E16" si="7">D12</f>
        <v>82.07</v>
      </c>
      <c r="F12" s="23">
        <v>62.38</v>
      </c>
      <c r="G12" s="23">
        <v>66.319999999999993</v>
      </c>
      <c r="H12" s="5">
        <v>42</v>
      </c>
      <c r="I12" s="5">
        <v>105</v>
      </c>
      <c r="J12" s="5">
        <v>100</v>
      </c>
      <c r="K12" s="5">
        <v>100</v>
      </c>
      <c r="L12" s="5">
        <f t="shared" si="1"/>
        <v>347</v>
      </c>
      <c r="M12" s="24">
        <f t="shared" si="2"/>
        <v>826.97999999999956</v>
      </c>
      <c r="N12" s="24">
        <f t="shared" si="3"/>
        <v>2067.4499999999989</v>
      </c>
      <c r="O12" s="24">
        <f t="shared" si="4"/>
        <v>1575</v>
      </c>
      <c r="P12" s="24">
        <f t="shared" si="5"/>
        <v>1575</v>
      </c>
      <c r="Q12" s="16">
        <f t="shared" si="6"/>
        <v>6044.4299999999985</v>
      </c>
      <c r="R12" s="16"/>
      <c r="S12" s="16"/>
      <c r="T12" s="16"/>
    </row>
    <row r="13" spans="1:21" s="17" customFormat="1" ht="36" customHeight="1">
      <c r="A13" s="68"/>
      <c r="B13" s="69"/>
      <c r="C13" s="22" t="s">
        <v>18</v>
      </c>
      <c r="D13" s="23">
        <v>82.07</v>
      </c>
      <c r="E13" s="23">
        <f t="shared" si="7"/>
        <v>82.07</v>
      </c>
      <c r="F13" s="23">
        <v>62.38</v>
      </c>
      <c r="G13" s="23">
        <v>66.319999999999993</v>
      </c>
      <c r="H13" s="5">
        <v>1488</v>
      </c>
      <c r="I13" s="5">
        <v>1789.5</v>
      </c>
      <c r="J13" s="5">
        <v>1500</v>
      </c>
      <c r="K13" s="5">
        <v>1500</v>
      </c>
      <c r="L13" s="5">
        <f t="shared" si="1"/>
        <v>6277.5</v>
      </c>
      <c r="M13" s="24">
        <f t="shared" si="2"/>
        <v>29298.719999999987</v>
      </c>
      <c r="N13" s="24">
        <f t="shared" si="3"/>
        <v>35235.254999999983</v>
      </c>
      <c r="O13" s="24">
        <f t="shared" si="4"/>
        <v>23625</v>
      </c>
      <c r="P13" s="24">
        <f t="shared" si="5"/>
        <v>23625</v>
      </c>
      <c r="Q13" s="16">
        <f t="shared" si="6"/>
        <v>111783.97499999998</v>
      </c>
      <c r="R13" s="16"/>
      <c r="S13" s="16"/>
      <c r="T13" s="16"/>
    </row>
    <row r="14" spans="1:21" s="17" customFormat="1" ht="36" customHeight="1">
      <c r="A14" s="68"/>
      <c r="B14" s="69"/>
      <c r="C14" s="22" t="s">
        <v>19</v>
      </c>
      <c r="D14" s="23">
        <v>82.07</v>
      </c>
      <c r="E14" s="23">
        <f t="shared" si="7"/>
        <v>82.07</v>
      </c>
      <c r="F14" s="23">
        <v>62.38</v>
      </c>
      <c r="G14" s="23">
        <v>66.319999999999993</v>
      </c>
      <c r="H14" s="5">
        <v>399</v>
      </c>
      <c r="I14" s="5">
        <v>263.5</v>
      </c>
      <c r="J14" s="5">
        <v>150</v>
      </c>
      <c r="K14" s="5">
        <v>150</v>
      </c>
      <c r="L14" s="5">
        <f t="shared" si="1"/>
        <v>962.5</v>
      </c>
      <c r="M14" s="24">
        <f t="shared" si="2"/>
        <v>7856.3099999999959</v>
      </c>
      <c r="N14" s="24">
        <f t="shared" si="3"/>
        <v>5188.3149999999978</v>
      </c>
      <c r="O14" s="24">
        <f t="shared" si="4"/>
        <v>2362.5</v>
      </c>
      <c r="P14" s="24">
        <f t="shared" si="5"/>
        <v>2362.5</v>
      </c>
      <c r="Q14" s="16">
        <f t="shared" si="6"/>
        <v>17769.624999999993</v>
      </c>
      <c r="R14" s="16"/>
      <c r="S14" s="16"/>
      <c r="T14" s="16"/>
    </row>
    <row r="15" spans="1:21" s="17" customFormat="1" ht="36" customHeight="1">
      <c r="A15" s="68"/>
      <c r="B15" s="69"/>
      <c r="C15" s="22" t="s">
        <v>20</v>
      </c>
      <c r="D15" s="23">
        <v>82.07</v>
      </c>
      <c r="E15" s="23">
        <f t="shared" si="7"/>
        <v>82.07</v>
      </c>
      <c r="F15" s="23">
        <v>62.38</v>
      </c>
      <c r="G15" s="23">
        <v>66.319999999999993</v>
      </c>
      <c r="H15" s="5">
        <v>4504</v>
      </c>
      <c r="I15" s="5">
        <v>2988</v>
      </c>
      <c r="J15" s="5">
        <v>4500</v>
      </c>
      <c r="K15" s="5">
        <v>4500</v>
      </c>
      <c r="L15" s="5">
        <f t="shared" si="1"/>
        <v>16492</v>
      </c>
      <c r="M15" s="24">
        <f t="shared" si="2"/>
        <v>88683.759999999951</v>
      </c>
      <c r="N15" s="24">
        <f t="shared" si="3"/>
        <v>58833.719999999972</v>
      </c>
      <c r="O15" s="24">
        <f t="shared" si="4"/>
        <v>70875</v>
      </c>
      <c r="P15" s="24">
        <f t="shared" si="5"/>
        <v>70875</v>
      </c>
      <c r="Q15" s="16">
        <f t="shared" si="6"/>
        <v>289267.47999999992</v>
      </c>
      <c r="R15" s="16"/>
      <c r="S15" s="16"/>
      <c r="T15" s="16"/>
    </row>
    <row r="16" spans="1:21" s="17" customFormat="1" ht="36" customHeight="1">
      <c r="A16" s="68"/>
      <c r="B16" s="69"/>
      <c r="C16" s="22" t="s">
        <v>21</v>
      </c>
      <c r="D16" s="23">
        <v>82.07</v>
      </c>
      <c r="E16" s="23">
        <f t="shared" si="7"/>
        <v>82.07</v>
      </c>
      <c r="F16" s="23">
        <v>62.38</v>
      </c>
      <c r="G16" s="23">
        <v>66.319999999999993</v>
      </c>
      <c r="H16" s="5">
        <v>13517.5</v>
      </c>
      <c r="I16" s="5">
        <v>9577.5</v>
      </c>
      <c r="J16" s="5">
        <v>8500</v>
      </c>
      <c r="K16" s="5">
        <v>8500</v>
      </c>
      <c r="L16" s="5">
        <f t="shared" si="1"/>
        <v>40095</v>
      </c>
      <c r="M16" s="24">
        <f t="shared" si="2"/>
        <v>266159.5749999999</v>
      </c>
      <c r="N16" s="24">
        <f t="shared" si="3"/>
        <v>188580.97499999992</v>
      </c>
      <c r="O16" s="24">
        <f t="shared" si="4"/>
        <v>133875</v>
      </c>
      <c r="P16" s="24">
        <f t="shared" si="5"/>
        <v>133875</v>
      </c>
      <c r="Q16" s="16">
        <f t="shared" si="6"/>
        <v>722490.54999999981</v>
      </c>
      <c r="R16" s="25"/>
      <c r="S16" s="16"/>
      <c r="T16" s="16"/>
    </row>
    <row r="17" spans="1:20" s="6" customFormat="1" ht="36" customHeight="1">
      <c r="A17" s="68"/>
      <c r="B17" s="69" t="s">
        <v>23</v>
      </c>
      <c r="C17" s="22" t="s">
        <v>16</v>
      </c>
      <c r="D17" s="23">
        <v>68.2</v>
      </c>
      <c r="E17" s="23">
        <f>D17</f>
        <v>68.2</v>
      </c>
      <c r="F17" s="23">
        <v>53.82</v>
      </c>
      <c r="G17" s="23">
        <v>57.21</v>
      </c>
      <c r="H17" s="5">
        <v>21294.5</v>
      </c>
      <c r="I17" s="5">
        <v>27934.5</v>
      </c>
      <c r="J17" s="5">
        <v>21500</v>
      </c>
      <c r="K17" s="5">
        <v>21500</v>
      </c>
      <c r="L17" s="5">
        <f t="shared" si="1"/>
        <v>92229</v>
      </c>
      <c r="M17" s="24">
        <f t="shared" si="2"/>
        <v>306214.91000000003</v>
      </c>
      <c r="N17" s="24">
        <f t="shared" si="3"/>
        <v>401698.11000000004</v>
      </c>
      <c r="O17" s="24">
        <f t="shared" si="4"/>
        <v>236285.00000000003</v>
      </c>
      <c r="P17" s="24">
        <f t="shared" si="5"/>
        <v>236285.00000000003</v>
      </c>
      <c r="Q17" s="16">
        <f t="shared" si="6"/>
        <v>1180483.02</v>
      </c>
      <c r="R17" s="16"/>
      <c r="S17" s="16"/>
      <c r="T17" s="16"/>
    </row>
    <row r="18" spans="1:20" s="6" customFormat="1" ht="36" customHeight="1">
      <c r="A18" s="68"/>
      <c r="B18" s="69"/>
      <c r="C18" s="22" t="s">
        <v>17</v>
      </c>
      <c r="D18" s="23">
        <v>68.2</v>
      </c>
      <c r="E18" s="23">
        <f t="shared" ref="E18:E22" si="8">D18</f>
        <v>68.2</v>
      </c>
      <c r="F18" s="23">
        <v>53.82</v>
      </c>
      <c r="G18" s="23">
        <v>57.21</v>
      </c>
      <c r="H18" s="5">
        <v>0</v>
      </c>
      <c r="I18" s="5">
        <v>0</v>
      </c>
      <c r="J18" s="5">
        <v>0</v>
      </c>
      <c r="K18" s="5">
        <v>0</v>
      </c>
      <c r="L18" s="5">
        <f t="shared" si="1"/>
        <v>0</v>
      </c>
      <c r="M18" s="24">
        <f t="shared" si="2"/>
        <v>0</v>
      </c>
      <c r="N18" s="24">
        <f t="shared" si="3"/>
        <v>0</v>
      </c>
      <c r="O18" s="24">
        <f t="shared" si="4"/>
        <v>0</v>
      </c>
      <c r="P18" s="24">
        <f t="shared" si="5"/>
        <v>0</v>
      </c>
      <c r="Q18" s="16">
        <f t="shared" si="6"/>
        <v>0</v>
      </c>
      <c r="R18" s="16"/>
      <c r="S18" s="16"/>
      <c r="T18" s="16"/>
    </row>
    <row r="19" spans="1:20" s="6" customFormat="1" ht="36" customHeight="1">
      <c r="A19" s="68"/>
      <c r="B19" s="69"/>
      <c r="C19" s="22" t="s">
        <v>18</v>
      </c>
      <c r="D19" s="23">
        <v>68.2</v>
      </c>
      <c r="E19" s="23">
        <f t="shared" si="8"/>
        <v>68.2</v>
      </c>
      <c r="F19" s="23">
        <v>53.82</v>
      </c>
      <c r="G19" s="23">
        <v>57.21</v>
      </c>
      <c r="H19" s="5">
        <v>27508.5</v>
      </c>
      <c r="I19" s="5">
        <v>46414</v>
      </c>
      <c r="J19" s="5">
        <v>27500</v>
      </c>
      <c r="K19" s="5">
        <v>27500</v>
      </c>
      <c r="L19" s="5">
        <f t="shared" si="1"/>
        <v>128922.5</v>
      </c>
      <c r="M19" s="24">
        <f t="shared" si="2"/>
        <v>395572.2300000001</v>
      </c>
      <c r="N19" s="24">
        <f t="shared" si="3"/>
        <v>667433.32000000007</v>
      </c>
      <c r="O19" s="24">
        <f t="shared" si="4"/>
        <v>302225.00000000006</v>
      </c>
      <c r="P19" s="24">
        <f t="shared" si="5"/>
        <v>302225.00000000006</v>
      </c>
      <c r="Q19" s="16">
        <f t="shared" si="6"/>
        <v>1667455.5500000003</v>
      </c>
      <c r="R19" s="16"/>
      <c r="S19" s="16"/>
      <c r="T19" s="16"/>
    </row>
    <row r="20" spans="1:20" s="6" customFormat="1" ht="36" customHeight="1">
      <c r="A20" s="68"/>
      <c r="B20" s="69"/>
      <c r="C20" s="22" t="s">
        <v>19</v>
      </c>
      <c r="D20" s="23">
        <v>68.2</v>
      </c>
      <c r="E20" s="23">
        <f t="shared" si="8"/>
        <v>68.2</v>
      </c>
      <c r="F20" s="23">
        <v>53.82</v>
      </c>
      <c r="G20" s="23">
        <v>57.21</v>
      </c>
      <c r="H20" s="5">
        <v>8441</v>
      </c>
      <c r="I20" s="5">
        <v>2823</v>
      </c>
      <c r="J20" s="5">
        <v>4500</v>
      </c>
      <c r="K20" s="5">
        <v>4500</v>
      </c>
      <c r="L20" s="5">
        <f t="shared" si="1"/>
        <v>20264</v>
      </c>
      <c r="M20" s="24">
        <f t="shared" si="2"/>
        <v>121381.58000000002</v>
      </c>
      <c r="N20" s="24">
        <f t="shared" si="3"/>
        <v>40594.740000000005</v>
      </c>
      <c r="O20" s="24">
        <f t="shared" si="4"/>
        <v>49455.000000000007</v>
      </c>
      <c r="P20" s="24">
        <f t="shared" si="5"/>
        <v>49455.000000000007</v>
      </c>
      <c r="Q20" s="16">
        <f t="shared" si="6"/>
        <v>260886.32</v>
      </c>
      <c r="R20" s="16"/>
      <c r="S20" s="16"/>
      <c r="T20" s="16"/>
    </row>
    <row r="21" spans="1:20" s="6" customFormat="1" ht="36" customHeight="1">
      <c r="A21" s="68"/>
      <c r="B21" s="69"/>
      <c r="C21" s="22" t="s">
        <v>20</v>
      </c>
      <c r="D21" s="23">
        <v>68.2</v>
      </c>
      <c r="E21" s="23">
        <f t="shared" si="8"/>
        <v>68.2</v>
      </c>
      <c r="F21" s="23">
        <v>53.82</v>
      </c>
      <c r="G21" s="23">
        <v>57.21</v>
      </c>
      <c r="H21" s="5">
        <v>2601</v>
      </c>
      <c r="I21" s="5">
        <v>3579</v>
      </c>
      <c r="J21" s="5">
        <v>3250</v>
      </c>
      <c r="K21" s="5">
        <v>3250</v>
      </c>
      <c r="L21" s="5">
        <f t="shared" si="1"/>
        <v>12680</v>
      </c>
      <c r="M21" s="24">
        <f t="shared" si="2"/>
        <v>37402.380000000005</v>
      </c>
      <c r="N21" s="24">
        <f t="shared" si="3"/>
        <v>51466.020000000011</v>
      </c>
      <c r="O21" s="24">
        <f t="shared" si="4"/>
        <v>35717.500000000007</v>
      </c>
      <c r="P21" s="24">
        <f t="shared" si="5"/>
        <v>35717.500000000007</v>
      </c>
      <c r="Q21" s="16">
        <f t="shared" si="6"/>
        <v>160303.40000000002</v>
      </c>
      <c r="R21" s="16"/>
      <c r="S21" s="16"/>
      <c r="T21" s="16"/>
    </row>
    <row r="22" spans="1:20" s="6" customFormat="1" ht="36" customHeight="1">
      <c r="A22" s="68"/>
      <c r="B22" s="69"/>
      <c r="C22" s="22" t="s">
        <v>21</v>
      </c>
      <c r="D22" s="23">
        <v>68.2</v>
      </c>
      <c r="E22" s="23">
        <f t="shared" si="8"/>
        <v>68.2</v>
      </c>
      <c r="F22" s="23">
        <v>53.82</v>
      </c>
      <c r="G22" s="23">
        <v>57.21</v>
      </c>
      <c r="H22" s="5">
        <v>9566</v>
      </c>
      <c r="I22" s="5">
        <v>13101</v>
      </c>
      <c r="J22" s="5">
        <v>10750</v>
      </c>
      <c r="K22" s="5">
        <v>10750</v>
      </c>
      <c r="L22" s="5">
        <f t="shared" si="1"/>
        <v>44167</v>
      </c>
      <c r="M22" s="24">
        <f t="shared" si="2"/>
        <v>137559.08000000002</v>
      </c>
      <c r="N22" s="24">
        <f t="shared" si="3"/>
        <v>188392.38000000003</v>
      </c>
      <c r="O22" s="24">
        <f t="shared" si="4"/>
        <v>118142.50000000001</v>
      </c>
      <c r="P22" s="24">
        <f t="shared" si="5"/>
        <v>118142.50000000001</v>
      </c>
      <c r="Q22" s="16">
        <f t="shared" si="6"/>
        <v>562236.46000000008</v>
      </c>
      <c r="R22" s="16"/>
      <c r="S22" s="16"/>
      <c r="T22" s="16"/>
    </row>
    <row r="23" spans="1:20" s="3" customFormat="1" ht="36" customHeight="1">
      <c r="A23" s="68"/>
      <c r="B23" s="26" t="s">
        <v>24</v>
      </c>
      <c r="C23" s="26"/>
      <c r="D23" s="27"/>
      <c r="E23" s="27"/>
      <c r="F23" s="27"/>
      <c r="G23" s="27"/>
      <c r="H23" s="27">
        <f>SUM(H5:H22)</f>
        <v>2382499.34</v>
      </c>
      <c r="I23" s="27">
        <f t="shared" ref="I23:K23" si="9">SUM(I5:I22)</f>
        <v>2335337.3999999994</v>
      </c>
      <c r="J23" s="27">
        <f t="shared" si="9"/>
        <v>2128750</v>
      </c>
      <c r="K23" s="27">
        <f t="shared" si="9"/>
        <v>2128750</v>
      </c>
      <c r="L23" s="5">
        <f>SUM(H23:K23)</f>
        <v>8975336.7399999984</v>
      </c>
      <c r="M23" s="28">
        <f>SUM(M5:M22)</f>
        <v>15972130.765400007</v>
      </c>
      <c r="N23" s="28">
        <f t="shared" ref="N23:Q23" si="10">SUM(N5:N22)</f>
        <v>15806767.029000005</v>
      </c>
      <c r="O23" s="28">
        <f>SUM(O5:O22)</f>
        <v>7615512.4999999953</v>
      </c>
      <c r="P23" s="28">
        <f t="shared" si="10"/>
        <v>7615512.4999999953</v>
      </c>
      <c r="Q23" s="28">
        <f t="shared" si="10"/>
        <v>47009922.794399992</v>
      </c>
      <c r="R23" s="28">
        <v>2890250.0000000019</v>
      </c>
      <c r="S23" s="28">
        <f>P23/3</f>
        <v>2538504.1666666651</v>
      </c>
      <c r="T23" s="28">
        <f>Q23+R23-S23</f>
        <v>47361668.627733327</v>
      </c>
    </row>
    <row r="24" spans="1:20" s="6" customFormat="1" ht="69.75" customHeight="1">
      <c r="A24" s="68" t="s">
        <v>25</v>
      </c>
      <c r="B24" s="22" t="s">
        <v>15</v>
      </c>
      <c r="C24" s="22" t="s">
        <v>26</v>
      </c>
      <c r="D24" s="23">
        <v>72.42</v>
      </c>
      <c r="E24" s="23">
        <f t="shared" ref="E24:E34" si="11">D24</f>
        <v>72.42</v>
      </c>
      <c r="F24" s="23">
        <v>49.47</v>
      </c>
      <c r="G24" s="23">
        <v>52.59</v>
      </c>
      <c r="H24" s="5">
        <v>2990.84</v>
      </c>
      <c r="I24" s="5">
        <v>2540.3000000000002</v>
      </c>
      <c r="J24" s="5">
        <v>2960</v>
      </c>
      <c r="K24" s="5">
        <v>2894</v>
      </c>
      <c r="L24" s="5">
        <f>SUM(H24:K24)</f>
        <v>11385.14</v>
      </c>
      <c r="M24" s="24">
        <f>(D24-F24)*H24</f>
        <v>68639.778000000006</v>
      </c>
      <c r="N24" s="24">
        <f>(D24-F24)*I24</f>
        <v>58299.885000000009</v>
      </c>
      <c r="O24" s="24">
        <f>(E24-G24)*J24</f>
        <v>58696.799999999996</v>
      </c>
      <c r="P24" s="24">
        <f>(E24-G24)*K24</f>
        <v>57388.02</v>
      </c>
      <c r="Q24" s="24">
        <f>M24+N24+O24+P24</f>
        <v>243024.48300000001</v>
      </c>
      <c r="R24" s="24"/>
      <c r="S24" s="24"/>
      <c r="T24" s="24"/>
    </row>
    <row r="25" spans="1:20" s="17" customFormat="1" ht="42" customHeight="1">
      <c r="A25" s="68"/>
      <c r="B25" s="69" t="s">
        <v>22</v>
      </c>
      <c r="C25" s="22" t="s">
        <v>27</v>
      </c>
      <c r="D25" s="23">
        <v>143.52000000000001</v>
      </c>
      <c r="E25" s="23">
        <f t="shared" si="11"/>
        <v>143.52000000000001</v>
      </c>
      <c r="F25" s="23">
        <v>62.38</v>
      </c>
      <c r="G25" s="23">
        <v>66.319999999999993</v>
      </c>
      <c r="H25" s="5">
        <v>1514</v>
      </c>
      <c r="I25" s="5">
        <v>1607</v>
      </c>
      <c r="J25" s="5">
        <v>2890</v>
      </c>
      <c r="K25" s="5">
        <v>1934</v>
      </c>
      <c r="L25" s="5">
        <f t="shared" si="1"/>
        <v>7945</v>
      </c>
      <c r="M25" s="24">
        <f t="shared" ref="M25:M34" si="12">(D25-F25)*H25</f>
        <v>122845.96000000002</v>
      </c>
      <c r="N25" s="24">
        <f t="shared" ref="N25:N34" si="13">(D25-F25)*I25</f>
        <v>130391.98000000003</v>
      </c>
      <c r="O25" s="24">
        <f t="shared" ref="O25:O34" si="14">(E25-G25)*J25</f>
        <v>223108.00000000006</v>
      </c>
      <c r="P25" s="24">
        <f t="shared" ref="P25:P34" si="15">(E25-G25)*K25</f>
        <v>149304.80000000005</v>
      </c>
      <c r="Q25" s="24">
        <f t="shared" ref="Q25:Q34" si="16">M25+N25+O25+P25</f>
        <v>625650.74000000022</v>
      </c>
      <c r="R25" s="24"/>
      <c r="S25" s="24"/>
      <c r="T25" s="24"/>
    </row>
    <row r="26" spans="1:20" s="17" customFormat="1" ht="42" customHeight="1">
      <c r="A26" s="68"/>
      <c r="B26" s="69"/>
      <c r="C26" s="22" t="s">
        <v>26</v>
      </c>
      <c r="D26" s="23">
        <v>143.52000000000001</v>
      </c>
      <c r="E26" s="23">
        <f t="shared" ref="E26:E27" si="17">D26</f>
        <v>143.52000000000001</v>
      </c>
      <c r="F26" s="23">
        <v>62.38</v>
      </c>
      <c r="G26" s="23">
        <v>66.319999999999993</v>
      </c>
      <c r="H26" s="5">
        <v>252</v>
      </c>
      <c r="I26" s="5">
        <v>504</v>
      </c>
      <c r="J26" s="5">
        <v>735</v>
      </c>
      <c r="K26" s="5">
        <v>756</v>
      </c>
      <c r="L26" s="5">
        <f t="shared" si="1"/>
        <v>2247</v>
      </c>
      <c r="M26" s="24">
        <f t="shared" si="12"/>
        <v>20447.280000000002</v>
      </c>
      <c r="N26" s="24">
        <f t="shared" si="13"/>
        <v>40894.560000000005</v>
      </c>
      <c r="O26" s="24">
        <f t="shared" si="14"/>
        <v>56742.000000000015</v>
      </c>
      <c r="P26" s="24">
        <f t="shared" si="15"/>
        <v>58363.200000000012</v>
      </c>
      <c r="Q26" s="24">
        <f t="shared" si="16"/>
        <v>176447.04000000004</v>
      </c>
      <c r="R26" s="24"/>
      <c r="S26" s="24"/>
      <c r="T26" s="24"/>
    </row>
    <row r="27" spans="1:20" s="17" customFormat="1" ht="42" customHeight="1">
      <c r="A27" s="68"/>
      <c r="B27" s="69"/>
      <c r="C27" s="22" t="s">
        <v>28</v>
      </c>
      <c r="D27" s="23">
        <v>143.52000000000001</v>
      </c>
      <c r="E27" s="23">
        <f t="shared" si="17"/>
        <v>143.52000000000001</v>
      </c>
      <c r="F27" s="23">
        <v>62.38</v>
      </c>
      <c r="G27" s="23">
        <v>66.319999999999993</v>
      </c>
      <c r="H27" s="5">
        <v>3549</v>
      </c>
      <c r="I27" s="5">
        <v>4620</v>
      </c>
      <c r="J27" s="5">
        <v>8442</v>
      </c>
      <c r="K27" s="5">
        <v>5943</v>
      </c>
      <c r="L27" s="5">
        <f t="shared" si="1"/>
        <v>22554</v>
      </c>
      <c r="M27" s="24">
        <f t="shared" si="12"/>
        <v>287965.86000000004</v>
      </c>
      <c r="N27" s="24">
        <f t="shared" si="13"/>
        <v>374866.80000000005</v>
      </c>
      <c r="O27" s="24">
        <f t="shared" si="14"/>
        <v>651722.40000000014</v>
      </c>
      <c r="P27" s="24">
        <f t="shared" si="15"/>
        <v>458799.60000000009</v>
      </c>
      <c r="Q27" s="24">
        <f t="shared" si="16"/>
        <v>1773354.6600000004</v>
      </c>
      <c r="R27" s="24"/>
      <c r="S27" s="24"/>
      <c r="T27" s="24"/>
    </row>
    <row r="28" spans="1:20" s="6" customFormat="1" ht="38.25" customHeight="1">
      <c r="A28" s="68"/>
      <c r="B28" s="69" t="s">
        <v>29</v>
      </c>
      <c r="C28" s="22" t="s">
        <v>27</v>
      </c>
      <c r="D28" s="23">
        <v>116.04</v>
      </c>
      <c r="E28" s="23">
        <f t="shared" si="11"/>
        <v>116.04</v>
      </c>
      <c r="F28" s="23">
        <v>53.82</v>
      </c>
      <c r="G28" s="23">
        <v>57.21</v>
      </c>
      <c r="H28" s="5">
        <v>0</v>
      </c>
      <c r="I28" s="5">
        <v>2225</v>
      </c>
      <c r="J28" s="5">
        <v>0</v>
      </c>
      <c r="K28" s="5">
        <v>0</v>
      </c>
      <c r="L28" s="5">
        <f t="shared" si="1"/>
        <v>2225</v>
      </c>
      <c r="M28" s="24">
        <f t="shared" si="12"/>
        <v>0</v>
      </c>
      <c r="N28" s="24">
        <f t="shared" si="13"/>
        <v>138439.5</v>
      </c>
      <c r="O28" s="24">
        <f t="shared" si="14"/>
        <v>0</v>
      </c>
      <c r="P28" s="24">
        <f t="shared" si="15"/>
        <v>0</v>
      </c>
      <c r="Q28" s="24">
        <f t="shared" si="16"/>
        <v>138439.5</v>
      </c>
      <c r="R28" s="24"/>
      <c r="S28" s="24"/>
      <c r="T28" s="24"/>
    </row>
    <row r="29" spans="1:20" s="6" customFormat="1" ht="38.25" customHeight="1">
      <c r="A29" s="68"/>
      <c r="B29" s="69"/>
      <c r="C29" s="22" t="s">
        <v>30</v>
      </c>
      <c r="D29" s="23">
        <v>116.04</v>
      </c>
      <c r="E29" s="23">
        <f t="shared" ref="E29:E33" si="18">D29</f>
        <v>116.04</v>
      </c>
      <c r="F29" s="23">
        <v>53.82</v>
      </c>
      <c r="G29" s="23">
        <v>57.21</v>
      </c>
      <c r="H29" s="5">
        <v>13383</v>
      </c>
      <c r="I29" s="5">
        <v>26581</v>
      </c>
      <c r="J29" s="5">
        <v>43754</v>
      </c>
      <c r="K29" s="5">
        <v>20723</v>
      </c>
      <c r="L29" s="5">
        <f t="shared" si="1"/>
        <v>104441</v>
      </c>
      <c r="M29" s="24">
        <f t="shared" si="12"/>
        <v>832690.26000000013</v>
      </c>
      <c r="N29" s="24">
        <f t="shared" si="13"/>
        <v>1653869.82</v>
      </c>
      <c r="O29" s="24">
        <f t="shared" si="14"/>
        <v>2574047.8200000003</v>
      </c>
      <c r="P29" s="24">
        <f t="shared" si="15"/>
        <v>1219134.0900000001</v>
      </c>
      <c r="Q29" s="24">
        <f t="shared" si="16"/>
        <v>6279741.9900000002</v>
      </c>
      <c r="R29" s="24"/>
      <c r="S29" s="24"/>
      <c r="T29" s="24"/>
    </row>
    <row r="30" spans="1:20" s="6" customFormat="1" ht="38.25" customHeight="1">
      <c r="A30" s="68"/>
      <c r="B30" s="69"/>
      <c r="C30" s="22" t="s">
        <v>26</v>
      </c>
      <c r="D30" s="23">
        <v>116.04</v>
      </c>
      <c r="E30" s="23">
        <f t="shared" si="18"/>
        <v>116.04</v>
      </c>
      <c r="F30" s="23">
        <v>53.82</v>
      </c>
      <c r="G30" s="23">
        <v>57.21</v>
      </c>
      <c r="H30" s="5">
        <v>3280</v>
      </c>
      <c r="I30" s="5">
        <v>5892</v>
      </c>
      <c r="J30" s="5">
        <v>7465</v>
      </c>
      <c r="K30" s="5">
        <v>5844</v>
      </c>
      <c r="L30" s="5">
        <f t="shared" si="1"/>
        <v>22481</v>
      </c>
      <c r="M30" s="24">
        <f t="shared" si="12"/>
        <v>204081.6</v>
      </c>
      <c r="N30" s="24">
        <f t="shared" si="13"/>
        <v>366600.24000000005</v>
      </c>
      <c r="O30" s="24">
        <f t="shared" si="14"/>
        <v>439165.95</v>
      </c>
      <c r="P30" s="24">
        <f t="shared" si="15"/>
        <v>343802.52</v>
      </c>
      <c r="Q30" s="24">
        <f t="shared" si="16"/>
        <v>1353650.31</v>
      </c>
      <c r="R30" s="24"/>
      <c r="S30" s="24"/>
      <c r="T30" s="24"/>
    </row>
    <row r="31" spans="1:20" s="6" customFormat="1" ht="38.25" customHeight="1">
      <c r="A31" s="68"/>
      <c r="B31" s="69"/>
      <c r="C31" s="22" t="s">
        <v>28</v>
      </c>
      <c r="D31" s="23">
        <v>116.04</v>
      </c>
      <c r="E31" s="23">
        <f t="shared" si="18"/>
        <v>116.04</v>
      </c>
      <c r="F31" s="23">
        <v>53.82</v>
      </c>
      <c r="G31" s="23">
        <v>57.21</v>
      </c>
      <c r="H31" s="5">
        <v>9793</v>
      </c>
      <c r="I31" s="5">
        <v>12411</v>
      </c>
      <c r="J31" s="5">
        <v>18025</v>
      </c>
      <c r="K31" s="5">
        <v>16037</v>
      </c>
      <c r="L31" s="5">
        <f t="shared" si="1"/>
        <v>56266</v>
      </c>
      <c r="M31" s="24">
        <f t="shared" si="12"/>
        <v>609320.46000000008</v>
      </c>
      <c r="N31" s="24">
        <f t="shared" si="13"/>
        <v>772212.42</v>
      </c>
      <c r="O31" s="24">
        <f t="shared" si="14"/>
        <v>1060410.75</v>
      </c>
      <c r="P31" s="24">
        <f t="shared" si="15"/>
        <v>943456.71000000008</v>
      </c>
      <c r="Q31" s="24">
        <f t="shared" si="16"/>
        <v>3385400.34</v>
      </c>
      <c r="R31" s="24"/>
      <c r="S31" s="24"/>
      <c r="T31" s="24"/>
    </row>
    <row r="32" spans="1:20" s="6" customFormat="1" ht="38.25" customHeight="1">
      <c r="A32" s="68"/>
      <c r="B32" s="69"/>
      <c r="C32" s="22" t="s">
        <v>31</v>
      </c>
      <c r="D32" s="23">
        <v>116.04</v>
      </c>
      <c r="E32" s="23">
        <f t="shared" si="18"/>
        <v>116.04</v>
      </c>
      <c r="F32" s="23">
        <v>53.82</v>
      </c>
      <c r="G32" s="23">
        <v>57.21</v>
      </c>
      <c r="H32" s="5">
        <v>4907</v>
      </c>
      <c r="I32" s="5">
        <v>6776</v>
      </c>
      <c r="J32" s="5">
        <v>10678</v>
      </c>
      <c r="K32" s="5">
        <v>8227</v>
      </c>
      <c r="L32" s="5">
        <f t="shared" si="1"/>
        <v>30588</v>
      </c>
      <c r="M32" s="24">
        <f t="shared" si="12"/>
        <v>305313.54000000004</v>
      </c>
      <c r="N32" s="24">
        <f t="shared" si="13"/>
        <v>421602.72000000003</v>
      </c>
      <c r="O32" s="24">
        <f t="shared" si="14"/>
        <v>628186.74000000011</v>
      </c>
      <c r="P32" s="24">
        <f t="shared" si="15"/>
        <v>483994.41000000003</v>
      </c>
      <c r="Q32" s="24">
        <f t="shared" si="16"/>
        <v>1839097.4100000001</v>
      </c>
      <c r="R32" s="24"/>
      <c r="S32" s="24"/>
      <c r="T32" s="24"/>
    </row>
    <row r="33" spans="1:20" s="6" customFormat="1" ht="38.25" customHeight="1">
      <c r="A33" s="68"/>
      <c r="B33" s="69"/>
      <c r="C33" s="22" t="s">
        <v>32</v>
      </c>
      <c r="D33" s="23">
        <v>116.04</v>
      </c>
      <c r="E33" s="23">
        <f t="shared" si="18"/>
        <v>116.04</v>
      </c>
      <c r="F33" s="23">
        <v>53.82</v>
      </c>
      <c r="G33" s="23">
        <v>57.21</v>
      </c>
      <c r="H33" s="5">
        <v>4270</v>
      </c>
      <c r="I33" s="5">
        <v>2968</v>
      </c>
      <c r="J33" s="5">
        <v>6687</v>
      </c>
      <c r="K33" s="5">
        <v>2466</v>
      </c>
      <c r="L33" s="5">
        <f t="shared" si="1"/>
        <v>16391</v>
      </c>
      <c r="M33" s="24">
        <f t="shared" si="12"/>
        <v>265679.40000000002</v>
      </c>
      <c r="N33" s="24">
        <f t="shared" si="13"/>
        <v>184668.96000000002</v>
      </c>
      <c r="O33" s="24">
        <f t="shared" si="14"/>
        <v>393396.21</v>
      </c>
      <c r="P33" s="24">
        <f t="shared" si="15"/>
        <v>145074.78</v>
      </c>
      <c r="Q33" s="24">
        <f t="shared" si="16"/>
        <v>988819.35000000009</v>
      </c>
      <c r="R33" s="24"/>
      <c r="S33" s="24"/>
      <c r="T33" s="24"/>
    </row>
    <row r="34" spans="1:20" s="6" customFormat="1" ht="60" customHeight="1">
      <c r="A34" s="68"/>
      <c r="B34" s="22" t="s">
        <v>33</v>
      </c>
      <c r="C34" s="22" t="s">
        <v>27</v>
      </c>
      <c r="D34" s="23">
        <v>73.14</v>
      </c>
      <c r="E34" s="23">
        <f t="shared" si="11"/>
        <v>73.14</v>
      </c>
      <c r="F34" s="23">
        <v>51.96</v>
      </c>
      <c r="G34" s="23">
        <v>55.23</v>
      </c>
      <c r="H34" s="5">
        <v>41637</v>
      </c>
      <c r="I34" s="5">
        <v>55348</v>
      </c>
      <c r="J34" s="5">
        <v>78695</v>
      </c>
      <c r="K34" s="5">
        <v>59439</v>
      </c>
      <c r="L34" s="5">
        <f t="shared" si="1"/>
        <v>235119</v>
      </c>
      <c r="M34" s="24">
        <f t="shared" si="12"/>
        <v>881871.66</v>
      </c>
      <c r="N34" s="24">
        <f t="shared" si="13"/>
        <v>1172270.6399999999</v>
      </c>
      <c r="O34" s="24">
        <f t="shared" si="14"/>
        <v>1409427.4500000002</v>
      </c>
      <c r="P34" s="24">
        <f t="shared" si="15"/>
        <v>1064552.4900000002</v>
      </c>
      <c r="Q34" s="24">
        <f t="shared" si="16"/>
        <v>4528122.24</v>
      </c>
      <c r="R34" s="24"/>
      <c r="S34" s="24"/>
      <c r="T34" s="24"/>
    </row>
    <row r="35" spans="1:20" s="6" customFormat="1" ht="45" customHeight="1">
      <c r="A35" s="68"/>
      <c r="B35" s="26" t="s">
        <v>24</v>
      </c>
      <c r="C35" s="22"/>
      <c r="D35" s="23"/>
      <c r="E35" s="23"/>
      <c r="F35" s="23"/>
      <c r="G35" s="23"/>
      <c r="H35" s="24">
        <f>SUM(H24:H34)</f>
        <v>85575.84</v>
      </c>
      <c r="I35" s="24">
        <f t="shared" ref="I35:K35" si="19">SUM(I24:I34)</f>
        <v>121472.3</v>
      </c>
      <c r="J35" s="24">
        <f t="shared" si="19"/>
        <v>180331</v>
      </c>
      <c r="K35" s="24">
        <f t="shared" si="19"/>
        <v>124263</v>
      </c>
      <c r="L35" s="5">
        <f>SUM(H35:K35)</f>
        <v>511642.14</v>
      </c>
      <c r="M35" s="24">
        <f>SUM(M24:M34)</f>
        <v>3598855.7980000004</v>
      </c>
      <c r="N35" s="24">
        <f t="shared" ref="N35:Q35" si="20">SUM(N24:N34)</f>
        <v>5314117.5250000004</v>
      </c>
      <c r="O35" s="24">
        <f t="shared" si="20"/>
        <v>7494904.120000001</v>
      </c>
      <c r="P35" s="24">
        <f t="shared" si="20"/>
        <v>4923870.620000001</v>
      </c>
      <c r="Q35" s="24">
        <f t="shared" si="20"/>
        <v>21331748.063000001</v>
      </c>
      <c r="R35" s="24">
        <v>1545607.8566666667</v>
      </c>
      <c r="S35" s="24">
        <f>P35/3</f>
        <v>1641290.206666667</v>
      </c>
      <c r="T35" s="24">
        <f>Q35+R35-S35</f>
        <v>21236065.713</v>
      </c>
    </row>
    <row r="36" spans="1:20" s="18" customFormat="1" ht="62.25" customHeight="1">
      <c r="A36" s="68" t="s">
        <v>34</v>
      </c>
      <c r="B36" s="29" t="s">
        <v>22</v>
      </c>
      <c r="C36" s="29" t="s">
        <v>35</v>
      </c>
      <c r="D36" s="30">
        <v>261.27</v>
      </c>
      <c r="E36" s="30">
        <v>261.27</v>
      </c>
      <c r="F36" s="30">
        <v>74.86</v>
      </c>
      <c r="G36" s="30">
        <v>79.58</v>
      </c>
      <c r="H36" s="31">
        <v>3760</v>
      </c>
      <c r="I36" s="31">
        <v>4471</v>
      </c>
      <c r="J36" s="31">
        <v>7729</v>
      </c>
      <c r="K36" s="31">
        <v>5591</v>
      </c>
      <c r="L36" s="31">
        <f t="shared" si="1"/>
        <v>21551</v>
      </c>
      <c r="M36" s="32">
        <f t="shared" ref="M36" si="21">(D36-F36)*H36</f>
        <v>700901.59999999986</v>
      </c>
      <c r="N36" s="32">
        <f t="shared" ref="N36" si="22">(D36-F36)*I36</f>
        <v>833439.10999999987</v>
      </c>
      <c r="O36" s="32">
        <f t="shared" ref="O36" si="23">(E36-G36)*J36</f>
        <v>1404282.01</v>
      </c>
      <c r="P36" s="32">
        <f t="shared" ref="P36" si="24">(E36-G36)*K36</f>
        <v>1015828.79</v>
      </c>
      <c r="Q36" s="33">
        <f t="shared" ref="Q36" si="25">M36+N36+O36+P36</f>
        <v>3954451.51</v>
      </c>
      <c r="R36" s="31"/>
      <c r="S36" s="31"/>
      <c r="T36" s="31"/>
    </row>
    <row r="37" spans="1:20" s="6" customFormat="1" ht="42.75" customHeight="1">
      <c r="A37" s="68"/>
      <c r="B37" s="26" t="s">
        <v>24</v>
      </c>
      <c r="C37" s="26"/>
      <c r="D37" s="28"/>
      <c r="E37" s="28"/>
      <c r="F37" s="28"/>
      <c r="G37" s="28"/>
      <c r="H37" s="27">
        <f>H36</f>
        <v>3760</v>
      </c>
      <c r="I37" s="27">
        <f t="shared" ref="I37:K37" si="26">I36</f>
        <v>4471</v>
      </c>
      <c r="J37" s="27">
        <f t="shared" si="26"/>
        <v>7729</v>
      </c>
      <c r="K37" s="27">
        <f t="shared" si="26"/>
        <v>5591</v>
      </c>
      <c r="L37" s="5">
        <f>SUM(H37:K37)</f>
        <v>21551</v>
      </c>
      <c r="M37" s="28">
        <f>M36</f>
        <v>700901.59999999986</v>
      </c>
      <c r="N37" s="28">
        <f t="shared" ref="N37:Q37" si="27">N36</f>
        <v>833439.10999999987</v>
      </c>
      <c r="O37" s="28">
        <f t="shared" si="27"/>
        <v>1404282.01</v>
      </c>
      <c r="P37" s="28">
        <f t="shared" si="27"/>
        <v>1015828.79</v>
      </c>
      <c r="Q37" s="28">
        <f t="shared" si="27"/>
        <v>3954451.51</v>
      </c>
      <c r="R37" s="28">
        <v>324669.36999999994</v>
      </c>
      <c r="S37" s="28">
        <f>P37/3</f>
        <v>338609.59666666668</v>
      </c>
      <c r="T37" s="28">
        <f>Q37+R37-S37</f>
        <v>3940511.2833333332</v>
      </c>
    </row>
    <row r="38" spans="1:20" s="6" customFormat="1" ht="42" customHeight="1">
      <c r="A38" s="68" t="s">
        <v>36</v>
      </c>
      <c r="B38" s="69" t="s">
        <v>15</v>
      </c>
      <c r="C38" s="22" t="s">
        <v>37</v>
      </c>
      <c r="D38" s="23">
        <v>210.21</v>
      </c>
      <c r="E38" s="23">
        <f t="shared" ref="E38:E44" si="28">D38</f>
        <v>210.21</v>
      </c>
      <c r="F38" s="23">
        <v>49.47</v>
      </c>
      <c r="G38" s="23">
        <v>52.59</v>
      </c>
      <c r="H38" s="5">
        <v>66600.320000000007</v>
      </c>
      <c r="I38" s="5">
        <v>65054.7</v>
      </c>
      <c r="J38" s="5">
        <v>56631.01</v>
      </c>
      <c r="K38" s="5">
        <v>66233.8</v>
      </c>
      <c r="L38" s="5">
        <f t="shared" si="1"/>
        <v>254519.83000000002</v>
      </c>
      <c r="M38" s="24">
        <f>(D38-F38)*H38</f>
        <v>10705335.436800001</v>
      </c>
      <c r="N38" s="24">
        <f>(D38-F38)*I38</f>
        <v>10456892.478</v>
      </c>
      <c r="O38" s="24">
        <f>(E38-G38)*J38</f>
        <v>8926179.7961999997</v>
      </c>
      <c r="P38" s="24">
        <f>(E38-G38)*K38</f>
        <v>10439771.556</v>
      </c>
      <c r="Q38" s="16">
        <f t="shared" ref="Q38" si="29">M38+N38+O38+P38</f>
        <v>40528179.267000005</v>
      </c>
      <c r="R38" s="5"/>
      <c r="S38" s="5"/>
      <c r="T38" s="5"/>
    </row>
    <row r="39" spans="1:20" s="6" customFormat="1" ht="42" customHeight="1">
      <c r="A39" s="68"/>
      <c r="B39" s="69"/>
      <c r="C39" s="22" t="s">
        <v>38</v>
      </c>
      <c r="D39" s="23">
        <v>210.21</v>
      </c>
      <c r="E39" s="23">
        <f t="shared" ref="E39" si="30">D39</f>
        <v>210.21</v>
      </c>
      <c r="F39" s="23">
        <v>49.47</v>
      </c>
      <c r="G39" s="23">
        <v>52.59</v>
      </c>
      <c r="H39" s="5">
        <v>3471.92</v>
      </c>
      <c r="I39" s="5">
        <v>2989.2000000000003</v>
      </c>
      <c r="J39" s="5">
        <v>2570.3000000000002</v>
      </c>
      <c r="K39" s="5">
        <v>3380.2</v>
      </c>
      <c r="L39" s="5">
        <f t="shared" si="1"/>
        <v>12411.620000000003</v>
      </c>
      <c r="M39" s="24">
        <f t="shared" ref="M39:M44" si="31">(D39-F39)*H39</f>
        <v>558076.42080000008</v>
      </c>
      <c r="N39" s="24">
        <f t="shared" ref="N39:N44" si="32">(D39-F39)*I39</f>
        <v>480484.00800000009</v>
      </c>
      <c r="O39" s="24">
        <f t="shared" ref="O39:O44" si="33">(E39-G39)*J39</f>
        <v>405130.68600000005</v>
      </c>
      <c r="P39" s="24">
        <f t="shared" ref="P39:P44" si="34">(E39-G39)*K39</f>
        <v>532787.12399999995</v>
      </c>
      <c r="Q39" s="16">
        <f t="shared" ref="Q39:Q44" si="35">M39+N39+O39+P39</f>
        <v>1976478.2387999999</v>
      </c>
      <c r="R39" s="5"/>
      <c r="S39" s="5"/>
      <c r="T39" s="5"/>
    </row>
    <row r="40" spans="1:20" s="17" customFormat="1" ht="37.5" customHeight="1">
      <c r="A40" s="68"/>
      <c r="B40" s="69" t="s">
        <v>22</v>
      </c>
      <c r="C40" s="22" t="s">
        <v>37</v>
      </c>
      <c r="D40" s="23">
        <v>269.72000000000003</v>
      </c>
      <c r="E40" s="23">
        <f t="shared" si="28"/>
        <v>269.72000000000003</v>
      </c>
      <c r="F40" s="23">
        <v>62.38</v>
      </c>
      <c r="G40" s="23">
        <v>66.319999999999993</v>
      </c>
      <c r="H40" s="5">
        <v>5982.5</v>
      </c>
      <c r="I40" s="5">
        <v>7866.5</v>
      </c>
      <c r="J40" s="5">
        <v>8930</v>
      </c>
      <c r="K40" s="5">
        <v>8670.5</v>
      </c>
      <c r="L40" s="5">
        <f t="shared" si="1"/>
        <v>31449.5</v>
      </c>
      <c r="M40" s="24">
        <f t="shared" si="31"/>
        <v>1240411.5500000003</v>
      </c>
      <c r="N40" s="24">
        <f t="shared" si="32"/>
        <v>1631040.1100000003</v>
      </c>
      <c r="O40" s="24">
        <f t="shared" si="33"/>
        <v>1816362.0000000002</v>
      </c>
      <c r="P40" s="24">
        <f t="shared" si="34"/>
        <v>1763579.7000000002</v>
      </c>
      <c r="Q40" s="16">
        <f t="shared" si="35"/>
        <v>6451393.3600000013</v>
      </c>
      <c r="R40" s="5"/>
      <c r="S40" s="5"/>
      <c r="T40" s="5"/>
    </row>
    <row r="41" spans="1:20" s="17" customFormat="1" ht="37.5" customHeight="1">
      <c r="A41" s="68"/>
      <c r="B41" s="69"/>
      <c r="C41" s="22" t="s">
        <v>38</v>
      </c>
      <c r="D41" s="23">
        <v>269.72000000000003</v>
      </c>
      <c r="E41" s="23">
        <f t="shared" ref="E41" si="36">D41</f>
        <v>269.72000000000003</v>
      </c>
      <c r="F41" s="23">
        <v>62.38</v>
      </c>
      <c r="G41" s="23">
        <v>66.319999999999993</v>
      </c>
      <c r="H41" s="5">
        <v>4670.5</v>
      </c>
      <c r="I41" s="5">
        <v>5541</v>
      </c>
      <c r="J41" s="5">
        <v>6954</v>
      </c>
      <c r="K41" s="5">
        <v>6416</v>
      </c>
      <c r="L41" s="5">
        <f t="shared" si="1"/>
        <v>23581.5</v>
      </c>
      <c r="M41" s="24">
        <f t="shared" si="31"/>
        <v>968381.4700000002</v>
      </c>
      <c r="N41" s="24">
        <f t="shared" si="32"/>
        <v>1148870.9400000002</v>
      </c>
      <c r="O41" s="24">
        <f t="shared" si="33"/>
        <v>1414443.6000000003</v>
      </c>
      <c r="P41" s="24">
        <f t="shared" si="34"/>
        <v>1305014.4000000001</v>
      </c>
      <c r="Q41" s="16">
        <f t="shared" si="35"/>
        <v>4836710.4100000011</v>
      </c>
      <c r="R41" s="5"/>
      <c r="S41" s="5"/>
      <c r="T41" s="5"/>
    </row>
    <row r="42" spans="1:20" s="6" customFormat="1" ht="48" customHeight="1">
      <c r="A42" s="68"/>
      <c r="B42" s="69" t="s">
        <v>29</v>
      </c>
      <c r="C42" s="22" t="s">
        <v>37</v>
      </c>
      <c r="D42" s="23">
        <v>246.29</v>
      </c>
      <c r="E42" s="23">
        <f t="shared" si="28"/>
        <v>246.29</v>
      </c>
      <c r="F42" s="23">
        <v>53.82</v>
      </c>
      <c r="G42" s="23">
        <v>57.21</v>
      </c>
      <c r="H42" s="5">
        <v>3678</v>
      </c>
      <c r="I42" s="5">
        <v>5361</v>
      </c>
      <c r="J42" s="5">
        <v>7689</v>
      </c>
      <c r="K42" s="5">
        <v>4668</v>
      </c>
      <c r="L42" s="5">
        <f t="shared" si="1"/>
        <v>21396</v>
      </c>
      <c r="M42" s="24">
        <f t="shared" si="31"/>
        <v>707904.66</v>
      </c>
      <c r="N42" s="24">
        <f t="shared" si="32"/>
        <v>1031831.67</v>
      </c>
      <c r="O42" s="24">
        <f t="shared" si="33"/>
        <v>1453836.1199999999</v>
      </c>
      <c r="P42" s="24">
        <f t="shared" si="34"/>
        <v>882625.44</v>
      </c>
      <c r="Q42" s="16">
        <f t="shared" si="35"/>
        <v>4076197.89</v>
      </c>
      <c r="R42" s="5"/>
      <c r="S42" s="5"/>
      <c r="T42" s="5"/>
    </row>
    <row r="43" spans="1:20" s="6" customFormat="1" ht="48" customHeight="1">
      <c r="A43" s="68"/>
      <c r="B43" s="69"/>
      <c r="C43" s="22" t="s">
        <v>38</v>
      </c>
      <c r="D43" s="23">
        <v>246.29</v>
      </c>
      <c r="E43" s="23">
        <f t="shared" ref="E43" si="37">D43</f>
        <v>246.29</v>
      </c>
      <c r="F43" s="23">
        <v>53.82</v>
      </c>
      <c r="G43" s="23">
        <v>57.21</v>
      </c>
      <c r="H43" s="5">
        <v>9783</v>
      </c>
      <c r="I43" s="5">
        <v>13680.5</v>
      </c>
      <c r="J43" s="5">
        <v>17675</v>
      </c>
      <c r="K43" s="5">
        <v>14308.5</v>
      </c>
      <c r="L43" s="5">
        <f t="shared" si="1"/>
        <v>55447</v>
      </c>
      <c r="M43" s="24">
        <f t="shared" si="31"/>
        <v>1882934.01</v>
      </c>
      <c r="N43" s="24">
        <f t="shared" si="32"/>
        <v>2633085.835</v>
      </c>
      <c r="O43" s="24">
        <f t="shared" si="33"/>
        <v>3341988.9999999995</v>
      </c>
      <c r="P43" s="24">
        <f t="shared" si="34"/>
        <v>2705451.1799999997</v>
      </c>
      <c r="Q43" s="16">
        <f t="shared" si="35"/>
        <v>10563460.024999999</v>
      </c>
      <c r="R43" s="5"/>
      <c r="S43" s="5"/>
      <c r="T43" s="5"/>
    </row>
    <row r="44" spans="1:20" s="6" customFormat="1" ht="54" customHeight="1">
      <c r="A44" s="68"/>
      <c r="B44" s="22" t="s">
        <v>33</v>
      </c>
      <c r="C44" s="22" t="s">
        <v>37</v>
      </c>
      <c r="D44" s="23">
        <v>165.33</v>
      </c>
      <c r="E44" s="23">
        <f t="shared" si="28"/>
        <v>165.33</v>
      </c>
      <c r="F44" s="23">
        <v>51.96</v>
      </c>
      <c r="G44" s="23">
        <v>55.23</v>
      </c>
      <c r="H44" s="5">
        <v>34907.01</v>
      </c>
      <c r="I44" s="5">
        <v>47737.599999999999</v>
      </c>
      <c r="J44" s="5">
        <v>62246.43</v>
      </c>
      <c r="K44" s="5">
        <v>48544.59</v>
      </c>
      <c r="L44" s="5">
        <f t="shared" si="1"/>
        <v>193435.63</v>
      </c>
      <c r="M44" s="24">
        <f t="shared" si="31"/>
        <v>3957407.7237000004</v>
      </c>
      <c r="N44" s="24">
        <f t="shared" si="32"/>
        <v>5412011.7120000003</v>
      </c>
      <c r="O44" s="24">
        <f t="shared" si="33"/>
        <v>6853331.9430000018</v>
      </c>
      <c r="P44" s="24">
        <f t="shared" si="34"/>
        <v>5344759.3590000011</v>
      </c>
      <c r="Q44" s="16">
        <f t="shared" si="35"/>
        <v>21567510.737700004</v>
      </c>
      <c r="R44" s="5"/>
      <c r="S44" s="5"/>
      <c r="T44" s="5"/>
    </row>
    <row r="45" spans="1:20" s="3" customFormat="1" ht="37.5" customHeight="1">
      <c r="A45" s="68"/>
      <c r="B45" s="26" t="s">
        <v>24</v>
      </c>
      <c r="C45" s="26"/>
      <c r="D45" s="27"/>
      <c r="E45" s="27"/>
      <c r="F45" s="27"/>
      <c r="G45" s="27"/>
      <c r="H45" s="27">
        <f>SUM(H38:H44)</f>
        <v>129093.25</v>
      </c>
      <c r="I45" s="27">
        <f t="shared" ref="I45:K45" si="38">SUM(I38:I44)</f>
        <v>148230.5</v>
      </c>
      <c r="J45" s="27">
        <f t="shared" si="38"/>
        <v>162695.74</v>
      </c>
      <c r="K45" s="27">
        <f t="shared" si="38"/>
        <v>152221.59</v>
      </c>
      <c r="L45" s="5">
        <f>SUM(H45:K45)</f>
        <v>592241.07999999996</v>
      </c>
      <c r="M45" s="28">
        <f>SUM(M38:M44)</f>
        <v>20020451.271300003</v>
      </c>
      <c r="N45" s="28">
        <f t="shared" ref="N45:Q45" si="39">SUM(N38:N44)</f>
        <v>22794216.753000002</v>
      </c>
      <c r="O45" s="28">
        <f t="shared" si="39"/>
        <v>24211273.145199999</v>
      </c>
      <c r="P45" s="28">
        <f t="shared" si="39"/>
        <v>22973988.759</v>
      </c>
      <c r="Q45" s="28">
        <f t="shared" si="39"/>
        <v>89999929.928500012</v>
      </c>
      <c r="R45" s="28">
        <v>7335604.4211666659</v>
      </c>
      <c r="S45" s="28">
        <f>P45/3</f>
        <v>7657996.2529999996</v>
      </c>
      <c r="T45" s="28">
        <f>Q45+R45-S45</f>
        <v>89677538.096666679</v>
      </c>
    </row>
    <row r="46" spans="1:20" s="6" customFormat="1" ht="69" customHeight="1">
      <c r="A46" s="68" t="s">
        <v>39</v>
      </c>
      <c r="B46" s="22" t="s">
        <v>15</v>
      </c>
      <c r="C46" s="22" t="s">
        <v>40</v>
      </c>
      <c r="D46" s="23">
        <v>129.1</v>
      </c>
      <c r="E46" s="23">
        <f>D46</f>
        <v>129.1</v>
      </c>
      <c r="F46" s="23">
        <v>59.36</v>
      </c>
      <c r="G46" s="23">
        <v>63.1</v>
      </c>
      <c r="H46" s="5">
        <v>80844.899999999994</v>
      </c>
      <c r="I46" s="5">
        <v>73312.960000000006</v>
      </c>
      <c r="J46" s="5">
        <v>71026.987999999998</v>
      </c>
      <c r="K46" s="5">
        <v>76100.345000000001</v>
      </c>
      <c r="L46" s="5">
        <f t="shared" si="1"/>
        <v>301285.19299999997</v>
      </c>
      <c r="M46" s="24">
        <f>(D46-F46)*H46</f>
        <v>5638123.3259999994</v>
      </c>
      <c r="N46" s="24">
        <f>(D46-F46)*I46</f>
        <v>5112845.8304000003</v>
      </c>
      <c r="O46" s="24">
        <f>(E46-G46)*J46</f>
        <v>4687781.2079999996</v>
      </c>
      <c r="P46" s="24">
        <f>(E46-G46)*K46</f>
        <v>5022622.7700000005</v>
      </c>
      <c r="Q46" s="16">
        <f t="shared" ref="Q46" si="40">M46+N46+O46+P46</f>
        <v>20461373.134399999</v>
      </c>
      <c r="R46" s="5"/>
      <c r="S46" s="5"/>
      <c r="T46" s="5"/>
    </row>
    <row r="47" spans="1:20" s="6" customFormat="1" ht="76.5" customHeight="1">
      <c r="A47" s="68"/>
      <c r="B47" s="22" t="s">
        <v>29</v>
      </c>
      <c r="C47" s="22" t="s">
        <v>40</v>
      </c>
      <c r="D47" s="23">
        <v>292.83999999999997</v>
      </c>
      <c r="E47" s="23">
        <f>D47</f>
        <v>292.83999999999997</v>
      </c>
      <c r="F47" s="23">
        <v>64.58</v>
      </c>
      <c r="G47" s="23">
        <v>68.650000000000006</v>
      </c>
      <c r="H47" s="5">
        <v>325</v>
      </c>
      <c r="I47" s="5">
        <v>1094</v>
      </c>
      <c r="J47" s="5">
        <v>3991.96</v>
      </c>
      <c r="K47" s="5">
        <v>1995.982</v>
      </c>
      <c r="L47" s="5">
        <f t="shared" si="1"/>
        <v>7406.942</v>
      </c>
      <c r="M47" s="24">
        <f t="shared" ref="M47:M48" si="41">(D47-F47)*H47</f>
        <v>74184.5</v>
      </c>
      <c r="N47" s="24">
        <f t="shared" ref="N47:N48" si="42">(D47-F47)*I47</f>
        <v>249716.44</v>
      </c>
      <c r="O47" s="24">
        <f t="shared" ref="O47:O48" si="43">(E47-G47)*J47</f>
        <v>894957.51239999989</v>
      </c>
      <c r="P47" s="24">
        <f t="shared" ref="P47:P48" si="44">(E47-G47)*K47</f>
        <v>447479.2045799999</v>
      </c>
      <c r="Q47" s="16">
        <f t="shared" ref="Q47:Q48" si="45">M47+N47+O47+P47</f>
        <v>1666337.6569799997</v>
      </c>
      <c r="R47" s="5"/>
      <c r="S47" s="5"/>
      <c r="T47" s="5"/>
    </row>
    <row r="48" spans="1:20" s="18" customFormat="1" ht="69" customHeight="1">
      <c r="A48" s="68"/>
      <c r="B48" s="29" t="s">
        <v>33</v>
      </c>
      <c r="C48" s="29" t="s">
        <v>40</v>
      </c>
      <c r="D48" s="30">
        <v>219.2</v>
      </c>
      <c r="E48" s="30">
        <f>D48</f>
        <v>219.2</v>
      </c>
      <c r="F48" s="30">
        <v>62.35</v>
      </c>
      <c r="G48" s="30">
        <v>66.28</v>
      </c>
      <c r="H48" s="31">
        <v>23</v>
      </c>
      <c r="I48" s="31">
        <v>506.7</v>
      </c>
      <c r="J48" s="31">
        <v>1728</v>
      </c>
      <c r="K48" s="31">
        <v>1153</v>
      </c>
      <c r="L48" s="31">
        <f t="shared" si="1"/>
        <v>3410.7</v>
      </c>
      <c r="M48" s="32">
        <f t="shared" si="41"/>
        <v>3607.5499999999997</v>
      </c>
      <c r="N48" s="32">
        <f t="shared" si="42"/>
        <v>79475.89499999999</v>
      </c>
      <c r="O48" s="32">
        <f t="shared" si="43"/>
        <v>264245.75999999995</v>
      </c>
      <c r="P48" s="32">
        <f t="shared" si="44"/>
        <v>176316.75999999998</v>
      </c>
      <c r="Q48" s="33">
        <f t="shared" si="45"/>
        <v>523645.96499999997</v>
      </c>
      <c r="R48" s="31"/>
      <c r="S48" s="31"/>
      <c r="T48" s="31"/>
    </row>
    <row r="49" spans="1:20" s="3" customFormat="1" ht="52.5" customHeight="1">
      <c r="A49" s="68"/>
      <c r="B49" s="26" t="s">
        <v>24</v>
      </c>
      <c r="C49" s="26"/>
      <c r="D49" s="28"/>
      <c r="E49" s="28"/>
      <c r="F49" s="28"/>
      <c r="G49" s="28"/>
      <c r="H49" s="27">
        <f>SUM(H46:H48)</f>
        <v>81192.899999999994</v>
      </c>
      <c r="I49" s="27">
        <f t="shared" ref="I49:K49" si="46">SUM(I46:I48)</f>
        <v>74913.66</v>
      </c>
      <c r="J49" s="27">
        <f t="shared" si="46"/>
        <v>76746.948000000004</v>
      </c>
      <c r="K49" s="27">
        <f t="shared" si="46"/>
        <v>79249.327000000005</v>
      </c>
      <c r="L49" s="5">
        <f>SUM(H49:K49)</f>
        <v>312102.83500000002</v>
      </c>
      <c r="M49" s="28">
        <f>SUM(M46:M48)</f>
        <v>5715915.3759999992</v>
      </c>
      <c r="N49" s="28">
        <f t="shared" ref="N49:Q49" si="47">SUM(N46:N48)</f>
        <v>5442038.1654000003</v>
      </c>
      <c r="O49" s="28">
        <f t="shared" si="47"/>
        <v>5846984.4803999998</v>
      </c>
      <c r="P49" s="28">
        <f t="shared" si="47"/>
        <v>5646418.7345799999</v>
      </c>
      <c r="Q49" s="28">
        <f t="shared" si="47"/>
        <v>22651356.756379999</v>
      </c>
      <c r="R49" s="28">
        <v>1841917.9692000002</v>
      </c>
      <c r="S49" s="28">
        <f>P49/3</f>
        <v>1882139.5781933332</v>
      </c>
      <c r="T49" s="28">
        <f>Q49+R49-S49</f>
        <v>22611135.147386666</v>
      </c>
    </row>
    <row r="50" spans="1:20" s="6" customFormat="1" ht="81" customHeight="1">
      <c r="A50" s="68" t="s">
        <v>41</v>
      </c>
      <c r="B50" s="22" t="s">
        <v>15</v>
      </c>
      <c r="C50" s="22" t="s">
        <v>42</v>
      </c>
      <c r="D50" s="23">
        <v>413.29</v>
      </c>
      <c r="E50" s="23">
        <f>D50</f>
        <v>413.29</v>
      </c>
      <c r="F50" s="23">
        <v>49.47</v>
      </c>
      <c r="G50" s="23">
        <v>52.59</v>
      </c>
      <c r="H50" s="5">
        <v>10789.73</v>
      </c>
      <c r="I50" s="5">
        <v>9169</v>
      </c>
      <c r="J50" s="5">
        <v>9600</v>
      </c>
      <c r="K50" s="5">
        <v>10900</v>
      </c>
      <c r="L50" s="5">
        <f t="shared" si="1"/>
        <v>40458.729999999996</v>
      </c>
      <c r="M50" s="24">
        <f>(D50-F50)*H50</f>
        <v>3925519.5686000003</v>
      </c>
      <c r="N50" s="24">
        <f t="shared" ref="N50:O52" si="48">(D50-F50)*I50</f>
        <v>3335865.5800000005</v>
      </c>
      <c r="O50" s="24">
        <f t="shared" si="48"/>
        <v>3462720.0000000005</v>
      </c>
      <c r="P50" s="24">
        <f>(E50-G50)*K50</f>
        <v>3931630.0000000005</v>
      </c>
      <c r="Q50" s="34">
        <f t="shared" ref="Q50" si="49">M50+N50+O50+P50</f>
        <v>14655735.148600001</v>
      </c>
      <c r="R50" s="5"/>
      <c r="S50" s="5"/>
      <c r="T50" s="5"/>
    </row>
    <row r="51" spans="1:20" s="17" customFormat="1" ht="81" customHeight="1">
      <c r="A51" s="68"/>
      <c r="B51" s="22" t="s">
        <v>22</v>
      </c>
      <c r="C51" s="22" t="s">
        <v>42</v>
      </c>
      <c r="D51" s="23">
        <v>745.66</v>
      </c>
      <c r="E51" s="23">
        <f t="shared" ref="E51:E52" si="50">D51</f>
        <v>745.66</v>
      </c>
      <c r="F51" s="23">
        <v>62.38</v>
      </c>
      <c r="G51" s="23">
        <v>66.319999999999993</v>
      </c>
      <c r="H51" s="5">
        <v>2326.5</v>
      </c>
      <c r="I51" s="5">
        <v>3824</v>
      </c>
      <c r="J51" s="5">
        <v>3900</v>
      </c>
      <c r="K51" s="5">
        <v>2400</v>
      </c>
      <c r="L51" s="5">
        <f t="shared" si="1"/>
        <v>12450.5</v>
      </c>
      <c r="M51" s="24">
        <f>(D51-F51)*H51</f>
        <v>1589650.92</v>
      </c>
      <c r="N51" s="24">
        <f t="shared" si="48"/>
        <v>2612862.7199999997</v>
      </c>
      <c r="O51" s="24">
        <f t="shared" si="48"/>
        <v>2649425.9999999995</v>
      </c>
      <c r="P51" s="24">
        <f>(E51-G51)*K51</f>
        <v>1630415.9999999998</v>
      </c>
      <c r="Q51" s="34">
        <f t="shared" ref="Q51:Q52" si="51">M51+N51+O51+P51</f>
        <v>8482355.6399999987</v>
      </c>
      <c r="R51" s="5"/>
      <c r="S51" s="5"/>
      <c r="T51" s="5"/>
    </row>
    <row r="52" spans="1:20" s="6" customFormat="1" ht="81" customHeight="1">
      <c r="A52" s="68"/>
      <c r="B52" s="22" t="s">
        <v>29</v>
      </c>
      <c r="C52" s="22" t="s">
        <v>42</v>
      </c>
      <c r="D52" s="23">
        <v>636.88</v>
      </c>
      <c r="E52" s="23">
        <f t="shared" si="50"/>
        <v>636.88</v>
      </c>
      <c r="F52" s="23">
        <v>53.82</v>
      </c>
      <c r="G52" s="23">
        <v>57.21</v>
      </c>
      <c r="H52" s="5">
        <v>1880</v>
      </c>
      <c r="I52" s="5">
        <v>2890</v>
      </c>
      <c r="J52" s="5">
        <v>3700</v>
      </c>
      <c r="K52" s="5">
        <v>3000</v>
      </c>
      <c r="L52" s="5">
        <f t="shared" si="1"/>
        <v>11470</v>
      </c>
      <c r="M52" s="24">
        <f>(D52-F52)*H52</f>
        <v>1096152.7999999998</v>
      </c>
      <c r="N52" s="24">
        <f t="shared" si="48"/>
        <v>1685043.4</v>
      </c>
      <c r="O52" s="24">
        <f t="shared" si="48"/>
        <v>2144779</v>
      </c>
      <c r="P52" s="24">
        <f>(E52-G52)*K52</f>
        <v>1739009.9999999998</v>
      </c>
      <c r="Q52" s="34">
        <f t="shared" si="51"/>
        <v>6664985.1999999993</v>
      </c>
      <c r="R52" s="5"/>
      <c r="S52" s="5"/>
      <c r="T52" s="5"/>
    </row>
    <row r="53" spans="1:20" s="3" customFormat="1" ht="52.5" customHeight="1">
      <c r="A53" s="68"/>
      <c r="B53" s="26" t="s">
        <v>24</v>
      </c>
      <c r="C53" s="26"/>
      <c r="D53" s="27"/>
      <c r="E53" s="27"/>
      <c r="F53" s="27"/>
      <c r="G53" s="27"/>
      <c r="H53" s="27">
        <f>SUM(H50:H52)</f>
        <v>14996.23</v>
      </c>
      <c r="I53" s="27">
        <f t="shared" ref="I53:K53" si="52">SUM(I50:I52)</f>
        <v>15883</v>
      </c>
      <c r="J53" s="27">
        <f t="shared" si="52"/>
        <v>17200</v>
      </c>
      <c r="K53" s="27">
        <f t="shared" si="52"/>
        <v>16300</v>
      </c>
      <c r="L53" s="5">
        <f>SUM(H53:K53)</f>
        <v>64379.229999999996</v>
      </c>
      <c r="M53" s="28">
        <f>SUM(M50:M52)</f>
        <v>6611323.2886000006</v>
      </c>
      <c r="N53" s="28">
        <f t="shared" ref="N53:Q53" si="53">SUM(N50:N52)</f>
        <v>7633771.7000000011</v>
      </c>
      <c r="O53" s="28">
        <f t="shared" si="53"/>
        <v>8256925</v>
      </c>
      <c r="P53" s="28">
        <f t="shared" si="53"/>
        <v>7301056</v>
      </c>
      <c r="Q53" s="28">
        <f t="shared" si="53"/>
        <v>29803075.988599997</v>
      </c>
      <c r="R53" s="28">
        <v>2323826</v>
      </c>
      <c r="S53" s="28">
        <f>P53/3</f>
        <v>2433685.3333333335</v>
      </c>
      <c r="T53" s="28">
        <f>Q53+R53-S53</f>
        <v>29693216.655266665</v>
      </c>
    </row>
    <row r="54" spans="1:20" s="6" customFormat="1" ht="81" customHeight="1">
      <c r="A54" s="68" t="s">
        <v>43</v>
      </c>
      <c r="B54" s="22" t="s">
        <v>15</v>
      </c>
      <c r="C54" s="22" t="s">
        <v>44</v>
      </c>
      <c r="D54" s="23">
        <v>177.7</v>
      </c>
      <c r="E54" s="23">
        <f>D54</f>
        <v>177.7</v>
      </c>
      <c r="F54" s="23">
        <v>49.47</v>
      </c>
      <c r="G54" s="23">
        <v>52.59</v>
      </c>
      <c r="H54" s="5">
        <v>50728.92</v>
      </c>
      <c r="I54" s="5">
        <v>46243.4</v>
      </c>
      <c r="J54" s="5">
        <v>47468.21</v>
      </c>
      <c r="K54" s="5">
        <v>50995.47</v>
      </c>
      <c r="L54" s="5">
        <f>SUM(H54:K54)</f>
        <v>195436</v>
      </c>
      <c r="M54" s="35">
        <f t="shared" ref="M54" si="54">(D54-F54)*H54</f>
        <v>6504969.4115999993</v>
      </c>
      <c r="N54" s="35">
        <f t="shared" ref="N54" si="55">(D54-F54)*I54</f>
        <v>5929791.182</v>
      </c>
      <c r="O54" s="35">
        <f t="shared" ref="O54" si="56">(E54-G54)*J54</f>
        <v>5938747.7530999994</v>
      </c>
      <c r="P54" s="35">
        <f t="shared" ref="P54" si="57">(E54-G54)*K54</f>
        <v>6380043.251699999</v>
      </c>
      <c r="Q54" s="16">
        <f t="shared" ref="Q54" si="58">M54+N54+O54+P54</f>
        <v>24753551.598399997</v>
      </c>
      <c r="R54" s="5"/>
      <c r="S54" s="5"/>
      <c r="T54" s="5"/>
    </row>
    <row r="55" spans="1:20" s="17" customFormat="1" ht="81" customHeight="1">
      <c r="A55" s="68"/>
      <c r="B55" s="22" t="s">
        <v>22</v>
      </c>
      <c r="C55" s="22" t="s">
        <v>44</v>
      </c>
      <c r="D55" s="23">
        <v>255.46</v>
      </c>
      <c r="E55" s="23">
        <f>D55</f>
        <v>255.46</v>
      </c>
      <c r="F55" s="23">
        <v>62.38</v>
      </c>
      <c r="G55" s="23">
        <v>66.319999999999993</v>
      </c>
      <c r="H55" s="5">
        <v>5934</v>
      </c>
      <c r="I55" s="5">
        <v>8980</v>
      </c>
      <c r="J55" s="5">
        <v>10688.5</v>
      </c>
      <c r="K55" s="5">
        <v>11145</v>
      </c>
      <c r="L55" s="5">
        <f t="shared" si="1"/>
        <v>36747.5</v>
      </c>
      <c r="M55" s="35">
        <f t="shared" ref="M55:M56" si="59">(D55-F55)*H55</f>
        <v>1145736.72</v>
      </c>
      <c r="N55" s="35">
        <f t="shared" ref="N55:N56" si="60">(D55-F55)*I55</f>
        <v>1733858.4000000001</v>
      </c>
      <c r="O55" s="35">
        <f t="shared" ref="O55:O56" si="61">(E55-G55)*J55</f>
        <v>2021622.8900000001</v>
      </c>
      <c r="P55" s="35">
        <f t="shared" ref="P55:P56" si="62">(E55-G55)*K55</f>
        <v>2107965.3000000003</v>
      </c>
      <c r="Q55" s="16">
        <f t="shared" ref="Q55:Q56" si="63">M55+N55+O55+P55</f>
        <v>7009183.3100000005</v>
      </c>
      <c r="R55" s="5"/>
      <c r="S55" s="5"/>
      <c r="T55" s="5"/>
    </row>
    <row r="56" spans="1:20" s="6" customFormat="1" ht="81" customHeight="1">
      <c r="A56" s="68"/>
      <c r="B56" s="22" t="s">
        <v>29</v>
      </c>
      <c r="C56" s="22" t="s">
        <v>44</v>
      </c>
      <c r="D56" s="23">
        <v>220.2</v>
      </c>
      <c r="E56" s="23">
        <f>D56</f>
        <v>220.2</v>
      </c>
      <c r="F56" s="23">
        <v>53.82</v>
      </c>
      <c r="G56" s="23">
        <v>57.21</v>
      </c>
      <c r="H56" s="5">
        <v>6692</v>
      </c>
      <c r="I56" s="5">
        <v>8628</v>
      </c>
      <c r="J56" s="5">
        <v>12078</v>
      </c>
      <c r="K56" s="5">
        <v>10790</v>
      </c>
      <c r="L56" s="5">
        <f t="shared" si="1"/>
        <v>38188</v>
      </c>
      <c r="M56" s="35">
        <f t="shared" si="59"/>
        <v>1113414.96</v>
      </c>
      <c r="N56" s="35">
        <f t="shared" si="60"/>
        <v>1435526.64</v>
      </c>
      <c r="O56" s="35">
        <f t="shared" si="61"/>
        <v>1968593.2199999997</v>
      </c>
      <c r="P56" s="35">
        <f t="shared" si="62"/>
        <v>1758662.0999999999</v>
      </c>
      <c r="Q56" s="16">
        <f t="shared" si="63"/>
        <v>6276196.919999999</v>
      </c>
      <c r="R56" s="5"/>
      <c r="S56" s="5"/>
      <c r="T56" s="5"/>
    </row>
    <row r="57" spans="1:20" s="3" customFormat="1" ht="52.5" customHeight="1">
      <c r="A57" s="68"/>
      <c r="B57" s="26" t="s">
        <v>24</v>
      </c>
      <c r="C57" s="26"/>
      <c r="D57" s="27"/>
      <c r="E57" s="27"/>
      <c r="F57" s="27"/>
      <c r="G57" s="27"/>
      <c r="H57" s="27">
        <f>SUM(H54:H56)</f>
        <v>63354.92</v>
      </c>
      <c r="I57" s="27">
        <f t="shared" ref="I57:K57" si="64">SUM(I54:I56)</f>
        <v>63851.4</v>
      </c>
      <c r="J57" s="27">
        <f t="shared" si="64"/>
        <v>70234.709999999992</v>
      </c>
      <c r="K57" s="27">
        <f t="shared" si="64"/>
        <v>72930.47</v>
      </c>
      <c r="L57" s="5">
        <f>SUM(H57:K57)</f>
        <v>270371.5</v>
      </c>
      <c r="M57" s="28">
        <f>SUM(M54:M56)</f>
        <v>8764121.091599999</v>
      </c>
      <c r="N57" s="28">
        <f t="shared" ref="N57:Q57" si="65">SUM(N54:N56)</f>
        <v>9099176.222000001</v>
      </c>
      <c r="O57" s="28">
        <f t="shared" si="65"/>
        <v>9928963.8630999997</v>
      </c>
      <c r="P57" s="28">
        <f t="shared" si="65"/>
        <v>10246670.651699999</v>
      </c>
      <c r="Q57" s="28">
        <f t="shared" si="65"/>
        <v>38038931.828400001</v>
      </c>
      <c r="R57" s="28">
        <v>3273040.8223666674</v>
      </c>
      <c r="S57" s="28">
        <f>P57/3</f>
        <v>3415556.8838999998</v>
      </c>
      <c r="T57" s="28">
        <f>Q57+R57-S57</f>
        <v>37896415.766866669</v>
      </c>
    </row>
    <row r="58" spans="1:20" s="3" customFormat="1" ht="52.5" customHeight="1">
      <c r="A58" s="70" t="s">
        <v>45</v>
      </c>
      <c r="B58" s="70"/>
      <c r="C58" s="36"/>
      <c r="D58" s="37"/>
      <c r="E58" s="37"/>
      <c r="F58" s="37"/>
      <c r="G58" s="37"/>
      <c r="H58" s="37">
        <f>H23+H37+H45+H49+H53+H57+H35</f>
        <v>2760472.4799999995</v>
      </c>
      <c r="I58" s="37">
        <f t="shared" ref="I58:K58" si="66">I23+I37+I45+I49+I53+I57+I35</f>
        <v>2764159.2599999993</v>
      </c>
      <c r="J58" s="37">
        <f t="shared" si="66"/>
        <v>2643687.398</v>
      </c>
      <c r="K58" s="37">
        <f t="shared" si="66"/>
        <v>2579305.3870000001</v>
      </c>
      <c r="L58" s="37">
        <f>L23+L35+L37+L45+L49+L53+L57</f>
        <v>10747624.525</v>
      </c>
      <c r="M58" s="38">
        <f>M23+M35+M37+M45+M49+M53+M57</f>
        <v>61383699.190900013</v>
      </c>
      <c r="N58" s="38">
        <f t="shared" ref="N58:Q58" si="67">N23+N35+N37+N45+N49+N53+N57</f>
        <v>66923526.504400015</v>
      </c>
      <c r="O58" s="38">
        <f t="shared" si="67"/>
        <v>64758845.11869999</v>
      </c>
      <c r="P58" s="38">
        <f t="shared" si="67"/>
        <v>59723346.05528</v>
      </c>
      <c r="Q58" s="38">
        <f t="shared" si="67"/>
        <v>252789416.86927998</v>
      </c>
      <c r="R58" s="38">
        <f>R57+R53+R49+R45+R37+R35+R23</f>
        <v>19534916.439400002</v>
      </c>
      <c r="S58" s="38">
        <f>S57+S53+S49+S45+S37+S35+S23</f>
        <v>19907782.018426664</v>
      </c>
      <c r="T58" s="38">
        <f>Q58+R58-S58</f>
        <v>252416551.29025334</v>
      </c>
    </row>
    <row r="59" spans="1:20" s="6" customFormat="1" ht="38.25" customHeight="1">
      <c r="A59" s="39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1:20" s="6" customFormat="1" ht="31.5" customHeight="1">
      <c r="A60" s="39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s="7" customFormat="1" ht="37.5" hidden="1" customHeight="1">
      <c r="A61" s="41"/>
      <c r="B61" s="41"/>
      <c r="C61" s="41"/>
      <c r="D61" s="42"/>
      <c r="E61" s="42"/>
      <c r="F61" s="43"/>
      <c r="G61" s="43"/>
      <c r="H61" s="44"/>
      <c r="I61" s="44"/>
      <c r="J61" s="44"/>
      <c r="K61" s="44"/>
      <c r="L61" s="44"/>
      <c r="M61" s="43"/>
      <c r="N61" s="43"/>
      <c r="O61" s="43"/>
      <c r="P61" s="44"/>
      <c r="Q61" s="44"/>
      <c r="R61" s="44"/>
      <c r="S61" s="44"/>
      <c r="T61" s="44"/>
    </row>
    <row r="62" spans="1:20" s="9" customFormat="1" ht="37.5" hidden="1" customHeight="1">
      <c r="A62" s="45"/>
      <c r="B62" s="45"/>
      <c r="C62" s="45"/>
      <c r="D62" s="46"/>
      <c r="E62" s="46"/>
      <c r="F62" s="47"/>
      <c r="G62" s="47"/>
      <c r="H62" s="67" t="s">
        <v>59</v>
      </c>
      <c r="I62" s="67"/>
      <c r="J62" s="67"/>
      <c r="K62" s="67"/>
      <c r="L62" s="48"/>
      <c r="M62" s="49"/>
      <c r="N62" s="49"/>
      <c r="O62" s="49"/>
      <c r="P62" s="46"/>
      <c r="Q62" s="46"/>
      <c r="R62" s="46"/>
      <c r="S62" s="46"/>
      <c r="T62" s="46"/>
    </row>
    <row r="63" spans="1:20" s="10" customFormat="1" ht="34.5" hidden="1">
      <c r="A63" s="11"/>
      <c r="B63" s="11"/>
      <c r="C63" s="11"/>
      <c r="D63" s="11"/>
      <c r="E63" s="11"/>
      <c r="F63" s="11"/>
      <c r="G63" s="11"/>
      <c r="H63" s="50"/>
      <c r="I63" s="50"/>
      <c r="J63" s="50"/>
      <c r="K63" s="50"/>
      <c r="L63" s="50"/>
      <c r="M63" s="50"/>
      <c r="N63" s="50"/>
      <c r="O63" s="50"/>
      <c r="P63" s="11"/>
      <c r="Q63" s="11"/>
      <c r="R63" s="11"/>
      <c r="S63" s="11"/>
      <c r="T63" s="11"/>
    </row>
    <row r="64" spans="1:20" s="12" customFormat="1" ht="34.5" hidden="1">
      <c r="A64" s="13"/>
      <c r="B64" s="13"/>
      <c r="C64" s="13"/>
      <c r="D64" s="13"/>
      <c r="E64" s="13"/>
      <c r="F64" s="13"/>
      <c r="G64" s="13"/>
      <c r="H64" s="51"/>
      <c r="I64" s="51"/>
      <c r="J64" s="52"/>
      <c r="K64" s="52"/>
      <c r="L64" s="51"/>
      <c r="M64" s="51"/>
      <c r="N64" s="53"/>
      <c r="O64" s="53"/>
      <c r="P64" s="13"/>
      <c r="Q64" s="13"/>
      <c r="R64" s="13"/>
      <c r="S64" s="13"/>
      <c r="T64" s="13"/>
    </row>
    <row r="65" spans="1:20" s="10" customFormat="1" ht="34.5" hidden="1">
      <c r="A65" s="11"/>
      <c r="B65" s="11"/>
      <c r="C65" s="11"/>
      <c r="D65" s="11"/>
      <c r="E65" s="11"/>
      <c r="F65" s="11"/>
      <c r="G65" s="11"/>
      <c r="H65" s="66" t="s">
        <v>65</v>
      </c>
      <c r="I65" s="66"/>
      <c r="J65" s="66"/>
      <c r="K65" s="66"/>
      <c r="L65" s="54"/>
      <c r="M65" s="54"/>
      <c r="N65" s="55"/>
      <c r="O65" s="66" t="s">
        <v>66</v>
      </c>
      <c r="P65" s="66"/>
      <c r="Q65" s="66"/>
      <c r="R65" s="11"/>
      <c r="S65" s="11"/>
      <c r="T65" s="11"/>
    </row>
    <row r="66" spans="1:20" s="10" customFormat="1" ht="34.5" hidden="1">
      <c r="A66" s="11"/>
      <c r="B66" s="11"/>
      <c r="C66" s="11"/>
      <c r="D66" s="11"/>
      <c r="E66" s="11"/>
      <c r="F66" s="11"/>
      <c r="G66" s="11"/>
      <c r="H66" s="56"/>
      <c r="I66" s="56"/>
      <c r="J66" s="53"/>
      <c r="K66" s="53"/>
      <c r="L66" s="51"/>
      <c r="M66" s="51"/>
      <c r="N66" s="53"/>
      <c r="O66" s="53"/>
      <c r="P66" s="57"/>
      <c r="Q66" s="57"/>
      <c r="R66" s="11"/>
      <c r="S66" s="11"/>
      <c r="T66" s="11"/>
    </row>
    <row r="67" spans="1:20" s="10" customFormat="1" ht="34.5" hidden="1">
      <c r="A67" s="11"/>
      <c r="B67" s="11"/>
      <c r="C67" s="11"/>
      <c r="D67" s="11"/>
      <c r="E67" s="11"/>
      <c r="F67" s="11"/>
      <c r="G67" s="11"/>
      <c r="H67" s="56"/>
      <c r="I67" s="56"/>
      <c r="J67" s="53"/>
      <c r="K67" s="53"/>
      <c r="L67" s="51"/>
      <c r="M67" s="51"/>
      <c r="N67" s="53"/>
      <c r="O67" s="53"/>
      <c r="P67" s="57"/>
      <c r="Q67" s="57"/>
      <c r="R67" s="11"/>
      <c r="S67" s="11"/>
      <c r="T67" s="11"/>
    </row>
    <row r="68" spans="1:20" s="10" customFormat="1" ht="34.5" hidden="1">
      <c r="A68" s="11"/>
      <c r="B68" s="11"/>
      <c r="C68" s="11"/>
      <c r="D68" s="11"/>
      <c r="E68" s="11"/>
      <c r="F68" s="11"/>
      <c r="G68" s="11"/>
      <c r="H68" s="66" t="s">
        <v>60</v>
      </c>
      <c r="I68" s="66"/>
      <c r="J68" s="66"/>
      <c r="K68" s="66"/>
      <c r="L68" s="54"/>
      <c r="M68" s="54"/>
      <c r="N68" s="55"/>
      <c r="O68" s="66" t="s">
        <v>61</v>
      </c>
      <c r="P68" s="66"/>
      <c r="Q68" s="66"/>
      <c r="R68" s="11"/>
      <c r="S68" s="11"/>
      <c r="T68" s="11"/>
    </row>
    <row r="69" spans="1:20" s="14" customFormat="1" ht="34.5" hidden="1">
      <c r="A69" s="15"/>
      <c r="B69" s="15"/>
      <c r="C69" s="15"/>
      <c r="D69" s="15"/>
      <c r="E69" s="15"/>
      <c r="F69" s="15"/>
      <c r="G69" s="15"/>
      <c r="H69" s="56"/>
      <c r="I69" s="56"/>
      <c r="J69" s="56"/>
      <c r="K69" s="56"/>
      <c r="L69" s="50"/>
      <c r="M69" s="50"/>
      <c r="N69" s="50"/>
      <c r="O69" s="56"/>
      <c r="P69" s="58"/>
      <c r="Q69" s="58"/>
      <c r="R69" s="15"/>
      <c r="S69" s="15"/>
      <c r="T69" s="15"/>
    </row>
    <row r="70" spans="1:20" s="14" customFormat="1" ht="34.5" hidden="1">
      <c r="A70" s="15"/>
      <c r="B70" s="15"/>
      <c r="C70" s="15"/>
      <c r="D70" s="15"/>
      <c r="E70" s="15"/>
      <c r="F70" s="15"/>
      <c r="G70" s="15"/>
      <c r="H70" s="50"/>
      <c r="I70" s="50"/>
      <c r="J70" s="50"/>
      <c r="K70" s="50"/>
      <c r="L70" s="50"/>
      <c r="M70" s="50"/>
      <c r="N70" s="50"/>
      <c r="O70" s="50"/>
      <c r="P70" s="15"/>
      <c r="Q70" s="15"/>
      <c r="R70" s="15"/>
      <c r="S70" s="15"/>
      <c r="T70" s="15"/>
    </row>
    <row r="71" spans="1:20" s="14" customFormat="1" ht="34.5" hidden="1">
      <c r="A71" s="15"/>
      <c r="B71" s="15"/>
      <c r="C71" s="15"/>
      <c r="D71" s="15"/>
      <c r="E71" s="15"/>
      <c r="F71" s="15"/>
      <c r="G71" s="15"/>
      <c r="H71" s="50"/>
      <c r="I71" s="50"/>
      <c r="J71" s="50"/>
      <c r="K71" s="50"/>
      <c r="L71" s="50"/>
      <c r="M71" s="50"/>
      <c r="N71" s="50"/>
      <c r="O71" s="50"/>
      <c r="P71" s="15"/>
      <c r="Q71" s="15"/>
      <c r="R71" s="15"/>
      <c r="S71" s="15"/>
      <c r="T71" s="15"/>
    </row>
    <row r="72" spans="1:20" s="14" customFormat="1" hidden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s="14" customForma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s="14" customForma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s="14" customForma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s="14" customForma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 s="14" customForma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s="14" customForma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s="14" customForma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s="14" customForma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 s="14" customForma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 s="14" customForma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:20" s="14" customFormat="1" ht="15">
      <c r="A83" s="15"/>
      <c r="B83" s="59"/>
      <c r="C83" s="59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s="14" customFormat="1" ht="15">
      <c r="A84" s="15"/>
      <c r="B84" s="59"/>
      <c r="C84" s="59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s="14" customForma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s="14" customForma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0" s="14" customForma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 s="14" customForma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0" s="14" customForma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 s="14" customForma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s="14" customForma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 s="14" customForma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 s="14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s="14" customForma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s="14" customForma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s="14" customForma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s="14" customForma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s="14" customForma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s="14" customForma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 s="14" customForma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 s="14" customForma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s="14" customForma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 s="14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 s="14" customForma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s="14" customForma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s="14" customForma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s="14" customForma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s="14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s="14" customForma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s="14" customForma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s="14" customForma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s="14" customForma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s="14" customForma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s="14" customForma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s="14" customForma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s="14" customForma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s="14" customForma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s="14" customForma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s="14" customForma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s="14" customForma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s="14" customForma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s="14" customForma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 s="14" customForma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s="14" customForma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 s="14" customForma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s="14" customForma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 s="14" customForma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s="14" customForma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s="14" customForma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s="14" customForma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 s="14" customForma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 s="14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s="14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s="14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s="14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s="14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 s="14" customForma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s="14" customForma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s="14" customForma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s="14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s="14" customForma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s="14" customForma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s="14" customForma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 s="14" customForma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s="14" customForma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s="14" customForma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s="14" customForma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 s="14" customForma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 s="14" customForma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s="14" customForma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s="14" customForma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 s="14" customForma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 s="14" customForma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 s="14" customForma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 s="14" customForma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s="14" customForma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s="14" customForma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 s="14" customForma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 s="14" customForma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 s="14" customForma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s="14" customForma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s="14" customForma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 s="14" customForma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 s="14" customForma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 s="14" customForma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 s="14" customForma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 s="14" customForma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 s="14" customForma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 s="14" customForma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 s="14" customForma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 s="14" customForma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s="14" customForma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s="14" customForma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 s="14" customForma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 s="14" customForma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 s="14" customForma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 s="14" customForma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</sheetData>
  <autoFilter ref="A4:U4"/>
  <mergeCells count="33">
    <mergeCell ref="R3:R4"/>
    <mergeCell ref="S3:S4"/>
    <mergeCell ref="A1:C1"/>
    <mergeCell ref="E1:L1"/>
    <mergeCell ref="T3:T4"/>
    <mergeCell ref="A24:A35"/>
    <mergeCell ref="B25:B27"/>
    <mergeCell ref="B28:B33"/>
    <mergeCell ref="A36:A37"/>
    <mergeCell ref="A5:A23"/>
    <mergeCell ref="B5:B10"/>
    <mergeCell ref="B11:B16"/>
    <mergeCell ref="B17:B22"/>
    <mergeCell ref="A3:A4"/>
    <mergeCell ref="B3:B4"/>
    <mergeCell ref="C3:C4"/>
    <mergeCell ref="D3:E3"/>
    <mergeCell ref="F3:G3"/>
    <mergeCell ref="H3:L3"/>
    <mergeCell ref="M3:Q3"/>
    <mergeCell ref="H68:K68"/>
    <mergeCell ref="H62:K62"/>
    <mergeCell ref="O65:Q65"/>
    <mergeCell ref="O68:Q68"/>
    <mergeCell ref="A38:A45"/>
    <mergeCell ref="B38:B39"/>
    <mergeCell ref="B40:B41"/>
    <mergeCell ref="B42:B43"/>
    <mergeCell ref="A46:A49"/>
    <mergeCell ref="A50:A53"/>
    <mergeCell ref="A54:A57"/>
    <mergeCell ref="A58:B58"/>
    <mergeCell ref="H65:K65"/>
  </mergeCells>
  <pageMargins left="0.39370078740157483" right="0.23622047244094491" top="0.78740157480314965" bottom="0.59055118110236227" header="0" footer="0.39370078740157483"/>
  <pageSetup paperSize="9" scale="40" fitToHeight="2" orientation="landscape" r:id="rId1"/>
  <headerFooter>
    <oddFooter>&amp;C&amp;P</oddFooter>
  </headerFooter>
  <colBreaks count="1" manualBreakCount="1">
    <brk id="12" max="7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T183"/>
  <sheetViews>
    <sheetView view="pageBreakPreview" zoomScale="60" zoomScaleNormal="80" workbookViewId="0">
      <selection activeCell="A2" sqref="A2"/>
    </sheetView>
  </sheetViews>
  <sheetFormatPr defaultRowHeight="12.75" outlineLevelRow="1"/>
  <cols>
    <col min="1" max="1" width="32.140625" style="8" customWidth="1"/>
    <col min="2" max="2" width="36" style="8" customWidth="1"/>
    <col min="3" max="3" width="59.140625" style="8" customWidth="1"/>
    <col min="4" max="7" width="17.7109375" style="8" customWidth="1"/>
    <col min="8" max="12" width="21.5703125" style="8" customWidth="1"/>
    <col min="13" max="19" width="22.85546875" style="8" customWidth="1"/>
    <col min="20" max="20" width="28.85546875" style="8" customWidth="1"/>
    <col min="21" max="16384" width="9.140625" style="1"/>
  </cols>
  <sheetData>
    <row r="1" spans="1:20" ht="146.25" customHeight="1" outlineLevel="1">
      <c r="A1" s="74"/>
      <c r="B1" s="74"/>
      <c r="C1" s="74"/>
      <c r="D1" s="74" t="s">
        <v>54</v>
      </c>
      <c r="E1" s="74"/>
      <c r="F1" s="74"/>
      <c r="G1" s="75"/>
      <c r="H1" s="75"/>
      <c r="I1" s="75"/>
      <c r="J1" s="65"/>
      <c r="K1" s="65"/>
      <c r="L1" s="65"/>
      <c r="M1" s="65"/>
      <c r="N1" s="65"/>
      <c r="O1" s="65"/>
      <c r="P1" s="65"/>
      <c r="Q1" s="65"/>
      <c r="R1" s="65"/>
      <c r="S1" s="65"/>
      <c r="T1" s="60"/>
    </row>
    <row r="2" spans="1:20" ht="15">
      <c r="A2" s="19"/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110.25" customHeight="1">
      <c r="A3" s="68" t="s">
        <v>0</v>
      </c>
      <c r="B3" s="68" t="s">
        <v>1</v>
      </c>
      <c r="C3" s="68" t="s">
        <v>2</v>
      </c>
      <c r="D3" s="72" t="s">
        <v>3</v>
      </c>
      <c r="E3" s="72"/>
      <c r="F3" s="72" t="s">
        <v>4</v>
      </c>
      <c r="G3" s="72"/>
      <c r="H3" s="73" t="s">
        <v>52</v>
      </c>
      <c r="I3" s="73"/>
      <c r="J3" s="73"/>
      <c r="K3" s="73"/>
      <c r="L3" s="73"/>
      <c r="M3" s="73" t="s">
        <v>5</v>
      </c>
      <c r="N3" s="73"/>
      <c r="O3" s="73"/>
      <c r="P3" s="73"/>
      <c r="Q3" s="73"/>
      <c r="R3" s="71" t="s">
        <v>55</v>
      </c>
      <c r="S3" s="71" t="s">
        <v>56</v>
      </c>
      <c r="T3" s="71" t="s">
        <v>57</v>
      </c>
    </row>
    <row r="4" spans="1:20" s="3" customFormat="1" ht="48.75" customHeight="1">
      <c r="A4" s="68"/>
      <c r="B4" s="68"/>
      <c r="C4" s="68"/>
      <c r="D4" s="21" t="s">
        <v>6</v>
      </c>
      <c r="E4" s="21" t="s">
        <v>7</v>
      </c>
      <c r="F4" s="21" t="s">
        <v>6</v>
      </c>
      <c r="G4" s="21" t="s">
        <v>7</v>
      </c>
      <c r="H4" s="21" t="s">
        <v>12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47</v>
      </c>
      <c r="O4" s="21" t="s">
        <v>48</v>
      </c>
      <c r="P4" s="21" t="s">
        <v>49</v>
      </c>
      <c r="Q4" s="21" t="s">
        <v>11</v>
      </c>
      <c r="R4" s="71"/>
      <c r="S4" s="71"/>
      <c r="T4" s="71" t="s">
        <v>13</v>
      </c>
    </row>
    <row r="5" spans="1:20" s="6" customFormat="1" ht="36" customHeight="1">
      <c r="A5" s="68" t="s">
        <v>14</v>
      </c>
      <c r="B5" s="69" t="s">
        <v>15</v>
      </c>
      <c r="C5" s="22" t="s">
        <v>16</v>
      </c>
      <c r="D5" s="23">
        <v>58.01</v>
      </c>
      <c r="E5" s="23">
        <v>58.01</v>
      </c>
      <c r="F5" s="23">
        <f>'2024'!G5</f>
        <v>52.59</v>
      </c>
      <c r="G5" s="23">
        <v>55.38</v>
      </c>
      <c r="H5" s="5">
        <v>1277270.8700000001</v>
      </c>
      <c r="I5" s="5">
        <v>1250533.67</v>
      </c>
      <c r="J5" s="5">
        <v>1132000</v>
      </c>
      <c r="K5" s="5">
        <v>1132000</v>
      </c>
      <c r="L5" s="5">
        <f>SUM(H5:K5)</f>
        <v>4791804.54</v>
      </c>
      <c r="M5" s="35">
        <f>(D5-F5)*H5</f>
        <v>6922808.115399994</v>
      </c>
      <c r="N5" s="35">
        <f>(D5-F5)*I5</f>
        <v>6777892.4913999932</v>
      </c>
      <c r="O5" s="35">
        <f>(E5-G5)*J5</f>
        <v>2977159.9999999949</v>
      </c>
      <c r="P5" s="35">
        <f>(E5-G5)*K5</f>
        <v>2977159.9999999949</v>
      </c>
      <c r="Q5" s="16">
        <f>M5+N5+O5+P5</f>
        <v>19655020.606799975</v>
      </c>
      <c r="R5" s="24"/>
      <c r="S5" s="24"/>
      <c r="T5" s="24"/>
    </row>
    <row r="6" spans="1:20" s="6" customFormat="1" ht="36" customHeight="1">
      <c r="A6" s="68"/>
      <c r="B6" s="69"/>
      <c r="C6" s="22" t="s">
        <v>17</v>
      </c>
      <c r="D6" s="23">
        <v>58.01</v>
      </c>
      <c r="E6" s="23">
        <v>58.01</v>
      </c>
      <c r="F6" s="23">
        <f>'2024'!G6</f>
        <v>52.59</v>
      </c>
      <c r="G6" s="23">
        <v>55.38</v>
      </c>
      <c r="H6" s="5">
        <v>180772.40999999997</v>
      </c>
      <c r="I6" s="5">
        <v>173231.48</v>
      </c>
      <c r="J6" s="5">
        <v>149000</v>
      </c>
      <c r="K6" s="5">
        <v>149000</v>
      </c>
      <c r="L6" s="5">
        <f t="shared" ref="L6:L56" si="0">SUM(H6:K6)</f>
        <v>652003.89</v>
      </c>
      <c r="M6" s="35">
        <f t="shared" ref="M6:M22" si="1">(D6-F6)*H6</f>
        <v>979786.4621999989</v>
      </c>
      <c r="N6" s="35">
        <f t="shared" ref="N6:N22" si="2">(D6-F6)*I6</f>
        <v>938914.62159999914</v>
      </c>
      <c r="O6" s="35">
        <f t="shared" ref="O6:O22" si="3">(E6-G6)*J6</f>
        <v>391869.9999999993</v>
      </c>
      <c r="P6" s="35">
        <f t="shared" ref="P6:P22" si="4">(E6-G6)*K6</f>
        <v>391869.9999999993</v>
      </c>
      <c r="Q6" s="16">
        <f t="shared" ref="Q6:Q22" si="5">M6+N6+O6+P6</f>
        <v>2702441.0837999964</v>
      </c>
      <c r="R6" s="24"/>
      <c r="S6" s="24"/>
      <c r="T6" s="24"/>
    </row>
    <row r="7" spans="1:20" s="6" customFormat="1" ht="36" customHeight="1">
      <c r="A7" s="68"/>
      <c r="B7" s="69"/>
      <c r="C7" s="22" t="s">
        <v>18</v>
      </c>
      <c r="D7" s="23">
        <v>58.01</v>
      </c>
      <c r="E7" s="23">
        <v>58.01</v>
      </c>
      <c r="F7" s="23">
        <f>'2024'!G7</f>
        <v>52.59</v>
      </c>
      <c r="G7" s="23">
        <v>55.38</v>
      </c>
      <c r="H7" s="5">
        <v>774817.35</v>
      </c>
      <c r="I7" s="5">
        <v>744767.91999999993</v>
      </c>
      <c r="J7" s="5">
        <v>709000</v>
      </c>
      <c r="K7" s="5">
        <v>709000</v>
      </c>
      <c r="L7" s="5">
        <f t="shared" si="0"/>
        <v>2937585.27</v>
      </c>
      <c r="M7" s="35">
        <f t="shared" si="1"/>
        <v>4199510.0369999958</v>
      </c>
      <c r="N7" s="35">
        <f t="shared" si="2"/>
        <v>4036642.1263999958</v>
      </c>
      <c r="O7" s="35">
        <f t="shared" si="3"/>
        <v>1864669.9999999967</v>
      </c>
      <c r="P7" s="35">
        <f t="shared" si="4"/>
        <v>1864669.9999999967</v>
      </c>
      <c r="Q7" s="16">
        <f t="shared" si="5"/>
        <v>11965492.163399985</v>
      </c>
      <c r="R7" s="24"/>
      <c r="S7" s="24"/>
      <c r="T7" s="24"/>
    </row>
    <row r="8" spans="1:20" s="6" customFormat="1" ht="36" customHeight="1">
      <c r="A8" s="68"/>
      <c r="B8" s="69"/>
      <c r="C8" s="22" t="s">
        <v>19</v>
      </c>
      <c r="D8" s="23">
        <v>58.01</v>
      </c>
      <c r="E8" s="23">
        <v>58.01</v>
      </c>
      <c r="F8" s="23">
        <f>'2024'!G8</f>
        <v>52.59</v>
      </c>
      <c r="G8" s="23">
        <v>55.38</v>
      </c>
      <c r="H8" s="5">
        <v>29310.84</v>
      </c>
      <c r="I8" s="5">
        <v>27404.78</v>
      </c>
      <c r="J8" s="5">
        <v>26500</v>
      </c>
      <c r="K8" s="5">
        <v>26500</v>
      </c>
      <c r="L8" s="5">
        <f t="shared" si="0"/>
        <v>109715.62</v>
      </c>
      <c r="M8" s="35">
        <f t="shared" si="1"/>
        <v>158864.75279999984</v>
      </c>
      <c r="N8" s="35">
        <f t="shared" si="2"/>
        <v>148533.90759999983</v>
      </c>
      <c r="O8" s="35">
        <f t="shared" si="3"/>
        <v>69694.999999999884</v>
      </c>
      <c r="P8" s="35">
        <f t="shared" si="4"/>
        <v>69694.999999999884</v>
      </c>
      <c r="Q8" s="16">
        <f t="shared" si="5"/>
        <v>446788.66039999947</v>
      </c>
      <c r="R8" s="24"/>
      <c r="S8" s="24"/>
      <c r="T8" s="24"/>
    </row>
    <row r="9" spans="1:20" s="6" customFormat="1" ht="36" customHeight="1">
      <c r="A9" s="68"/>
      <c r="B9" s="69"/>
      <c r="C9" s="22" t="s">
        <v>20</v>
      </c>
      <c r="D9" s="23">
        <v>58.01</v>
      </c>
      <c r="E9" s="23">
        <v>58.01</v>
      </c>
      <c r="F9" s="23">
        <f>'2024'!G9</f>
        <v>52.59</v>
      </c>
      <c r="G9" s="23">
        <v>55.38</v>
      </c>
      <c r="H9" s="5">
        <v>10330.93</v>
      </c>
      <c r="I9" s="5">
        <v>10158.11</v>
      </c>
      <c r="J9" s="5">
        <v>10000</v>
      </c>
      <c r="K9" s="5">
        <v>10000</v>
      </c>
      <c r="L9" s="5">
        <f t="shared" si="0"/>
        <v>40489.040000000001</v>
      </c>
      <c r="M9" s="35">
        <f t="shared" si="1"/>
        <v>55993.640599999948</v>
      </c>
      <c r="N9" s="35">
        <f t="shared" si="2"/>
        <v>55056.95619999995</v>
      </c>
      <c r="O9" s="35">
        <f t="shared" si="3"/>
        <v>26299.999999999956</v>
      </c>
      <c r="P9" s="35">
        <f t="shared" si="4"/>
        <v>26299.999999999956</v>
      </c>
      <c r="Q9" s="16">
        <f t="shared" si="5"/>
        <v>163650.59679999982</v>
      </c>
      <c r="R9" s="24"/>
      <c r="S9" s="24"/>
      <c r="T9" s="24"/>
    </row>
    <row r="10" spans="1:20" s="6" customFormat="1" ht="36" customHeight="1">
      <c r="A10" s="68"/>
      <c r="B10" s="69"/>
      <c r="C10" s="22" t="s">
        <v>21</v>
      </c>
      <c r="D10" s="23">
        <v>58.01</v>
      </c>
      <c r="E10" s="23">
        <v>58.01</v>
      </c>
      <c r="F10" s="23">
        <f>'2024'!G10</f>
        <v>52.59</v>
      </c>
      <c r="G10" s="23">
        <v>55.38</v>
      </c>
      <c r="H10" s="5">
        <v>12303.939999999999</v>
      </c>
      <c r="I10" s="5">
        <v>11966.44</v>
      </c>
      <c r="J10" s="5">
        <v>11000</v>
      </c>
      <c r="K10" s="5">
        <v>11000</v>
      </c>
      <c r="L10" s="5">
        <f t="shared" si="0"/>
        <v>46270.38</v>
      </c>
      <c r="M10" s="35">
        <f t="shared" si="1"/>
        <v>66687.354799999928</v>
      </c>
      <c r="N10" s="35">
        <f t="shared" si="2"/>
        <v>64858.104799999935</v>
      </c>
      <c r="O10" s="35">
        <f t="shared" si="3"/>
        <v>28929.999999999949</v>
      </c>
      <c r="P10" s="35">
        <f t="shared" si="4"/>
        <v>28929.999999999949</v>
      </c>
      <c r="Q10" s="16">
        <f t="shared" si="5"/>
        <v>189405.45959999974</v>
      </c>
      <c r="R10" s="24"/>
      <c r="S10" s="24"/>
      <c r="T10" s="24"/>
    </row>
    <row r="11" spans="1:20" s="17" customFormat="1" ht="36" customHeight="1">
      <c r="A11" s="68"/>
      <c r="B11" s="69" t="s">
        <v>22</v>
      </c>
      <c r="C11" s="22" t="s">
        <v>16</v>
      </c>
      <c r="D11" s="23">
        <v>85.36</v>
      </c>
      <c r="E11" s="23">
        <v>85.36</v>
      </c>
      <c r="F11" s="23">
        <f>'2024'!G11</f>
        <v>66.319999999999993</v>
      </c>
      <c r="G11" s="23">
        <v>69.83</v>
      </c>
      <c r="H11" s="5">
        <v>8331.5</v>
      </c>
      <c r="I11" s="5">
        <v>8700</v>
      </c>
      <c r="J11" s="5">
        <v>9000</v>
      </c>
      <c r="K11" s="5">
        <v>9000</v>
      </c>
      <c r="L11" s="5">
        <f t="shared" si="0"/>
        <v>35031.5</v>
      </c>
      <c r="M11" s="35">
        <f t="shared" si="1"/>
        <v>158631.76000000004</v>
      </c>
      <c r="N11" s="35">
        <f t="shared" si="2"/>
        <v>165648.00000000006</v>
      </c>
      <c r="O11" s="35">
        <f t="shared" si="3"/>
        <v>139770</v>
      </c>
      <c r="P11" s="35">
        <f t="shared" si="4"/>
        <v>139770</v>
      </c>
      <c r="Q11" s="16">
        <f t="shared" si="5"/>
        <v>603819.76000000013</v>
      </c>
      <c r="R11" s="24"/>
      <c r="S11" s="24"/>
      <c r="T11" s="24"/>
    </row>
    <row r="12" spans="1:20" s="17" customFormat="1" ht="36" customHeight="1">
      <c r="A12" s="68"/>
      <c r="B12" s="69"/>
      <c r="C12" s="22" t="s">
        <v>17</v>
      </c>
      <c r="D12" s="23">
        <v>85.36</v>
      </c>
      <c r="E12" s="23">
        <v>85.36</v>
      </c>
      <c r="F12" s="23">
        <f>'2024'!G12</f>
        <v>66.319999999999993</v>
      </c>
      <c r="G12" s="23">
        <v>69.83</v>
      </c>
      <c r="H12" s="5">
        <v>42</v>
      </c>
      <c r="I12" s="5">
        <v>105</v>
      </c>
      <c r="J12" s="5">
        <v>100</v>
      </c>
      <c r="K12" s="5">
        <v>100</v>
      </c>
      <c r="L12" s="5">
        <f t="shared" si="0"/>
        <v>347</v>
      </c>
      <c r="M12" s="35">
        <f t="shared" si="1"/>
        <v>799.68000000000029</v>
      </c>
      <c r="N12" s="35">
        <f t="shared" si="2"/>
        <v>1999.2000000000007</v>
      </c>
      <c r="O12" s="35">
        <f t="shared" si="3"/>
        <v>1553</v>
      </c>
      <c r="P12" s="35">
        <f t="shared" si="4"/>
        <v>1553</v>
      </c>
      <c r="Q12" s="16">
        <f t="shared" si="5"/>
        <v>5904.880000000001</v>
      </c>
      <c r="R12" s="24"/>
      <c r="S12" s="24"/>
      <c r="T12" s="24"/>
    </row>
    <row r="13" spans="1:20" s="17" customFormat="1" ht="36" customHeight="1">
      <c r="A13" s="68"/>
      <c r="B13" s="69"/>
      <c r="C13" s="22" t="s">
        <v>18</v>
      </c>
      <c r="D13" s="23">
        <v>85.36</v>
      </c>
      <c r="E13" s="23">
        <v>85.36</v>
      </c>
      <c r="F13" s="23">
        <f>'2024'!G13</f>
        <v>66.319999999999993</v>
      </c>
      <c r="G13" s="23">
        <v>69.83</v>
      </c>
      <c r="H13" s="5">
        <v>1488</v>
      </c>
      <c r="I13" s="5">
        <v>1789.5</v>
      </c>
      <c r="J13" s="5">
        <v>1500</v>
      </c>
      <c r="K13" s="5">
        <v>1500</v>
      </c>
      <c r="L13" s="5">
        <f t="shared" si="0"/>
        <v>6277.5</v>
      </c>
      <c r="M13" s="35">
        <f t="shared" si="1"/>
        <v>28331.520000000008</v>
      </c>
      <c r="N13" s="35">
        <f t="shared" si="2"/>
        <v>34072.080000000009</v>
      </c>
      <c r="O13" s="35">
        <f t="shared" si="3"/>
        <v>23295</v>
      </c>
      <c r="P13" s="35">
        <f t="shared" si="4"/>
        <v>23295</v>
      </c>
      <c r="Q13" s="16">
        <f t="shared" si="5"/>
        <v>108993.60000000002</v>
      </c>
      <c r="R13" s="24"/>
      <c r="S13" s="24"/>
      <c r="T13" s="24"/>
    </row>
    <row r="14" spans="1:20" s="17" customFormat="1" ht="36" customHeight="1">
      <c r="A14" s="68"/>
      <c r="B14" s="69"/>
      <c r="C14" s="22" t="s">
        <v>19</v>
      </c>
      <c r="D14" s="23">
        <v>85.36</v>
      </c>
      <c r="E14" s="23">
        <v>85.36</v>
      </c>
      <c r="F14" s="23">
        <f>'2024'!G14</f>
        <v>66.319999999999993</v>
      </c>
      <c r="G14" s="23">
        <v>69.83</v>
      </c>
      <c r="H14" s="5">
        <v>399</v>
      </c>
      <c r="I14" s="5">
        <v>263.5</v>
      </c>
      <c r="J14" s="5">
        <v>150</v>
      </c>
      <c r="K14" s="5">
        <v>150</v>
      </c>
      <c r="L14" s="5">
        <f t="shared" si="0"/>
        <v>962.5</v>
      </c>
      <c r="M14" s="35">
        <f t="shared" si="1"/>
        <v>7596.9600000000028</v>
      </c>
      <c r="N14" s="35">
        <f t="shared" si="2"/>
        <v>5017.0400000000018</v>
      </c>
      <c r="O14" s="35">
        <f t="shared" si="3"/>
        <v>2329.5</v>
      </c>
      <c r="P14" s="35">
        <f t="shared" si="4"/>
        <v>2329.5</v>
      </c>
      <c r="Q14" s="16">
        <f t="shared" si="5"/>
        <v>17273.000000000004</v>
      </c>
      <c r="R14" s="24"/>
      <c r="S14" s="24"/>
      <c r="T14" s="24"/>
    </row>
    <row r="15" spans="1:20" s="17" customFormat="1" ht="36" customHeight="1">
      <c r="A15" s="68"/>
      <c r="B15" s="69"/>
      <c r="C15" s="22" t="s">
        <v>20</v>
      </c>
      <c r="D15" s="23">
        <v>85.36</v>
      </c>
      <c r="E15" s="23">
        <v>85.36</v>
      </c>
      <c r="F15" s="23">
        <f>'2024'!G15</f>
        <v>66.319999999999993</v>
      </c>
      <c r="G15" s="23">
        <v>69.83</v>
      </c>
      <c r="H15" s="5">
        <v>4504</v>
      </c>
      <c r="I15" s="5">
        <v>2988</v>
      </c>
      <c r="J15" s="5">
        <v>4500</v>
      </c>
      <c r="K15" s="5">
        <v>4500</v>
      </c>
      <c r="L15" s="5">
        <f t="shared" si="0"/>
        <v>16492</v>
      </c>
      <c r="M15" s="35">
        <f t="shared" si="1"/>
        <v>85756.160000000033</v>
      </c>
      <c r="N15" s="35">
        <f t="shared" si="2"/>
        <v>56891.520000000019</v>
      </c>
      <c r="O15" s="35">
        <f t="shared" si="3"/>
        <v>69885</v>
      </c>
      <c r="P15" s="35">
        <f t="shared" si="4"/>
        <v>69885</v>
      </c>
      <c r="Q15" s="16">
        <f t="shared" si="5"/>
        <v>282417.68000000005</v>
      </c>
      <c r="R15" s="24"/>
      <c r="S15" s="24"/>
      <c r="T15" s="24"/>
    </row>
    <row r="16" spans="1:20" s="17" customFormat="1" ht="36" customHeight="1">
      <c r="A16" s="68"/>
      <c r="B16" s="69"/>
      <c r="C16" s="22" t="s">
        <v>21</v>
      </c>
      <c r="D16" s="23">
        <v>85.36</v>
      </c>
      <c r="E16" s="23">
        <v>85.36</v>
      </c>
      <c r="F16" s="23">
        <f>'2024'!G16</f>
        <v>66.319999999999993</v>
      </c>
      <c r="G16" s="23">
        <v>69.83</v>
      </c>
      <c r="H16" s="5">
        <v>13517.5</v>
      </c>
      <c r="I16" s="5">
        <v>9577.5</v>
      </c>
      <c r="J16" s="5">
        <v>8500</v>
      </c>
      <c r="K16" s="5">
        <v>8500</v>
      </c>
      <c r="L16" s="5">
        <f t="shared" si="0"/>
        <v>40095</v>
      </c>
      <c r="M16" s="35">
        <f t="shared" si="1"/>
        <v>257373.2000000001</v>
      </c>
      <c r="N16" s="35">
        <f t="shared" si="2"/>
        <v>182355.60000000006</v>
      </c>
      <c r="O16" s="35">
        <f t="shared" si="3"/>
        <v>132005</v>
      </c>
      <c r="P16" s="35">
        <f t="shared" si="4"/>
        <v>132005</v>
      </c>
      <c r="Q16" s="16">
        <f t="shared" si="5"/>
        <v>703738.80000000016</v>
      </c>
      <c r="R16" s="61"/>
      <c r="S16" s="24"/>
      <c r="T16" s="24"/>
    </row>
    <row r="17" spans="1:20" s="6" customFormat="1" ht="36" customHeight="1">
      <c r="A17" s="68"/>
      <c r="B17" s="69" t="s">
        <v>23</v>
      </c>
      <c r="C17" s="22" t="s">
        <v>16</v>
      </c>
      <c r="D17" s="23">
        <v>70.92</v>
      </c>
      <c r="E17" s="23">
        <v>70.92</v>
      </c>
      <c r="F17" s="23">
        <f>'2024'!G17</f>
        <v>57.21</v>
      </c>
      <c r="G17" s="23">
        <v>60.24</v>
      </c>
      <c r="H17" s="5">
        <v>21294.5</v>
      </c>
      <c r="I17" s="5">
        <v>27934.5</v>
      </c>
      <c r="J17" s="5">
        <v>21500</v>
      </c>
      <c r="K17" s="5">
        <v>21500</v>
      </c>
      <c r="L17" s="5">
        <f t="shared" si="0"/>
        <v>92229</v>
      </c>
      <c r="M17" s="35">
        <f t="shared" si="1"/>
        <v>291947.59500000003</v>
      </c>
      <c r="N17" s="35">
        <f t="shared" si="2"/>
        <v>382981.995</v>
      </c>
      <c r="O17" s="35">
        <f t="shared" si="3"/>
        <v>229620</v>
      </c>
      <c r="P17" s="35">
        <f t="shared" si="4"/>
        <v>229620</v>
      </c>
      <c r="Q17" s="16">
        <f t="shared" si="5"/>
        <v>1134169.5900000001</v>
      </c>
      <c r="R17" s="24"/>
      <c r="S17" s="24"/>
      <c r="T17" s="24"/>
    </row>
    <row r="18" spans="1:20" s="6" customFormat="1" ht="36" customHeight="1">
      <c r="A18" s="68"/>
      <c r="B18" s="69"/>
      <c r="C18" s="22" t="s">
        <v>17</v>
      </c>
      <c r="D18" s="23">
        <v>70.92</v>
      </c>
      <c r="E18" s="23">
        <v>70.92</v>
      </c>
      <c r="F18" s="23">
        <f>'2024'!G18</f>
        <v>57.21</v>
      </c>
      <c r="G18" s="23">
        <v>60.24</v>
      </c>
      <c r="H18" s="5">
        <v>0</v>
      </c>
      <c r="I18" s="5">
        <v>0</v>
      </c>
      <c r="J18" s="5">
        <v>0</v>
      </c>
      <c r="K18" s="5">
        <v>0</v>
      </c>
      <c r="L18" s="5">
        <f t="shared" si="0"/>
        <v>0</v>
      </c>
      <c r="M18" s="35">
        <f t="shared" si="1"/>
        <v>0</v>
      </c>
      <c r="N18" s="35">
        <f t="shared" si="2"/>
        <v>0</v>
      </c>
      <c r="O18" s="35">
        <f t="shared" si="3"/>
        <v>0</v>
      </c>
      <c r="P18" s="35">
        <f t="shared" si="4"/>
        <v>0</v>
      </c>
      <c r="Q18" s="16">
        <f t="shared" si="5"/>
        <v>0</v>
      </c>
      <c r="R18" s="24"/>
      <c r="S18" s="24"/>
      <c r="T18" s="24"/>
    </row>
    <row r="19" spans="1:20" s="6" customFormat="1" ht="36" customHeight="1">
      <c r="A19" s="68"/>
      <c r="B19" s="69"/>
      <c r="C19" s="22" t="s">
        <v>18</v>
      </c>
      <c r="D19" s="23">
        <v>70.92</v>
      </c>
      <c r="E19" s="23">
        <v>70.92</v>
      </c>
      <c r="F19" s="23">
        <f>'2024'!G19</f>
        <v>57.21</v>
      </c>
      <c r="G19" s="23">
        <v>60.24</v>
      </c>
      <c r="H19" s="5">
        <v>27508.5</v>
      </c>
      <c r="I19" s="5">
        <v>46414</v>
      </c>
      <c r="J19" s="5">
        <v>27500</v>
      </c>
      <c r="K19" s="5">
        <v>27500</v>
      </c>
      <c r="L19" s="5">
        <f t="shared" si="0"/>
        <v>128922.5</v>
      </c>
      <c r="M19" s="35">
        <f t="shared" si="1"/>
        <v>377141.53500000003</v>
      </c>
      <c r="N19" s="35">
        <f t="shared" si="2"/>
        <v>636335.94000000006</v>
      </c>
      <c r="O19" s="35">
        <f t="shared" si="3"/>
        <v>293700</v>
      </c>
      <c r="P19" s="35">
        <f t="shared" si="4"/>
        <v>293700</v>
      </c>
      <c r="Q19" s="16">
        <f t="shared" si="5"/>
        <v>1600877.4750000001</v>
      </c>
      <c r="R19" s="24"/>
      <c r="S19" s="24"/>
      <c r="T19" s="24"/>
    </row>
    <row r="20" spans="1:20" s="6" customFormat="1" ht="36" customHeight="1">
      <c r="A20" s="68"/>
      <c r="B20" s="69"/>
      <c r="C20" s="22" t="s">
        <v>19</v>
      </c>
      <c r="D20" s="23">
        <v>70.92</v>
      </c>
      <c r="E20" s="23">
        <v>70.92</v>
      </c>
      <c r="F20" s="23">
        <f>'2024'!G20</f>
        <v>57.21</v>
      </c>
      <c r="G20" s="23">
        <v>60.24</v>
      </c>
      <c r="H20" s="5">
        <v>8441</v>
      </c>
      <c r="I20" s="5">
        <v>2823</v>
      </c>
      <c r="J20" s="5">
        <v>4500</v>
      </c>
      <c r="K20" s="5">
        <v>4500</v>
      </c>
      <c r="L20" s="5">
        <f t="shared" si="0"/>
        <v>20264</v>
      </c>
      <c r="M20" s="35">
        <f t="shared" si="1"/>
        <v>115726.11</v>
      </c>
      <c r="N20" s="35">
        <f t="shared" si="2"/>
        <v>38703.33</v>
      </c>
      <c r="O20" s="35">
        <f t="shared" si="3"/>
        <v>48060</v>
      </c>
      <c r="P20" s="35">
        <f t="shared" si="4"/>
        <v>48060</v>
      </c>
      <c r="Q20" s="16">
        <f t="shared" si="5"/>
        <v>250549.44</v>
      </c>
      <c r="R20" s="24"/>
      <c r="S20" s="24"/>
      <c r="T20" s="24"/>
    </row>
    <row r="21" spans="1:20" s="6" customFormat="1" ht="36" customHeight="1">
      <c r="A21" s="68"/>
      <c r="B21" s="69"/>
      <c r="C21" s="22" t="s">
        <v>20</v>
      </c>
      <c r="D21" s="23">
        <v>70.92</v>
      </c>
      <c r="E21" s="23">
        <v>70.92</v>
      </c>
      <c r="F21" s="23">
        <f>'2024'!G21</f>
        <v>57.21</v>
      </c>
      <c r="G21" s="23">
        <v>60.24</v>
      </c>
      <c r="H21" s="5">
        <v>2601</v>
      </c>
      <c r="I21" s="5">
        <v>3579</v>
      </c>
      <c r="J21" s="5">
        <v>3250</v>
      </c>
      <c r="K21" s="5">
        <v>3250</v>
      </c>
      <c r="L21" s="5">
        <f>SUM(H21:K21)</f>
        <v>12680</v>
      </c>
      <c r="M21" s="35">
        <f t="shared" si="1"/>
        <v>35659.71</v>
      </c>
      <c r="N21" s="35">
        <f t="shared" si="2"/>
        <v>49068.090000000004</v>
      </c>
      <c r="O21" s="35">
        <f t="shared" si="3"/>
        <v>34710</v>
      </c>
      <c r="P21" s="35">
        <f t="shared" si="4"/>
        <v>34710</v>
      </c>
      <c r="Q21" s="16">
        <f t="shared" si="5"/>
        <v>154147.79999999999</v>
      </c>
      <c r="R21" s="24"/>
      <c r="S21" s="24"/>
      <c r="T21" s="24"/>
    </row>
    <row r="22" spans="1:20" s="6" customFormat="1" ht="36" customHeight="1">
      <c r="A22" s="68"/>
      <c r="B22" s="69"/>
      <c r="C22" s="22" t="s">
        <v>21</v>
      </c>
      <c r="D22" s="23">
        <v>70.92</v>
      </c>
      <c r="E22" s="23">
        <v>70.92</v>
      </c>
      <c r="F22" s="23">
        <f>'2024'!G22</f>
        <v>57.21</v>
      </c>
      <c r="G22" s="23">
        <v>60.24</v>
      </c>
      <c r="H22" s="5">
        <v>9566</v>
      </c>
      <c r="I22" s="5">
        <v>13101</v>
      </c>
      <c r="J22" s="5">
        <v>10750</v>
      </c>
      <c r="K22" s="5">
        <v>10750</v>
      </c>
      <c r="L22" s="5">
        <f t="shared" si="0"/>
        <v>44167</v>
      </c>
      <c r="M22" s="35">
        <f t="shared" si="1"/>
        <v>131149.86000000002</v>
      </c>
      <c r="N22" s="35">
        <f t="shared" si="2"/>
        <v>179614.71000000002</v>
      </c>
      <c r="O22" s="35">
        <f t="shared" si="3"/>
        <v>114810</v>
      </c>
      <c r="P22" s="35">
        <f t="shared" si="4"/>
        <v>114810</v>
      </c>
      <c r="Q22" s="16">
        <f t="shared" si="5"/>
        <v>540384.57000000007</v>
      </c>
      <c r="R22" s="24"/>
      <c r="S22" s="24"/>
      <c r="T22" s="24"/>
    </row>
    <row r="23" spans="1:20" s="3" customFormat="1" ht="36" customHeight="1">
      <c r="A23" s="68"/>
      <c r="B23" s="26" t="s">
        <v>24</v>
      </c>
      <c r="C23" s="26"/>
      <c r="D23" s="27"/>
      <c r="E23" s="27"/>
      <c r="F23" s="27"/>
      <c r="G23" s="27"/>
      <c r="H23" s="5">
        <f>'2024'!H23</f>
        <v>2382499.34</v>
      </c>
      <c r="I23" s="5">
        <f>'2024'!I23</f>
        <v>2335337.3999999994</v>
      </c>
      <c r="J23" s="5">
        <f>'2024'!J23</f>
        <v>2128750</v>
      </c>
      <c r="K23" s="5">
        <f>'2024'!K23</f>
        <v>2128750</v>
      </c>
      <c r="L23" s="5">
        <f>SUM(H23:K23)</f>
        <v>8975336.7399999984</v>
      </c>
      <c r="M23" s="28">
        <f>SUM(M5:M22)</f>
        <v>13873764.452799987</v>
      </c>
      <c r="N23" s="28">
        <f t="shared" ref="N23:P23" si="6">SUM(N5:N22)</f>
        <v>13754585.712999986</v>
      </c>
      <c r="O23" s="28">
        <f t="shared" si="6"/>
        <v>6448362.4999999907</v>
      </c>
      <c r="P23" s="28">
        <f t="shared" si="6"/>
        <v>6448362.4999999907</v>
      </c>
      <c r="Q23" s="28">
        <f>SUM(Q5:Q22)</f>
        <v>40525075.16579996</v>
      </c>
      <c r="R23" s="62">
        <f>'2024'!S23</f>
        <v>2538504.1666666651</v>
      </c>
      <c r="S23" s="62">
        <f>P23/3</f>
        <v>2149454.1666666637</v>
      </c>
      <c r="T23" s="62">
        <f>Q23+R23-S23</f>
        <v>40914125.16579996</v>
      </c>
    </row>
    <row r="24" spans="1:20" s="6" customFormat="1" ht="69.75" customHeight="1">
      <c r="A24" s="68" t="s">
        <v>25</v>
      </c>
      <c r="B24" s="22" t="s">
        <v>15</v>
      </c>
      <c r="C24" s="22" t="s">
        <v>26</v>
      </c>
      <c r="D24" s="23">
        <v>75.319999999999993</v>
      </c>
      <c r="E24" s="23">
        <f t="shared" ref="E24:E34" si="7">D24</f>
        <v>75.319999999999993</v>
      </c>
      <c r="F24" s="23">
        <f>'2024'!G24</f>
        <v>52.59</v>
      </c>
      <c r="G24" s="23">
        <v>55.38</v>
      </c>
      <c r="H24" s="5">
        <f>'2024'!H24</f>
        <v>2990.84</v>
      </c>
      <c r="I24" s="5">
        <f>'2024'!I24</f>
        <v>2540.3000000000002</v>
      </c>
      <c r="J24" s="5">
        <f>'2024'!J24</f>
        <v>2960</v>
      </c>
      <c r="K24" s="5">
        <f>'2024'!K24</f>
        <v>2894</v>
      </c>
      <c r="L24" s="5">
        <f>SUM(H24:K24)</f>
        <v>11385.14</v>
      </c>
      <c r="M24" s="24">
        <f>(D24-F24)*H24</f>
        <v>67981.793199999971</v>
      </c>
      <c r="N24" s="24">
        <f>(D24-F24)*I24</f>
        <v>57741.018999999978</v>
      </c>
      <c r="O24" s="24">
        <f>(E24-G24)*J24</f>
        <v>59022.399999999972</v>
      </c>
      <c r="P24" s="24">
        <f>(E24-G24)*K24</f>
        <v>57706.359999999971</v>
      </c>
      <c r="Q24" s="24">
        <f t="shared" ref="Q24:Q34" si="8">M24+N24+O24+P24</f>
        <v>242451.57219999988</v>
      </c>
      <c r="R24" s="24"/>
      <c r="S24" s="24"/>
      <c r="T24" s="24"/>
    </row>
    <row r="25" spans="1:20" s="17" customFormat="1" ht="42" customHeight="1">
      <c r="A25" s="68"/>
      <c r="B25" s="69" t="s">
        <v>22</v>
      </c>
      <c r="C25" s="22" t="s">
        <v>27</v>
      </c>
      <c r="D25" s="23">
        <v>149.26</v>
      </c>
      <c r="E25" s="23">
        <f t="shared" si="7"/>
        <v>149.26</v>
      </c>
      <c r="F25" s="23">
        <f>'2024'!G25</f>
        <v>66.319999999999993</v>
      </c>
      <c r="G25" s="23">
        <v>69.83</v>
      </c>
      <c r="H25" s="5">
        <f>'2024'!H25</f>
        <v>1514</v>
      </c>
      <c r="I25" s="5">
        <f>'2024'!I25</f>
        <v>1607</v>
      </c>
      <c r="J25" s="5">
        <f>'2024'!J25</f>
        <v>2890</v>
      </c>
      <c r="K25" s="5">
        <f>'2024'!K25</f>
        <v>1934</v>
      </c>
      <c r="L25" s="5">
        <f t="shared" si="0"/>
        <v>7945</v>
      </c>
      <c r="M25" s="24">
        <f t="shared" ref="M25:M34" si="9">(D25-F25)*H25</f>
        <v>125571.16</v>
      </c>
      <c r="N25" s="24">
        <f t="shared" ref="N25:N34" si="10">(D25-F25)*I25</f>
        <v>133284.57999999999</v>
      </c>
      <c r="O25" s="24">
        <f t="shared" ref="O25:O34" si="11">(E25-G25)*J25</f>
        <v>229552.69999999998</v>
      </c>
      <c r="P25" s="24">
        <f t="shared" ref="P25:P34" si="12">(E25-G25)*K25</f>
        <v>153617.62</v>
      </c>
      <c r="Q25" s="24">
        <f t="shared" si="8"/>
        <v>642026.05999999994</v>
      </c>
      <c r="R25" s="24"/>
      <c r="S25" s="24"/>
      <c r="T25" s="24"/>
    </row>
    <row r="26" spans="1:20" s="17" customFormat="1" ht="42" customHeight="1">
      <c r="A26" s="68"/>
      <c r="B26" s="69"/>
      <c r="C26" s="22" t="s">
        <v>26</v>
      </c>
      <c r="D26" s="23">
        <v>149.26</v>
      </c>
      <c r="E26" s="23">
        <f t="shared" ref="E26:E27" si="13">D26</f>
        <v>149.26</v>
      </c>
      <c r="F26" s="23">
        <f>'2024'!G26</f>
        <v>66.319999999999993</v>
      </c>
      <c r="G26" s="23">
        <v>69.83</v>
      </c>
      <c r="H26" s="5">
        <f>'2024'!H26</f>
        <v>252</v>
      </c>
      <c r="I26" s="5">
        <f>'2024'!I26</f>
        <v>504</v>
      </c>
      <c r="J26" s="5">
        <f>'2024'!J26</f>
        <v>735</v>
      </c>
      <c r="K26" s="5">
        <f>'2024'!K26</f>
        <v>756</v>
      </c>
      <c r="L26" s="5">
        <f t="shared" si="0"/>
        <v>2247</v>
      </c>
      <c r="M26" s="24">
        <f t="shared" si="9"/>
        <v>20900.88</v>
      </c>
      <c r="N26" s="24">
        <f t="shared" si="10"/>
        <v>41801.760000000002</v>
      </c>
      <c r="O26" s="24">
        <f t="shared" si="11"/>
        <v>58381.049999999996</v>
      </c>
      <c r="P26" s="24">
        <f t="shared" si="12"/>
        <v>60049.079999999994</v>
      </c>
      <c r="Q26" s="24">
        <f t="shared" si="8"/>
        <v>181132.77</v>
      </c>
      <c r="R26" s="24"/>
      <c r="S26" s="24"/>
      <c r="T26" s="24"/>
    </row>
    <row r="27" spans="1:20" s="17" customFormat="1" ht="42" customHeight="1">
      <c r="A27" s="68"/>
      <c r="B27" s="69"/>
      <c r="C27" s="22" t="s">
        <v>28</v>
      </c>
      <c r="D27" s="23">
        <v>149.26</v>
      </c>
      <c r="E27" s="23">
        <f t="shared" si="13"/>
        <v>149.26</v>
      </c>
      <c r="F27" s="23">
        <f>'2024'!G27</f>
        <v>66.319999999999993</v>
      </c>
      <c r="G27" s="23">
        <v>69.83</v>
      </c>
      <c r="H27" s="5">
        <f>'2024'!H27</f>
        <v>3549</v>
      </c>
      <c r="I27" s="5">
        <f>'2024'!I27</f>
        <v>4620</v>
      </c>
      <c r="J27" s="5">
        <f>'2024'!J27</f>
        <v>8442</v>
      </c>
      <c r="K27" s="5">
        <f>'2024'!K27</f>
        <v>5943</v>
      </c>
      <c r="L27" s="5">
        <f t="shared" si="0"/>
        <v>22554</v>
      </c>
      <c r="M27" s="24">
        <f t="shared" si="9"/>
        <v>294354.06</v>
      </c>
      <c r="N27" s="24">
        <f t="shared" si="10"/>
        <v>383182.8</v>
      </c>
      <c r="O27" s="24">
        <f t="shared" si="11"/>
        <v>670548.05999999994</v>
      </c>
      <c r="P27" s="24">
        <f t="shared" si="12"/>
        <v>472052.48999999993</v>
      </c>
      <c r="Q27" s="24">
        <f t="shared" si="8"/>
        <v>1820137.41</v>
      </c>
      <c r="R27" s="24"/>
      <c r="S27" s="24"/>
      <c r="T27" s="24"/>
    </row>
    <row r="28" spans="1:20" s="6" customFormat="1" ht="38.25" customHeight="1">
      <c r="A28" s="68"/>
      <c r="B28" s="69" t="s">
        <v>29</v>
      </c>
      <c r="C28" s="22" t="s">
        <v>27</v>
      </c>
      <c r="D28" s="23">
        <v>120.68</v>
      </c>
      <c r="E28" s="23">
        <f t="shared" si="7"/>
        <v>120.68</v>
      </c>
      <c r="F28" s="23">
        <f>'2024'!G28</f>
        <v>57.21</v>
      </c>
      <c r="G28" s="23">
        <v>60.24</v>
      </c>
      <c r="H28" s="5">
        <f>'2024'!H28</f>
        <v>0</v>
      </c>
      <c r="I28" s="5">
        <f>'2024'!I28</f>
        <v>2225</v>
      </c>
      <c r="J28" s="5">
        <f>'2024'!J28</f>
        <v>0</v>
      </c>
      <c r="K28" s="5">
        <f>'2024'!K28</f>
        <v>0</v>
      </c>
      <c r="L28" s="5">
        <f t="shared" si="0"/>
        <v>2225</v>
      </c>
      <c r="M28" s="24">
        <f t="shared" si="9"/>
        <v>0</v>
      </c>
      <c r="N28" s="24">
        <f t="shared" si="10"/>
        <v>141220.75</v>
      </c>
      <c r="O28" s="24">
        <f t="shared" si="11"/>
        <v>0</v>
      </c>
      <c r="P28" s="24">
        <f t="shared" si="12"/>
        <v>0</v>
      </c>
      <c r="Q28" s="24">
        <f t="shared" si="8"/>
        <v>141220.75</v>
      </c>
      <c r="R28" s="24"/>
      <c r="S28" s="24"/>
      <c r="T28" s="24"/>
    </row>
    <row r="29" spans="1:20" s="6" customFormat="1" ht="38.25" customHeight="1">
      <c r="A29" s="68"/>
      <c r="B29" s="69"/>
      <c r="C29" s="22" t="s">
        <v>30</v>
      </c>
      <c r="D29" s="23">
        <v>120.68</v>
      </c>
      <c r="E29" s="23">
        <f t="shared" ref="E29:E33" si="14">D29</f>
        <v>120.68</v>
      </c>
      <c r="F29" s="23">
        <f>'2024'!G29</f>
        <v>57.21</v>
      </c>
      <c r="G29" s="23">
        <v>60.24</v>
      </c>
      <c r="H29" s="5">
        <f>'2024'!H29</f>
        <v>13383</v>
      </c>
      <c r="I29" s="5">
        <f>'2024'!I29</f>
        <v>26581</v>
      </c>
      <c r="J29" s="5">
        <f>'2024'!J29</f>
        <v>43754</v>
      </c>
      <c r="K29" s="5">
        <f>'2024'!K29</f>
        <v>20723</v>
      </c>
      <c r="L29" s="5">
        <f t="shared" si="0"/>
        <v>104441</v>
      </c>
      <c r="M29" s="24">
        <f t="shared" si="9"/>
        <v>849419.01000000013</v>
      </c>
      <c r="N29" s="24">
        <f t="shared" si="10"/>
        <v>1687096.07</v>
      </c>
      <c r="O29" s="24">
        <f t="shared" si="11"/>
        <v>2644491.7600000002</v>
      </c>
      <c r="P29" s="24">
        <f t="shared" si="12"/>
        <v>1252498.1200000001</v>
      </c>
      <c r="Q29" s="24">
        <f t="shared" si="8"/>
        <v>6433504.96</v>
      </c>
      <c r="R29" s="24"/>
      <c r="S29" s="24"/>
      <c r="T29" s="24"/>
    </row>
    <row r="30" spans="1:20" s="6" customFormat="1" ht="38.25" customHeight="1">
      <c r="A30" s="68"/>
      <c r="B30" s="69"/>
      <c r="C30" s="22" t="s">
        <v>26</v>
      </c>
      <c r="D30" s="23">
        <v>120.68</v>
      </c>
      <c r="E30" s="23">
        <f t="shared" si="14"/>
        <v>120.68</v>
      </c>
      <c r="F30" s="23">
        <f>'2024'!G30</f>
        <v>57.21</v>
      </c>
      <c r="G30" s="23">
        <v>60.24</v>
      </c>
      <c r="H30" s="5">
        <f>'2024'!H30</f>
        <v>3280</v>
      </c>
      <c r="I30" s="5">
        <f>'2024'!I30</f>
        <v>5892</v>
      </c>
      <c r="J30" s="5">
        <f>'2024'!J30</f>
        <v>7465</v>
      </c>
      <c r="K30" s="5">
        <f>'2024'!K30</f>
        <v>5844</v>
      </c>
      <c r="L30" s="5">
        <f t="shared" si="0"/>
        <v>22481</v>
      </c>
      <c r="M30" s="24">
        <f t="shared" si="9"/>
        <v>208181.6</v>
      </c>
      <c r="N30" s="24">
        <f t="shared" si="10"/>
        <v>373965.24000000005</v>
      </c>
      <c r="O30" s="24">
        <f t="shared" si="11"/>
        <v>451184.60000000003</v>
      </c>
      <c r="P30" s="24">
        <f t="shared" si="12"/>
        <v>353211.36000000004</v>
      </c>
      <c r="Q30" s="24">
        <f t="shared" si="8"/>
        <v>1386542.8000000003</v>
      </c>
      <c r="R30" s="24"/>
      <c r="S30" s="24"/>
      <c r="T30" s="24"/>
    </row>
    <row r="31" spans="1:20" s="6" customFormat="1" ht="38.25" customHeight="1">
      <c r="A31" s="68"/>
      <c r="B31" s="69"/>
      <c r="C31" s="22" t="s">
        <v>28</v>
      </c>
      <c r="D31" s="23">
        <v>120.68</v>
      </c>
      <c r="E31" s="23">
        <f t="shared" si="14"/>
        <v>120.68</v>
      </c>
      <c r="F31" s="23">
        <f>'2024'!G31</f>
        <v>57.21</v>
      </c>
      <c r="G31" s="23">
        <v>60.24</v>
      </c>
      <c r="H31" s="5">
        <f>'2024'!H31</f>
        <v>9793</v>
      </c>
      <c r="I31" s="5">
        <f>'2024'!I31</f>
        <v>12411</v>
      </c>
      <c r="J31" s="5">
        <f>'2024'!J31</f>
        <v>18025</v>
      </c>
      <c r="K31" s="5">
        <f>'2024'!K31</f>
        <v>16037</v>
      </c>
      <c r="L31" s="5">
        <f t="shared" si="0"/>
        <v>56266</v>
      </c>
      <c r="M31" s="24">
        <f t="shared" si="9"/>
        <v>621561.71000000008</v>
      </c>
      <c r="N31" s="24">
        <f t="shared" si="10"/>
        <v>787726.17</v>
      </c>
      <c r="O31" s="24">
        <f t="shared" si="11"/>
        <v>1089431</v>
      </c>
      <c r="P31" s="24">
        <f t="shared" si="12"/>
        <v>969276.28</v>
      </c>
      <c r="Q31" s="24">
        <f t="shared" si="8"/>
        <v>3467995.16</v>
      </c>
      <c r="R31" s="24"/>
      <c r="S31" s="24"/>
      <c r="T31" s="24"/>
    </row>
    <row r="32" spans="1:20" s="6" customFormat="1" ht="38.25" customHeight="1">
      <c r="A32" s="68"/>
      <c r="B32" s="69"/>
      <c r="C32" s="22" t="s">
        <v>31</v>
      </c>
      <c r="D32" s="23">
        <v>120.68</v>
      </c>
      <c r="E32" s="23">
        <f t="shared" si="14"/>
        <v>120.68</v>
      </c>
      <c r="F32" s="23">
        <f>'2024'!G32</f>
        <v>57.21</v>
      </c>
      <c r="G32" s="23">
        <v>60.24</v>
      </c>
      <c r="H32" s="5">
        <f>'2024'!H32</f>
        <v>4907</v>
      </c>
      <c r="I32" s="5">
        <f>'2024'!I32</f>
        <v>6776</v>
      </c>
      <c r="J32" s="5">
        <f>'2024'!J32</f>
        <v>10678</v>
      </c>
      <c r="K32" s="5">
        <f>'2024'!K32</f>
        <v>8227</v>
      </c>
      <c r="L32" s="5">
        <f t="shared" si="0"/>
        <v>30588</v>
      </c>
      <c r="M32" s="24">
        <f t="shared" si="9"/>
        <v>311447.29000000004</v>
      </c>
      <c r="N32" s="24">
        <f t="shared" si="10"/>
        <v>430072.72000000003</v>
      </c>
      <c r="O32" s="24">
        <f t="shared" si="11"/>
        <v>645378.32000000007</v>
      </c>
      <c r="P32" s="24">
        <f t="shared" si="12"/>
        <v>497239.88000000006</v>
      </c>
      <c r="Q32" s="24">
        <f t="shared" si="8"/>
        <v>1884138.2100000002</v>
      </c>
      <c r="R32" s="24"/>
      <c r="S32" s="24"/>
      <c r="T32" s="24"/>
    </row>
    <row r="33" spans="1:20" s="6" customFormat="1" ht="38.25" customHeight="1">
      <c r="A33" s="68"/>
      <c r="B33" s="69"/>
      <c r="C33" s="22" t="s">
        <v>32</v>
      </c>
      <c r="D33" s="23">
        <v>120.68</v>
      </c>
      <c r="E33" s="23">
        <f t="shared" si="14"/>
        <v>120.68</v>
      </c>
      <c r="F33" s="23">
        <f>'2024'!G33</f>
        <v>57.21</v>
      </c>
      <c r="G33" s="23">
        <v>60.24</v>
      </c>
      <c r="H33" s="5">
        <f>'2024'!H33</f>
        <v>4270</v>
      </c>
      <c r="I33" s="5">
        <f>'2024'!I33</f>
        <v>2968</v>
      </c>
      <c r="J33" s="5">
        <f>'2024'!J33</f>
        <v>6687</v>
      </c>
      <c r="K33" s="5">
        <f>'2024'!K33</f>
        <v>2466</v>
      </c>
      <c r="L33" s="5">
        <f t="shared" si="0"/>
        <v>16391</v>
      </c>
      <c r="M33" s="24">
        <f t="shared" si="9"/>
        <v>271016.90000000002</v>
      </c>
      <c r="N33" s="24">
        <f t="shared" si="10"/>
        <v>188378.96000000002</v>
      </c>
      <c r="O33" s="24">
        <f t="shared" si="11"/>
        <v>404162.28</v>
      </c>
      <c r="P33" s="24">
        <f t="shared" si="12"/>
        <v>149045.04</v>
      </c>
      <c r="Q33" s="24">
        <f t="shared" si="8"/>
        <v>1012603.1800000002</v>
      </c>
      <c r="R33" s="24"/>
      <c r="S33" s="24"/>
      <c r="T33" s="24"/>
    </row>
    <row r="34" spans="1:20" s="6" customFormat="1" ht="72" customHeight="1">
      <c r="A34" s="68"/>
      <c r="B34" s="22" t="s">
        <v>33</v>
      </c>
      <c r="C34" s="22" t="s">
        <v>27</v>
      </c>
      <c r="D34" s="23">
        <v>76.06</v>
      </c>
      <c r="E34" s="23">
        <f t="shared" si="7"/>
        <v>76.06</v>
      </c>
      <c r="F34" s="23">
        <f>'2024'!G34</f>
        <v>55.23</v>
      </c>
      <c r="G34" s="23">
        <v>58.16</v>
      </c>
      <c r="H34" s="5">
        <f>'2024'!H34</f>
        <v>41637</v>
      </c>
      <c r="I34" s="5">
        <f>'2024'!I34</f>
        <v>55348</v>
      </c>
      <c r="J34" s="5">
        <f>'2024'!J34</f>
        <v>78695</v>
      </c>
      <c r="K34" s="5">
        <f>'2024'!K34</f>
        <v>59439</v>
      </c>
      <c r="L34" s="5">
        <f t="shared" si="0"/>
        <v>235119</v>
      </c>
      <c r="M34" s="24">
        <f t="shared" si="9"/>
        <v>867298.7100000002</v>
      </c>
      <c r="N34" s="24">
        <f t="shared" si="10"/>
        <v>1152898.8400000003</v>
      </c>
      <c r="O34" s="24">
        <f t="shared" si="11"/>
        <v>1408640.5000000005</v>
      </c>
      <c r="P34" s="24">
        <f t="shared" si="12"/>
        <v>1063958.1000000003</v>
      </c>
      <c r="Q34" s="24">
        <f t="shared" si="8"/>
        <v>4492796.1500000013</v>
      </c>
      <c r="R34" s="24"/>
      <c r="S34" s="24"/>
      <c r="T34" s="24"/>
    </row>
    <row r="35" spans="1:20" s="6" customFormat="1" ht="45" customHeight="1">
      <c r="A35" s="68"/>
      <c r="B35" s="26" t="s">
        <v>24</v>
      </c>
      <c r="C35" s="22"/>
      <c r="D35" s="23"/>
      <c r="E35" s="23"/>
      <c r="F35" s="23"/>
      <c r="G35" s="23"/>
      <c r="H35" s="5">
        <f>'2024'!H35</f>
        <v>85575.84</v>
      </c>
      <c r="I35" s="5">
        <f>'2024'!I35</f>
        <v>121472.3</v>
      </c>
      <c r="J35" s="5">
        <f>'2024'!J35</f>
        <v>180331</v>
      </c>
      <c r="K35" s="5">
        <f>'2024'!K35</f>
        <v>124263</v>
      </c>
      <c r="L35" s="5">
        <f>SUM(H35:K35)</f>
        <v>511642.14</v>
      </c>
      <c r="M35" s="24">
        <f>SUM(M24:M34)</f>
        <v>3637733.1132000005</v>
      </c>
      <c r="N35" s="24">
        <f t="shared" ref="N35:Q35" si="15">SUM(N24:N34)</f>
        <v>5377368.9090000018</v>
      </c>
      <c r="O35" s="24">
        <f t="shared" si="15"/>
        <v>7660792.6700000018</v>
      </c>
      <c r="P35" s="24">
        <f t="shared" si="15"/>
        <v>5028654.33</v>
      </c>
      <c r="Q35" s="24">
        <f t="shared" si="15"/>
        <v>21704549.022200003</v>
      </c>
      <c r="R35" s="24">
        <f>'2024'!S35</f>
        <v>1641290.206666667</v>
      </c>
      <c r="S35" s="24">
        <f>P35/3</f>
        <v>1676218.11</v>
      </c>
      <c r="T35" s="24">
        <f>Q35+R35-S35</f>
        <v>21669621.118866671</v>
      </c>
    </row>
    <row r="36" spans="1:20" s="6" customFormat="1" ht="62.25" customHeight="1">
      <c r="A36" s="68" t="s">
        <v>34</v>
      </c>
      <c r="B36" s="22" t="s">
        <v>22</v>
      </c>
      <c r="C36" s="22" t="s">
        <v>35</v>
      </c>
      <c r="D36" s="30">
        <v>271.72000000000003</v>
      </c>
      <c r="E36" s="30">
        <v>271.72000000000003</v>
      </c>
      <c r="F36" s="23">
        <f>'2024'!G36</f>
        <v>79.58</v>
      </c>
      <c r="G36" s="23">
        <v>83.8</v>
      </c>
      <c r="H36" s="5">
        <f>'2024'!H36</f>
        <v>3760</v>
      </c>
      <c r="I36" s="5">
        <f>'2024'!I36</f>
        <v>4471</v>
      </c>
      <c r="J36" s="5">
        <f>'2024'!J36</f>
        <v>7729</v>
      </c>
      <c r="K36" s="5">
        <f>'2024'!K36</f>
        <v>5591</v>
      </c>
      <c r="L36" s="5">
        <f t="shared" si="0"/>
        <v>21551</v>
      </c>
      <c r="M36" s="24">
        <f t="shared" ref="M36" si="16">(D36-F36)*H36</f>
        <v>722446.40000000014</v>
      </c>
      <c r="N36" s="24">
        <f t="shared" ref="N36:O36" si="17">(D36-F36)*I36</f>
        <v>859057.94000000018</v>
      </c>
      <c r="O36" s="24">
        <f t="shared" si="17"/>
        <v>1452433.6800000002</v>
      </c>
      <c r="P36" s="24">
        <f t="shared" ref="P36" si="18">(E36-G36)*K36</f>
        <v>1050660.7200000002</v>
      </c>
      <c r="Q36" s="24">
        <f t="shared" ref="Q36" si="19">M36+N36+O36+P36</f>
        <v>4084598.7400000007</v>
      </c>
      <c r="R36" s="24"/>
      <c r="S36" s="24"/>
      <c r="T36" s="24"/>
    </row>
    <row r="37" spans="1:20" s="6" customFormat="1" ht="52.5" customHeight="1">
      <c r="A37" s="68"/>
      <c r="B37" s="26" t="s">
        <v>24</v>
      </c>
      <c r="C37" s="26"/>
      <c r="D37" s="28"/>
      <c r="E37" s="28"/>
      <c r="F37" s="28"/>
      <c r="G37" s="28"/>
      <c r="H37" s="5">
        <f>'2024'!H37</f>
        <v>3760</v>
      </c>
      <c r="I37" s="5">
        <f>'2024'!I37</f>
        <v>4471</v>
      </c>
      <c r="J37" s="5">
        <f>'2024'!J37</f>
        <v>7729</v>
      </c>
      <c r="K37" s="5">
        <f>'2024'!K37</f>
        <v>5591</v>
      </c>
      <c r="L37" s="5">
        <f>SUM(H37:K37)</f>
        <v>21551</v>
      </c>
      <c r="M37" s="62">
        <f>M36</f>
        <v>722446.40000000014</v>
      </c>
      <c r="N37" s="62">
        <f t="shared" ref="N37:P37" si="20">N36</f>
        <v>859057.94000000018</v>
      </c>
      <c r="O37" s="62">
        <f t="shared" si="20"/>
        <v>1452433.6800000002</v>
      </c>
      <c r="P37" s="62">
        <f t="shared" si="20"/>
        <v>1050660.7200000002</v>
      </c>
      <c r="Q37" s="62">
        <f>Q36</f>
        <v>4084598.7400000007</v>
      </c>
      <c r="R37" s="62">
        <f>'2024'!S37</f>
        <v>338609.59666666668</v>
      </c>
      <c r="S37" s="62">
        <f>P37/3</f>
        <v>350220.24000000005</v>
      </c>
      <c r="T37" s="62">
        <f>Q37+R37-S37</f>
        <v>4072988.0966666676</v>
      </c>
    </row>
    <row r="38" spans="1:20" s="6" customFormat="1" ht="42" customHeight="1">
      <c r="A38" s="68" t="s">
        <v>36</v>
      </c>
      <c r="B38" s="69" t="s">
        <v>15</v>
      </c>
      <c r="C38" s="22" t="s">
        <v>37</v>
      </c>
      <c r="D38" s="23">
        <v>218.62</v>
      </c>
      <c r="E38" s="23">
        <f t="shared" ref="E38:E44" si="21">D38</f>
        <v>218.62</v>
      </c>
      <c r="F38" s="23">
        <f>'2024'!G38</f>
        <v>52.59</v>
      </c>
      <c r="G38" s="23">
        <v>55.38</v>
      </c>
      <c r="H38" s="5">
        <f>'2024'!H38</f>
        <v>66600.320000000007</v>
      </c>
      <c r="I38" s="5">
        <f>'2024'!I38</f>
        <v>65054.7</v>
      </c>
      <c r="J38" s="5">
        <f>'2024'!J38</f>
        <v>56631.01</v>
      </c>
      <c r="K38" s="5">
        <f>'2024'!K38</f>
        <v>66233.8</v>
      </c>
      <c r="L38" s="5">
        <f t="shared" si="0"/>
        <v>254519.83000000002</v>
      </c>
      <c r="M38" s="24">
        <f>(D38-F38)*H38</f>
        <v>11057651.129600001</v>
      </c>
      <c r="N38" s="24">
        <f>(D38-F38)*I38</f>
        <v>10801031.841</v>
      </c>
      <c r="O38" s="24">
        <f>(E38-G38)*J38</f>
        <v>9244446.0723999999</v>
      </c>
      <c r="P38" s="24">
        <f>(E38-G38)*K38</f>
        <v>10812005.512000002</v>
      </c>
      <c r="Q38" s="34">
        <f t="shared" ref="Q38:Q44" si="22">M38+N38+O38+P38</f>
        <v>41915134.555000007</v>
      </c>
      <c r="R38" s="24"/>
      <c r="S38" s="24"/>
      <c r="T38" s="24"/>
    </row>
    <row r="39" spans="1:20" s="6" customFormat="1" ht="42" customHeight="1">
      <c r="A39" s="68"/>
      <c r="B39" s="69"/>
      <c r="C39" s="22" t="s">
        <v>38</v>
      </c>
      <c r="D39" s="23">
        <v>218.62</v>
      </c>
      <c r="E39" s="23">
        <f t="shared" ref="E39" si="23">D39</f>
        <v>218.62</v>
      </c>
      <c r="F39" s="23">
        <f>'2024'!G39</f>
        <v>52.59</v>
      </c>
      <c r="G39" s="23">
        <v>55.38</v>
      </c>
      <c r="H39" s="5">
        <f>'2024'!H39</f>
        <v>3471.92</v>
      </c>
      <c r="I39" s="5">
        <f>'2024'!I39</f>
        <v>2989.2000000000003</v>
      </c>
      <c r="J39" s="5">
        <f>'2024'!J39</f>
        <v>2570.3000000000002</v>
      </c>
      <c r="K39" s="5">
        <f>'2024'!K39</f>
        <v>3380.2</v>
      </c>
      <c r="L39" s="5">
        <f t="shared" si="0"/>
        <v>12411.620000000003</v>
      </c>
      <c r="M39" s="24">
        <f t="shared" ref="M39:M44" si="24">(D39-F39)*H39</f>
        <v>576442.87760000001</v>
      </c>
      <c r="N39" s="24">
        <f t="shared" ref="N39:N44" si="25">(D39-F39)*I39</f>
        <v>496296.87600000005</v>
      </c>
      <c r="O39" s="24">
        <f t="shared" ref="O39:O44" si="26">(E39-G39)*J39</f>
        <v>419575.77200000006</v>
      </c>
      <c r="P39" s="24">
        <f t="shared" ref="P39:P44" si="27">(E39-G39)*K39</f>
        <v>551783.848</v>
      </c>
      <c r="Q39" s="34">
        <f t="shared" si="22"/>
        <v>2044099.3736</v>
      </c>
      <c r="R39" s="24"/>
      <c r="S39" s="24"/>
      <c r="T39" s="24"/>
    </row>
    <row r="40" spans="1:20" s="6" customFormat="1" ht="37.5" customHeight="1">
      <c r="A40" s="68"/>
      <c r="B40" s="69" t="s">
        <v>22</v>
      </c>
      <c r="C40" s="22" t="s">
        <v>37</v>
      </c>
      <c r="D40" s="23">
        <v>280.51</v>
      </c>
      <c r="E40" s="23">
        <f t="shared" si="21"/>
        <v>280.51</v>
      </c>
      <c r="F40" s="23">
        <f>'2024'!G40</f>
        <v>66.319999999999993</v>
      </c>
      <c r="G40" s="23">
        <v>69.83</v>
      </c>
      <c r="H40" s="5">
        <f>'2024'!H40</f>
        <v>5982.5</v>
      </c>
      <c r="I40" s="5">
        <f>'2024'!I40</f>
        <v>7866.5</v>
      </c>
      <c r="J40" s="5">
        <f>'2024'!J40</f>
        <v>8930</v>
      </c>
      <c r="K40" s="5">
        <f>'2024'!K40</f>
        <v>8670.5</v>
      </c>
      <c r="L40" s="5">
        <f t="shared" si="0"/>
        <v>31449.5</v>
      </c>
      <c r="M40" s="24">
        <f t="shared" si="24"/>
        <v>1281391.675</v>
      </c>
      <c r="N40" s="24">
        <f t="shared" si="25"/>
        <v>1684925.635</v>
      </c>
      <c r="O40" s="24">
        <f t="shared" si="26"/>
        <v>1881372.4000000001</v>
      </c>
      <c r="P40" s="24">
        <f t="shared" si="27"/>
        <v>1826700.94</v>
      </c>
      <c r="Q40" s="34">
        <f t="shared" si="22"/>
        <v>6674390.6500000004</v>
      </c>
      <c r="R40" s="24"/>
      <c r="S40" s="24"/>
      <c r="T40" s="24"/>
    </row>
    <row r="41" spans="1:20" s="6" customFormat="1" ht="37.5" customHeight="1">
      <c r="A41" s="68"/>
      <c r="B41" s="69"/>
      <c r="C41" s="22" t="s">
        <v>38</v>
      </c>
      <c r="D41" s="23">
        <v>280.51</v>
      </c>
      <c r="E41" s="23">
        <f t="shared" ref="E41" si="28">D41</f>
        <v>280.51</v>
      </c>
      <c r="F41" s="23">
        <f>'2024'!G41</f>
        <v>66.319999999999993</v>
      </c>
      <c r="G41" s="23">
        <v>69.83</v>
      </c>
      <c r="H41" s="5">
        <f>'2024'!H41</f>
        <v>4670.5</v>
      </c>
      <c r="I41" s="5">
        <f>'2024'!I41</f>
        <v>5541</v>
      </c>
      <c r="J41" s="5">
        <f>'2024'!J41</f>
        <v>6954</v>
      </c>
      <c r="K41" s="5">
        <f>'2024'!K41</f>
        <v>6416</v>
      </c>
      <c r="L41" s="5">
        <f t="shared" si="0"/>
        <v>23581.5</v>
      </c>
      <c r="M41" s="24">
        <f t="shared" si="24"/>
        <v>1000374.395</v>
      </c>
      <c r="N41" s="24">
        <f t="shared" si="25"/>
        <v>1186826.79</v>
      </c>
      <c r="O41" s="24">
        <f t="shared" si="26"/>
        <v>1465068.72</v>
      </c>
      <c r="P41" s="24">
        <f t="shared" si="27"/>
        <v>1351722.8800000001</v>
      </c>
      <c r="Q41" s="34">
        <f t="shared" si="22"/>
        <v>5003992.7850000001</v>
      </c>
      <c r="R41" s="24"/>
      <c r="S41" s="24"/>
      <c r="T41" s="24"/>
    </row>
    <row r="42" spans="1:20" s="6" customFormat="1" ht="48" customHeight="1">
      <c r="A42" s="68"/>
      <c r="B42" s="69" t="s">
        <v>29</v>
      </c>
      <c r="C42" s="22" t="s">
        <v>37</v>
      </c>
      <c r="D42" s="23">
        <v>256.14</v>
      </c>
      <c r="E42" s="23">
        <f t="shared" si="21"/>
        <v>256.14</v>
      </c>
      <c r="F42" s="23">
        <f>'2024'!G42</f>
        <v>57.21</v>
      </c>
      <c r="G42" s="23">
        <v>60.24</v>
      </c>
      <c r="H42" s="5">
        <f>'2024'!H42</f>
        <v>3678</v>
      </c>
      <c r="I42" s="5">
        <f>'2024'!I42</f>
        <v>5361</v>
      </c>
      <c r="J42" s="5">
        <f>'2024'!J42</f>
        <v>7689</v>
      </c>
      <c r="K42" s="5">
        <f>'2024'!K42</f>
        <v>4668</v>
      </c>
      <c r="L42" s="5">
        <f t="shared" si="0"/>
        <v>21396</v>
      </c>
      <c r="M42" s="24">
        <f t="shared" si="24"/>
        <v>731664.53999999992</v>
      </c>
      <c r="N42" s="24">
        <f t="shared" si="25"/>
        <v>1066463.73</v>
      </c>
      <c r="O42" s="24">
        <f t="shared" si="26"/>
        <v>1506275.0999999999</v>
      </c>
      <c r="P42" s="24">
        <f t="shared" si="27"/>
        <v>914461.19999999984</v>
      </c>
      <c r="Q42" s="34">
        <f t="shared" si="22"/>
        <v>4218864.57</v>
      </c>
      <c r="R42" s="24"/>
      <c r="S42" s="24"/>
      <c r="T42" s="24"/>
    </row>
    <row r="43" spans="1:20" s="6" customFormat="1" ht="48" customHeight="1">
      <c r="A43" s="68"/>
      <c r="B43" s="69"/>
      <c r="C43" s="22" t="s">
        <v>38</v>
      </c>
      <c r="D43" s="23">
        <v>256.14</v>
      </c>
      <c r="E43" s="23">
        <f t="shared" ref="E43" si="29">D43</f>
        <v>256.14</v>
      </c>
      <c r="F43" s="23">
        <f>'2024'!G43</f>
        <v>57.21</v>
      </c>
      <c r="G43" s="23">
        <v>60.24</v>
      </c>
      <c r="H43" s="5">
        <f>'2024'!H43</f>
        <v>9783</v>
      </c>
      <c r="I43" s="5">
        <f>'2024'!I43</f>
        <v>13680.5</v>
      </c>
      <c r="J43" s="5">
        <f>'2024'!J43</f>
        <v>17675</v>
      </c>
      <c r="K43" s="5">
        <f>'2024'!K43</f>
        <v>14308.5</v>
      </c>
      <c r="L43" s="5">
        <f t="shared" si="0"/>
        <v>55447</v>
      </c>
      <c r="M43" s="24">
        <f t="shared" si="24"/>
        <v>1946132.1899999997</v>
      </c>
      <c r="N43" s="24">
        <f t="shared" si="25"/>
        <v>2721461.8649999998</v>
      </c>
      <c r="O43" s="24">
        <f t="shared" si="26"/>
        <v>3462532.4999999995</v>
      </c>
      <c r="P43" s="24">
        <f t="shared" si="27"/>
        <v>2803035.15</v>
      </c>
      <c r="Q43" s="34">
        <f t="shared" si="22"/>
        <v>10933161.705</v>
      </c>
      <c r="R43" s="24"/>
      <c r="S43" s="24"/>
      <c r="T43" s="24"/>
    </row>
    <row r="44" spans="1:20" s="6" customFormat="1" ht="54" customHeight="1">
      <c r="A44" s="68"/>
      <c r="B44" s="22" t="s">
        <v>33</v>
      </c>
      <c r="C44" s="22" t="s">
        <v>37</v>
      </c>
      <c r="D44" s="23">
        <v>171.95</v>
      </c>
      <c r="E44" s="23">
        <f t="shared" si="21"/>
        <v>171.95</v>
      </c>
      <c r="F44" s="23">
        <f>'2024'!G44</f>
        <v>55.23</v>
      </c>
      <c r="G44" s="23">
        <v>58.16</v>
      </c>
      <c r="H44" s="5">
        <f>'2024'!H44</f>
        <v>34907.01</v>
      </c>
      <c r="I44" s="5">
        <f>'2024'!I44</f>
        <v>47737.599999999999</v>
      </c>
      <c r="J44" s="5">
        <f>'2024'!J44</f>
        <v>62246.43</v>
      </c>
      <c r="K44" s="5">
        <f>'2024'!K44</f>
        <v>48544.59</v>
      </c>
      <c r="L44" s="5">
        <f t="shared" si="0"/>
        <v>193435.63</v>
      </c>
      <c r="M44" s="24">
        <f t="shared" si="24"/>
        <v>4074346.2072000001</v>
      </c>
      <c r="N44" s="24">
        <f t="shared" si="25"/>
        <v>5571932.6719999993</v>
      </c>
      <c r="O44" s="24">
        <f t="shared" si="26"/>
        <v>7083021.2696999991</v>
      </c>
      <c r="P44" s="24">
        <f t="shared" si="27"/>
        <v>5523888.8960999995</v>
      </c>
      <c r="Q44" s="34">
        <f t="shared" si="22"/>
        <v>22253189.044999998</v>
      </c>
      <c r="R44" s="24"/>
      <c r="S44" s="24"/>
      <c r="T44" s="24"/>
    </row>
    <row r="45" spans="1:20" s="3" customFormat="1" ht="37.5" customHeight="1">
      <c r="A45" s="68"/>
      <c r="B45" s="26" t="s">
        <v>24</v>
      </c>
      <c r="C45" s="26"/>
      <c r="D45" s="27"/>
      <c r="E45" s="27"/>
      <c r="F45" s="27"/>
      <c r="G45" s="27"/>
      <c r="H45" s="5">
        <f>'2024'!H45</f>
        <v>129093.25</v>
      </c>
      <c r="I45" s="5">
        <f>'2024'!I45</f>
        <v>148230.5</v>
      </c>
      <c r="J45" s="5">
        <f>'2024'!J45</f>
        <v>162695.74</v>
      </c>
      <c r="K45" s="5">
        <f>'2024'!K45</f>
        <v>152221.59</v>
      </c>
      <c r="L45" s="5">
        <f>SUM(H45:K45)</f>
        <v>592241.07999999996</v>
      </c>
      <c r="M45" s="63">
        <f>SUM(M38:M44)</f>
        <v>20668003.014399998</v>
      </c>
      <c r="N45" s="63">
        <f t="shared" ref="N45:Q45" si="30">SUM(N38:N44)</f>
        <v>23528939.408999998</v>
      </c>
      <c r="O45" s="63">
        <f t="shared" si="30"/>
        <v>25062291.834099997</v>
      </c>
      <c r="P45" s="63">
        <f t="shared" si="30"/>
        <v>23783598.426100001</v>
      </c>
      <c r="Q45" s="63">
        <f t="shared" si="30"/>
        <v>93042832.683600008</v>
      </c>
      <c r="R45" s="62">
        <f>'2024'!S45</f>
        <v>7657996.2529999996</v>
      </c>
      <c r="S45" s="62">
        <f>P45/3</f>
        <v>7927866.1420333339</v>
      </c>
      <c r="T45" s="62">
        <f>Q45+R45-S45</f>
        <v>92772962.794566676</v>
      </c>
    </row>
    <row r="46" spans="1:20" s="6" customFormat="1" ht="67.5" customHeight="1">
      <c r="A46" s="68" t="s">
        <v>39</v>
      </c>
      <c r="B46" s="22" t="s">
        <v>15</v>
      </c>
      <c r="C46" s="22" t="s">
        <v>40</v>
      </c>
      <c r="D46" s="23">
        <v>134.26</v>
      </c>
      <c r="E46" s="23">
        <f>D46</f>
        <v>134.26</v>
      </c>
      <c r="F46" s="23">
        <f>'2024'!G46</f>
        <v>63.1</v>
      </c>
      <c r="G46" s="23">
        <v>66.44</v>
      </c>
      <c r="H46" s="5">
        <f>'2024'!H46</f>
        <v>80844.899999999994</v>
      </c>
      <c r="I46" s="5">
        <f>'2024'!I46</f>
        <v>73312.960000000006</v>
      </c>
      <c r="J46" s="5">
        <f>'2024'!J46</f>
        <v>71026.987999999998</v>
      </c>
      <c r="K46" s="5">
        <f>'2024'!K46</f>
        <v>76100.345000000001</v>
      </c>
      <c r="L46" s="5">
        <f t="shared" si="0"/>
        <v>301285.19299999997</v>
      </c>
      <c r="M46" s="24">
        <f>(D46-F46)*H46</f>
        <v>5752923.0839999989</v>
      </c>
      <c r="N46" s="24">
        <f>(D46-F46)*I46</f>
        <v>5216950.2335999999</v>
      </c>
      <c r="O46" s="24">
        <f>(E46-G46)*J46</f>
        <v>4817050.3261599997</v>
      </c>
      <c r="P46" s="24">
        <f>(E46-G46)*K46</f>
        <v>5161125.3978999993</v>
      </c>
      <c r="Q46" s="24">
        <f t="shared" ref="Q46:Q48" si="31">M46+N46+O46+P46</f>
        <v>20948049.04166</v>
      </c>
      <c r="R46" s="24"/>
      <c r="S46" s="24"/>
      <c r="T46" s="24"/>
    </row>
    <row r="47" spans="1:20" s="6" customFormat="1" ht="86.25" customHeight="1">
      <c r="A47" s="68"/>
      <c r="B47" s="22" t="s">
        <v>29</v>
      </c>
      <c r="C47" s="22" t="s">
        <v>40</v>
      </c>
      <c r="D47" s="23">
        <v>304.56</v>
      </c>
      <c r="E47" s="23">
        <f>D47</f>
        <v>304.56</v>
      </c>
      <c r="F47" s="23">
        <f>'2024'!G47</f>
        <v>68.650000000000006</v>
      </c>
      <c r="G47" s="23">
        <v>72.290000000000006</v>
      </c>
      <c r="H47" s="5">
        <f>'2024'!H47</f>
        <v>325</v>
      </c>
      <c r="I47" s="5">
        <f>'2024'!I47</f>
        <v>1094</v>
      </c>
      <c r="J47" s="5">
        <f>'2024'!J47</f>
        <v>3991.96</v>
      </c>
      <c r="K47" s="5">
        <f>'2024'!K47</f>
        <v>1995.982</v>
      </c>
      <c r="L47" s="5">
        <f t="shared" si="0"/>
        <v>7406.942</v>
      </c>
      <c r="M47" s="24">
        <f t="shared" ref="M47:M48" si="32">(D47-F47)*H47</f>
        <v>76670.75</v>
      </c>
      <c r="N47" s="24">
        <f t="shared" ref="N47:N48" si="33">(D47-F47)*I47</f>
        <v>258085.54</v>
      </c>
      <c r="O47" s="24">
        <f t="shared" ref="O47:O48" si="34">(E47-G47)*J47</f>
        <v>927212.54919999989</v>
      </c>
      <c r="P47" s="24">
        <f t="shared" ref="P47:P48" si="35">(E47-G47)*K47</f>
        <v>463606.73913999996</v>
      </c>
      <c r="Q47" s="24">
        <f t="shared" si="31"/>
        <v>1725575.5783399998</v>
      </c>
      <c r="R47" s="24"/>
      <c r="S47" s="24"/>
      <c r="T47" s="24"/>
    </row>
    <row r="48" spans="1:20" s="6" customFormat="1" ht="67.5" customHeight="1">
      <c r="A48" s="68"/>
      <c r="B48" s="22" t="s">
        <v>33</v>
      </c>
      <c r="C48" s="22" t="s">
        <v>40</v>
      </c>
      <c r="D48" s="30">
        <v>227.97</v>
      </c>
      <c r="E48" s="30">
        <f>D48</f>
        <v>227.97</v>
      </c>
      <c r="F48" s="23">
        <f>'2024'!G48</f>
        <v>66.28</v>
      </c>
      <c r="G48" s="23">
        <v>69.790000000000006</v>
      </c>
      <c r="H48" s="5">
        <f>'2024'!H48</f>
        <v>23</v>
      </c>
      <c r="I48" s="5">
        <f>'2024'!I48</f>
        <v>506.7</v>
      </c>
      <c r="J48" s="5">
        <f>'2024'!J48</f>
        <v>1728</v>
      </c>
      <c r="K48" s="5">
        <f>'2024'!K48</f>
        <v>1153</v>
      </c>
      <c r="L48" s="5">
        <f t="shared" si="0"/>
        <v>3410.7</v>
      </c>
      <c r="M48" s="24">
        <f t="shared" si="32"/>
        <v>3718.87</v>
      </c>
      <c r="N48" s="24">
        <f t="shared" si="33"/>
        <v>81928.323000000004</v>
      </c>
      <c r="O48" s="24">
        <f t="shared" si="34"/>
        <v>273335.04000000004</v>
      </c>
      <c r="P48" s="24">
        <f t="shared" si="35"/>
        <v>182381.54</v>
      </c>
      <c r="Q48" s="24">
        <f t="shared" si="31"/>
        <v>541363.77300000004</v>
      </c>
      <c r="R48" s="24"/>
      <c r="S48" s="24"/>
      <c r="T48" s="24"/>
    </row>
    <row r="49" spans="1:20" s="3" customFormat="1" ht="52.5" customHeight="1">
      <c r="A49" s="68"/>
      <c r="B49" s="26" t="s">
        <v>24</v>
      </c>
      <c r="C49" s="26"/>
      <c r="D49" s="28"/>
      <c r="E49" s="28"/>
      <c r="F49" s="28"/>
      <c r="G49" s="28"/>
      <c r="H49" s="5">
        <f>'2024'!H49</f>
        <v>81192.899999999994</v>
      </c>
      <c r="I49" s="5">
        <f>'2024'!I49</f>
        <v>74913.66</v>
      </c>
      <c r="J49" s="5">
        <f>'2024'!J49</f>
        <v>76746.948000000004</v>
      </c>
      <c r="K49" s="5">
        <f>'2024'!K49</f>
        <v>79249.327000000005</v>
      </c>
      <c r="L49" s="5">
        <f>SUM(H49:K49)</f>
        <v>312102.83500000002</v>
      </c>
      <c r="M49" s="62">
        <f>SUM(M46:M48)</f>
        <v>5833312.703999999</v>
      </c>
      <c r="N49" s="62">
        <f t="shared" ref="N49:Q49" si="36">SUM(N46:N48)</f>
        <v>5556964.0965999998</v>
      </c>
      <c r="O49" s="62">
        <f t="shared" si="36"/>
        <v>6017597.91536</v>
      </c>
      <c r="P49" s="62">
        <f t="shared" si="36"/>
        <v>5807113.6770399995</v>
      </c>
      <c r="Q49" s="62">
        <f t="shared" si="36"/>
        <v>23214988.392999999</v>
      </c>
      <c r="R49" s="62">
        <f>'2024'!S49</f>
        <v>1882139.5781933332</v>
      </c>
      <c r="S49" s="62">
        <f>P49/3</f>
        <v>1935704.5590133332</v>
      </c>
      <c r="T49" s="62">
        <f>Q49+R49-S49</f>
        <v>23161423.412179999</v>
      </c>
    </row>
    <row r="50" spans="1:20" s="6" customFormat="1" ht="52.5" customHeight="1">
      <c r="A50" s="68" t="s">
        <v>41</v>
      </c>
      <c r="B50" s="22" t="s">
        <v>15</v>
      </c>
      <c r="C50" s="22" t="s">
        <v>42</v>
      </c>
      <c r="D50" s="23">
        <v>429.82</v>
      </c>
      <c r="E50" s="23">
        <f>D50</f>
        <v>429.82</v>
      </c>
      <c r="F50" s="23">
        <f>'2024'!G50</f>
        <v>52.59</v>
      </c>
      <c r="G50" s="23">
        <v>55.38</v>
      </c>
      <c r="H50" s="5">
        <f>'2024'!H50</f>
        <v>10789.73</v>
      </c>
      <c r="I50" s="5">
        <f>'2024'!I50</f>
        <v>9169</v>
      </c>
      <c r="J50" s="5">
        <f>'2024'!J50</f>
        <v>9600</v>
      </c>
      <c r="K50" s="5">
        <f>'2024'!K50</f>
        <v>10900</v>
      </c>
      <c r="L50" s="5">
        <f t="shared" si="0"/>
        <v>40458.729999999996</v>
      </c>
      <c r="M50" s="24">
        <f>(D50-F50)*H50</f>
        <v>4070209.8478999999</v>
      </c>
      <c r="N50" s="24">
        <f>(D50-F50)*I50</f>
        <v>3458821.87</v>
      </c>
      <c r="O50" s="24">
        <f>(E50-G50)*J50</f>
        <v>3594624</v>
      </c>
      <c r="P50" s="24">
        <f>(E50-G50)*K50</f>
        <v>4081396</v>
      </c>
      <c r="Q50" s="24">
        <f t="shared" ref="Q50:Q52" si="37">M50+N50+O50+P50</f>
        <v>15205051.717900001</v>
      </c>
      <c r="R50" s="24"/>
      <c r="S50" s="24"/>
      <c r="T50" s="24"/>
    </row>
    <row r="51" spans="1:20" s="6" customFormat="1" ht="52.5" customHeight="1">
      <c r="A51" s="68"/>
      <c r="B51" s="22" t="s">
        <v>22</v>
      </c>
      <c r="C51" s="22" t="s">
        <v>42</v>
      </c>
      <c r="D51" s="23">
        <v>775.49</v>
      </c>
      <c r="E51" s="23">
        <f t="shared" ref="E51:E52" si="38">D51</f>
        <v>775.49</v>
      </c>
      <c r="F51" s="23">
        <f>'2024'!G51</f>
        <v>66.319999999999993</v>
      </c>
      <c r="G51" s="23">
        <v>69.83</v>
      </c>
      <c r="H51" s="5">
        <f>'2024'!H51</f>
        <v>2326.5</v>
      </c>
      <c r="I51" s="5">
        <f>'2024'!I51</f>
        <v>3824</v>
      </c>
      <c r="J51" s="5">
        <f>'2024'!J51</f>
        <v>3900</v>
      </c>
      <c r="K51" s="5">
        <f>'2024'!K51</f>
        <v>2400</v>
      </c>
      <c r="L51" s="5">
        <f t="shared" si="0"/>
        <v>12450.5</v>
      </c>
      <c r="M51" s="24">
        <f t="shared" ref="M51:M52" si="39">(D51-F51)*H51</f>
        <v>1649884.0050000001</v>
      </c>
      <c r="N51" s="24">
        <f t="shared" ref="N51:N52" si="40">(D51-F51)*I51</f>
        <v>2711866.08</v>
      </c>
      <c r="O51" s="24">
        <f t="shared" ref="O51:O52" si="41">(E51-G51)*J51</f>
        <v>2752074</v>
      </c>
      <c r="P51" s="24">
        <f t="shared" ref="P51:P52" si="42">(E51-G51)*K51</f>
        <v>1693584</v>
      </c>
      <c r="Q51" s="24">
        <f t="shared" si="37"/>
        <v>8807408.0850000009</v>
      </c>
      <c r="R51" s="24"/>
      <c r="S51" s="24"/>
      <c r="T51" s="24"/>
    </row>
    <row r="52" spans="1:20" s="6" customFormat="1" ht="52.5" customHeight="1">
      <c r="A52" s="68"/>
      <c r="B52" s="22" t="s">
        <v>29</v>
      </c>
      <c r="C52" s="22" t="s">
        <v>42</v>
      </c>
      <c r="D52" s="23">
        <v>662.36</v>
      </c>
      <c r="E52" s="23">
        <f t="shared" si="38"/>
        <v>662.36</v>
      </c>
      <c r="F52" s="23">
        <f>'2024'!G52</f>
        <v>57.21</v>
      </c>
      <c r="G52" s="23">
        <v>60.24</v>
      </c>
      <c r="H52" s="5">
        <f>'2024'!H52</f>
        <v>1880</v>
      </c>
      <c r="I52" s="5">
        <f>'2024'!I52</f>
        <v>2890</v>
      </c>
      <c r="J52" s="5">
        <f>'2024'!J52</f>
        <v>3700</v>
      </c>
      <c r="K52" s="5">
        <f>'2024'!K52</f>
        <v>3000</v>
      </c>
      <c r="L52" s="5">
        <f t="shared" si="0"/>
        <v>11470</v>
      </c>
      <c r="M52" s="24">
        <f t="shared" si="39"/>
        <v>1137682</v>
      </c>
      <c r="N52" s="24">
        <f t="shared" si="40"/>
        <v>1748883.5</v>
      </c>
      <c r="O52" s="24">
        <f t="shared" si="41"/>
        <v>2227844</v>
      </c>
      <c r="P52" s="24">
        <f t="shared" si="42"/>
        <v>1806360</v>
      </c>
      <c r="Q52" s="24">
        <f t="shared" si="37"/>
        <v>6920769.5</v>
      </c>
      <c r="R52" s="24"/>
      <c r="S52" s="24"/>
      <c r="T52" s="24"/>
    </row>
    <row r="53" spans="1:20" s="3" customFormat="1" ht="52.5" customHeight="1">
      <c r="A53" s="68"/>
      <c r="B53" s="26" t="s">
        <v>24</v>
      </c>
      <c r="C53" s="26"/>
      <c r="D53" s="27"/>
      <c r="E53" s="27"/>
      <c r="F53" s="27"/>
      <c r="G53" s="27"/>
      <c r="H53" s="5">
        <f>'2024'!H53</f>
        <v>14996.23</v>
      </c>
      <c r="I53" s="5">
        <f>'2024'!I53</f>
        <v>15883</v>
      </c>
      <c r="J53" s="5">
        <f>'2024'!J53</f>
        <v>17200</v>
      </c>
      <c r="K53" s="5">
        <f>'2024'!K53</f>
        <v>16300</v>
      </c>
      <c r="L53" s="5">
        <f>SUM(H53:K53)</f>
        <v>64379.229999999996</v>
      </c>
      <c r="M53" s="62">
        <f>SUM(M50:M52)</f>
        <v>6857775.8529000003</v>
      </c>
      <c r="N53" s="62">
        <f t="shared" ref="N53:Q53" si="43">SUM(N50:N52)</f>
        <v>7919571.4500000002</v>
      </c>
      <c r="O53" s="62">
        <f t="shared" si="43"/>
        <v>8574542</v>
      </c>
      <c r="P53" s="62">
        <f t="shared" si="43"/>
        <v>7581340</v>
      </c>
      <c r="Q53" s="62">
        <f t="shared" si="43"/>
        <v>30933229.302900001</v>
      </c>
      <c r="R53" s="62">
        <f>'2024'!S53</f>
        <v>2433685.3333333335</v>
      </c>
      <c r="S53" s="62">
        <f>P53/3</f>
        <v>2527113.3333333335</v>
      </c>
      <c r="T53" s="62">
        <f>Q53+R53-S53</f>
        <v>30839801.302900001</v>
      </c>
    </row>
    <row r="54" spans="1:20" s="6" customFormat="1" ht="52.5" customHeight="1">
      <c r="A54" s="68" t="s">
        <v>43</v>
      </c>
      <c r="B54" s="22" t="s">
        <v>15</v>
      </c>
      <c r="C54" s="22" t="s">
        <v>44</v>
      </c>
      <c r="D54" s="23">
        <v>184.81</v>
      </c>
      <c r="E54" s="23">
        <f>D54</f>
        <v>184.81</v>
      </c>
      <c r="F54" s="23">
        <f>'2024'!G54</f>
        <v>52.59</v>
      </c>
      <c r="G54" s="23">
        <v>55.38</v>
      </c>
      <c r="H54" s="5">
        <f>'2024'!H54</f>
        <v>50728.92</v>
      </c>
      <c r="I54" s="5">
        <f>'2024'!I54</f>
        <v>46243.4</v>
      </c>
      <c r="J54" s="5">
        <f>'2024'!J54</f>
        <v>47468.21</v>
      </c>
      <c r="K54" s="5">
        <f>'2024'!K54</f>
        <v>50995.47</v>
      </c>
      <c r="L54" s="5">
        <f>SUM(H54:K54)</f>
        <v>195436</v>
      </c>
      <c r="M54" s="24">
        <f>(D54-F54)*H54</f>
        <v>6707377.8023999995</v>
      </c>
      <c r="N54" s="24">
        <f>(D54-F54)*I54</f>
        <v>6114302.3480000002</v>
      </c>
      <c r="O54" s="24">
        <f>(E54-G54)*J54</f>
        <v>6143810.4203000003</v>
      </c>
      <c r="P54" s="24">
        <f>(E54-G54)*K54</f>
        <v>6600343.6821000008</v>
      </c>
      <c r="Q54" s="24">
        <f t="shared" ref="Q54:Q56" si="44">M54+N54+O54+P54</f>
        <v>25565834.252800003</v>
      </c>
      <c r="R54" s="24"/>
      <c r="S54" s="24"/>
      <c r="T54" s="24"/>
    </row>
    <row r="55" spans="1:20" s="6" customFormat="1" ht="52.5" customHeight="1">
      <c r="A55" s="68"/>
      <c r="B55" s="22" t="s">
        <v>22</v>
      </c>
      <c r="C55" s="22" t="s">
        <v>44</v>
      </c>
      <c r="D55" s="23">
        <v>265.68</v>
      </c>
      <c r="E55" s="23">
        <f>D55</f>
        <v>265.68</v>
      </c>
      <c r="F55" s="23">
        <f>'2024'!G55</f>
        <v>66.319999999999993</v>
      </c>
      <c r="G55" s="23">
        <v>69.83</v>
      </c>
      <c r="H55" s="5">
        <f>'2024'!H55</f>
        <v>5934</v>
      </c>
      <c r="I55" s="5">
        <f>'2024'!I55</f>
        <v>8980</v>
      </c>
      <c r="J55" s="5">
        <f>'2024'!J55</f>
        <v>10688.5</v>
      </c>
      <c r="K55" s="5">
        <f>'2024'!K55</f>
        <v>11145</v>
      </c>
      <c r="L55" s="5">
        <f t="shared" si="0"/>
        <v>36747.5</v>
      </c>
      <c r="M55" s="24">
        <f t="shared" ref="M55:M56" si="45">(D55-F55)*H55</f>
        <v>1183002.24</v>
      </c>
      <c r="N55" s="24">
        <f t="shared" ref="N55:N56" si="46">(D55-F55)*I55</f>
        <v>1790252.8</v>
      </c>
      <c r="O55" s="24">
        <f t="shared" ref="O55:O56" si="47">(E55-G55)*J55</f>
        <v>2093342.7250000003</v>
      </c>
      <c r="P55" s="24">
        <f t="shared" ref="P55:P56" si="48">(E55-G55)*K55</f>
        <v>2182748.2500000005</v>
      </c>
      <c r="Q55" s="24">
        <f t="shared" si="44"/>
        <v>7249346.0150000006</v>
      </c>
      <c r="R55" s="24"/>
      <c r="S55" s="24"/>
      <c r="T55" s="24"/>
    </row>
    <row r="56" spans="1:20" s="6" customFormat="1" ht="52.5" customHeight="1">
      <c r="A56" s="68"/>
      <c r="B56" s="22" t="s">
        <v>29</v>
      </c>
      <c r="C56" s="22" t="s">
        <v>44</v>
      </c>
      <c r="D56" s="23">
        <v>229.01</v>
      </c>
      <c r="E56" s="23">
        <f>D56</f>
        <v>229.01</v>
      </c>
      <c r="F56" s="23">
        <f>'2024'!G56</f>
        <v>57.21</v>
      </c>
      <c r="G56" s="23">
        <v>60.24</v>
      </c>
      <c r="H56" s="5">
        <f>'2024'!H56</f>
        <v>6692</v>
      </c>
      <c r="I56" s="5">
        <f>'2024'!I56</f>
        <v>8628</v>
      </c>
      <c r="J56" s="5">
        <f>'2024'!J56</f>
        <v>12078</v>
      </c>
      <c r="K56" s="5">
        <f>'2024'!K56</f>
        <v>10790</v>
      </c>
      <c r="L56" s="5">
        <f t="shared" si="0"/>
        <v>38188</v>
      </c>
      <c r="M56" s="24">
        <f t="shared" si="45"/>
        <v>1149685.5999999999</v>
      </c>
      <c r="N56" s="24">
        <f t="shared" si="46"/>
        <v>1482290.4</v>
      </c>
      <c r="O56" s="24">
        <f t="shared" si="47"/>
        <v>2038404.0599999998</v>
      </c>
      <c r="P56" s="24">
        <f t="shared" si="48"/>
        <v>1821028.2999999998</v>
      </c>
      <c r="Q56" s="24">
        <f t="shared" si="44"/>
        <v>6491408.3599999994</v>
      </c>
      <c r="R56" s="24"/>
      <c r="S56" s="24"/>
      <c r="T56" s="24"/>
    </row>
    <row r="57" spans="1:20" s="3" customFormat="1" ht="52.5" customHeight="1">
      <c r="A57" s="68"/>
      <c r="B57" s="26" t="s">
        <v>24</v>
      </c>
      <c r="C57" s="26"/>
      <c r="D57" s="27"/>
      <c r="E57" s="27"/>
      <c r="F57" s="27"/>
      <c r="G57" s="27"/>
      <c r="H57" s="5">
        <f>'2024'!H57</f>
        <v>63354.92</v>
      </c>
      <c r="I57" s="5">
        <f>'2024'!I57</f>
        <v>63851.4</v>
      </c>
      <c r="J57" s="5">
        <f>'2024'!J57</f>
        <v>70234.709999999992</v>
      </c>
      <c r="K57" s="5">
        <f>'2024'!K57</f>
        <v>72930.47</v>
      </c>
      <c r="L57" s="5">
        <f>SUM(H57:K57)</f>
        <v>270371.5</v>
      </c>
      <c r="M57" s="62">
        <f>SUM(M54:M56)</f>
        <v>9040065.6424000002</v>
      </c>
      <c r="N57" s="62">
        <f t="shared" ref="N57:Q57" si="49">SUM(N54:N56)</f>
        <v>9386845.5480000004</v>
      </c>
      <c r="O57" s="62">
        <f t="shared" si="49"/>
        <v>10275557.205300001</v>
      </c>
      <c r="P57" s="62">
        <f t="shared" si="49"/>
        <v>10604120.232100002</v>
      </c>
      <c r="Q57" s="62">
        <f t="shared" si="49"/>
        <v>39306588.627800003</v>
      </c>
      <c r="R57" s="62">
        <f>'2024'!S57</f>
        <v>3415556.8838999998</v>
      </c>
      <c r="S57" s="62">
        <f>P57/3</f>
        <v>3534706.7440333343</v>
      </c>
      <c r="T57" s="62">
        <f>Q57+R57-S57</f>
        <v>39187438.767666668</v>
      </c>
    </row>
    <row r="58" spans="1:20" s="3" customFormat="1" ht="52.5" customHeight="1">
      <c r="A58" s="70" t="s">
        <v>45</v>
      </c>
      <c r="B58" s="70"/>
      <c r="C58" s="36"/>
      <c r="D58" s="37"/>
      <c r="E58" s="37"/>
      <c r="F58" s="37"/>
      <c r="G58" s="37"/>
      <c r="H58" s="37">
        <f>H23+H37+H45+H49+H53+H57+H35</f>
        <v>2760472.4799999995</v>
      </c>
      <c r="I58" s="37">
        <f t="shared" ref="I58:K58" si="50">I23+I37+I45+I49+I53+I57+I35</f>
        <v>2764159.2599999993</v>
      </c>
      <c r="J58" s="37">
        <f t="shared" si="50"/>
        <v>2643687.398</v>
      </c>
      <c r="K58" s="37">
        <f t="shared" si="50"/>
        <v>2579305.3870000001</v>
      </c>
      <c r="L58" s="37">
        <f>L23+L35+L37+L45+L49+L53+L57</f>
        <v>10747624.525</v>
      </c>
      <c r="M58" s="38">
        <f>M23+M35+M37+M45+M49+M53+M57</f>
        <v>60633101.179699972</v>
      </c>
      <c r="N58" s="38">
        <f t="shared" ref="N58:Q58" si="51">N23+N35+N37+N45+N49+N53+N57</f>
        <v>66383333.065599985</v>
      </c>
      <c r="O58" s="38">
        <f t="shared" si="51"/>
        <v>65491577.804759994</v>
      </c>
      <c r="P58" s="38">
        <f t="shared" si="51"/>
        <v>60303849.885239996</v>
      </c>
      <c r="Q58" s="38">
        <f t="shared" si="51"/>
        <v>252811861.93529999</v>
      </c>
      <c r="R58" s="64">
        <f>R57+R53+R49+R45+R37+R35+R23</f>
        <v>19907782.018426664</v>
      </c>
      <c r="S58" s="64">
        <f>S57+S53+S49+S45+S37+S35+S23</f>
        <v>20101283.295079999</v>
      </c>
      <c r="T58" s="64">
        <f>Q58+R58-S58</f>
        <v>252618360.65864664</v>
      </c>
    </row>
    <row r="59" spans="1:20" s="6" customFormat="1" ht="38.25" customHeight="1">
      <c r="A59" s="39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1:20" s="6" customFormat="1" ht="31.5" customHeight="1">
      <c r="A60" s="39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s="7" customFormat="1" ht="37.5" customHeight="1">
      <c r="A61" s="41"/>
      <c r="B61" s="41"/>
      <c r="C61" s="41"/>
      <c r="D61" s="42"/>
      <c r="E61" s="42"/>
      <c r="F61" s="43"/>
      <c r="G61" s="43"/>
      <c r="H61" s="44"/>
      <c r="I61" s="44"/>
      <c r="J61" s="44"/>
      <c r="K61" s="44"/>
      <c r="L61" s="44"/>
      <c r="M61" s="43"/>
      <c r="N61" s="43"/>
      <c r="O61" s="43"/>
      <c r="P61" s="44"/>
      <c r="Q61" s="44"/>
      <c r="R61" s="44"/>
      <c r="S61" s="44"/>
      <c r="T61" s="44"/>
    </row>
    <row r="62" spans="1:20" s="9" customFormat="1" ht="37.5" hidden="1" customHeight="1">
      <c r="A62" s="45"/>
      <c r="B62" s="45"/>
      <c r="C62" s="45"/>
      <c r="D62" s="46"/>
      <c r="E62" s="46"/>
      <c r="F62" s="47"/>
      <c r="G62" s="47"/>
      <c r="H62" s="67" t="s">
        <v>59</v>
      </c>
      <c r="I62" s="67"/>
      <c r="J62" s="67"/>
      <c r="K62" s="67"/>
      <c r="L62" s="48"/>
      <c r="M62" s="49"/>
      <c r="N62" s="49"/>
      <c r="O62" s="49"/>
      <c r="P62" s="46"/>
      <c r="Q62" s="46"/>
      <c r="R62" s="46"/>
      <c r="S62" s="46"/>
      <c r="T62" s="46"/>
    </row>
    <row r="63" spans="1:20" s="10" customFormat="1" ht="34.5" hidden="1">
      <c r="A63" s="11"/>
      <c r="B63" s="11"/>
      <c r="C63" s="11"/>
      <c r="D63" s="11"/>
      <c r="E63" s="11"/>
      <c r="F63" s="11"/>
      <c r="G63" s="11"/>
      <c r="H63" s="50"/>
      <c r="I63" s="50"/>
      <c r="J63" s="50"/>
      <c r="K63" s="50"/>
      <c r="L63" s="50"/>
      <c r="M63" s="50"/>
      <c r="N63" s="50"/>
      <c r="O63" s="50"/>
      <c r="P63" s="11"/>
      <c r="Q63" s="11"/>
      <c r="R63" s="11"/>
      <c r="S63" s="11"/>
      <c r="T63" s="11"/>
    </row>
    <row r="64" spans="1:20" s="12" customFormat="1" ht="34.5" hidden="1">
      <c r="A64" s="13"/>
      <c r="B64" s="13"/>
      <c r="C64" s="13"/>
      <c r="D64" s="13"/>
      <c r="E64" s="13"/>
      <c r="F64" s="13"/>
      <c r="G64" s="13"/>
      <c r="H64" s="51"/>
      <c r="I64" s="51"/>
      <c r="J64" s="52"/>
      <c r="K64" s="52"/>
      <c r="L64" s="51"/>
      <c r="M64" s="51"/>
      <c r="N64" s="53"/>
      <c r="O64" s="53"/>
      <c r="P64" s="13"/>
      <c r="Q64" s="13"/>
      <c r="R64" s="13"/>
      <c r="S64" s="13"/>
      <c r="T64" s="13"/>
    </row>
    <row r="65" spans="1:20" s="10" customFormat="1" ht="34.5" hidden="1">
      <c r="A65" s="11"/>
      <c r="B65" s="11"/>
      <c r="C65" s="11"/>
      <c r="D65" s="11"/>
      <c r="E65" s="11"/>
      <c r="F65" s="11"/>
      <c r="G65" s="11"/>
      <c r="H65" s="66" t="s">
        <v>65</v>
      </c>
      <c r="I65" s="66"/>
      <c r="J65" s="66"/>
      <c r="K65" s="66"/>
      <c r="L65" s="54"/>
      <c r="M65" s="54"/>
      <c r="N65" s="55"/>
      <c r="O65" s="66" t="s">
        <v>66</v>
      </c>
      <c r="P65" s="66"/>
      <c r="Q65" s="66"/>
      <c r="R65" s="11"/>
      <c r="S65" s="11"/>
      <c r="T65" s="11"/>
    </row>
    <row r="66" spans="1:20" s="10" customFormat="1" ht="34.5" hidden="1">
      <c r="A66" s="11"/>
      <c r="B66" s="11"/>
      <c r="C66" s="11"/>
      <c r="D66" s="11"/>
      <c r="E66" s="11"/>
      <c r="F66" s="11"/>
      <c r="G66" s="11"/>
      <c r="H66" s="56"/>
      <c r="I66" s="56"/>
      <c r="J66" s="53"/>
      <c r="K66" s="53"/>
      <c r="L66" s="51"/>
      <c r="M66" s="51"/>
      <c r="N66" s="53"/>
      <c r="O66" s="53"/>
      <c r="P66" s="57"/>
      <c r="Q66" s="57"/>
      <c r="R66" s="11"/>
      <c r="S66" s="11"/>
      <c r="T66" s="11"/>
    </row>
    <row r="67" spans="1:20" s="10" customFormat="1" ht="34.5" hidden="1">
      <c r="A67" s="11"/>
      <c r="B67" s="11"/>
      <c r="C67" s="11"/>
      <c r="D67" s="11"/>
      <c r="E67" s="11"/>
      <c r="F67" s="11"/>
      <c r="G67" s="11"/>
      <c r="H67" s="56"/>
      <c r="I67" s="56"/>
      <c r="J67" s="53"/>
      <c r="K67" s="53"/>
      <c r="L67" s="51"/>
      <c r="M67" s="51"/>
      <c r="N67" s="53"/>
      <c r="O67" s="53"/>
      <c r="P67" s="57"/>
      <c r="Q67" s="57"/>
      <c r="R67" s="11"/>
      <c r="S67" s="11"/>
      <c r="T67" s="11"/>
    </row>
    <row r="68" spans="1:20" s="10" customFormat="1" ht="34.5" hidden="1">
      <c r="A68" s="11"/>
      <c r="B68" s="11"/>
      <c r="C68" s="11"/>
      <c r="D68" s="11"/>
      <c r="E68" s="11"/>
      <c r="F68" s="11"/>
      <c r="G68" s="11"/>
      <c r="H68" s="66" t="s">
        <v>60</v>
      </c>
      <c r="I68" s="66"/>
      <c r="J68" s="66"/>
      <c r="K68" s="66"/>
      <c r="L68" s="54"/>
      <c r="M68" s="54"/>
      <c r="N68" s="55"/>
      <c r="O68" s="66" t="s">
        <v>61</v>
      </c>
      <c r="P68" s="66"/>
      <c r="Q68" s="66"/>
      <c r="R68" s="11"/>
      <c r="S68" s="11"/>
      <c r="T68" s="11"/>
    </row>
    <row r="69" spans="1:20" s="7" customFormat="1" ht="37.5" hidden="1" customHeight="1">
      <c r="A69" s="41"/>
      <c r="B69" s="41"/>
      <c r="C69" s="41"/>
      <c r="D69" s="42"/>
      <c r="E69" s="42"/>
      <c r="F69" s="43"/>
      <c r="G69" s="43"/>
      <c r="H69" s="50"/>
      <c r="I69" s="50"/>
      <c r="J69" s="50"/>
      <c r="K69" s="50"/>
      <c r="L69" s="50"/>
      <c r="M69" s="50"/>
      <c r="N69" s="50"/>
      <c r="O69" s="56"/>
      <c r="P69" s="58"/>
      <c r="Q69" s="58"/>
      <c r="R69" s="44"/>
      <c r="S69" s="44"/>
      <c r="T69" s="44"/>
    </row>
    <row r="70" spans="1:20" s="14" customFormat="1" ht="34.5">
      <c r="A70" s="15"/>
      <c r="B70" s="15"/>
      <c r="C70" s="15"/>
      <c r="D70" s="15"/>
      <c r="E70" s="15"/>
      <c r="F70" s="15"/>
      <c r="G70" s="15"/>
      <c r="H70" s="50"/>
      <c r="I70" s="50"/>
      <c r="J70" s="50"/>
      <c r="K70" s="50"/>
      <c r="L70" s="50"/>
      <c r="M70" s="50"/>
      <c r="N70" s="50"/>
      <c r="O70" s="50"/>
      <c r="P70" s="15"/>
      <c r="Q70" s="15"/>
      <c r="R70" s="15"/>
      <c r="S70" s="15"/>
      <c r="T70" s="15"/>
    </row>
    <row r="71" spans="1:20" s="14" customFormat="1" ht="34.5">
      <c r="A71" s="15"/>
      <c r="B71" s="15"/>
      <c r="C71" s="15"/>
      <c r="D71" s="15"/>
      <c r="E71" s="15"/>
      <c r="F71" s="15"/>
      <c r="G71" s="15"/>
      <c r="H71" s="50"/>
      <c r="I71" s="50"/>
      <c r="J71" s="50"/>
      <c r="K71" s="50"/>
      <c r="L71" s="50"/>
      <c r="M71" s="50"/>
      <c r="N71" s="50"/>
      <c r="O71" s="50"/>
      <c r="P71" s="15"/>
      <c r="Q71" s="15"/>
      <c r="R71" s="15"/>
      <c r="S71" s="15"/>
      <c r="T71" s="15"/>
    </row>
    <row r="72" spans="1:20" s="14" customForma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s="14" customForma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s="14" customForma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s="14" customForma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s="14" customForma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 s="14" customForma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s="14" customForma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s="14" customForma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s="14" customForma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 s="14" customForma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 s="14" customForma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:20" s="14" customForma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s="14" customForma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s="14" customForma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s="14" customForma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0" s="14" customForma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 s="14" customForma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0" s="14" customFormat="1" ht="15">
      <c r="A89" s="15"/>
      <c r="B89" s="59"/>
      <c r="C89" s="59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 s="14" customFormat="1" ht="15">
      <c r="A90" s="15"/>
      <c r="B90" s="59"/>
      <c r="C90" s="59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s="14" customForma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 s="14" customForma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 s="14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s="14" customForma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s="14" customForma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s="14" customForma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s="14" customForma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s="14" customForma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s="14" customForma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 s="14" customForma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 s="14" customForma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s="14" customForma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 s="14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 s="14" customForma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s="14" customForma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s="14" customForma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s="14" customForma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s="14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s="14" customForma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s="14" customForma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s="14" customForma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s="14" customForma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s="14" customForma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s="14" customForma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s="14" customForma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s="14" customForma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s="14" customForma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s="14" customForma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s="14" customForma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s="14" customForma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s="14" customForma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s="14" customForma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 s="14" customForma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s="14" customForma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 s="14" customForma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s="14" customForma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 s="14" customForma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s="14" customForma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s="14" customForma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s="14" customForma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 s="14" customForma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 s="14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s="14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s="14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s="14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s="14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 s="14" customForma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s="14" customForma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s="14" customForma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s="14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s="14" customForma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s="14" customForma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s="14" customForma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 s="14" customForma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s="14" customForma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s="14" customForma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s="14" customForma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 s="14" customForma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 s="14" customForma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s="14" customForma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s="14" customForma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 s="14" customForma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 s="14" customForma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 s="14" customForma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 s="14" customForma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s="14" customForma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s="14" customForma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 s="14" customForma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 s="14" customForma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 s="14" customForma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s="14" customForma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s="14" customForma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 s="14" customForma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 s="14" customForma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 s="14" customForma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 s="14" customForma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 s="14" customForma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 s="14" customForma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 s="14" customForma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 s="14" customForma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 s="14" customForma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s="14" customForma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s="14" customForma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 s="14" customForma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 s="14" customForma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 s="14" customForma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 s="14" customForma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 s="14" customForma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0" s="14" customForma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 s="14" customForma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s="14" customForma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s="14" customForma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s="14" customForma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</sheetData>
  <autoFilter ref="A4:T4"/>
  <mergeCells count="33">
    <mergeCell ref="O65:Q65"/>
    <mergeCell ref="T3:T4"/>
    <mergeCell ref="A5:A23"/>
    <mergeCell ref="B5:B10"/>
    <mergeCell ref="B11:B16"/>
    <mergeCell ref="B17:B22"/>
    <mergeCell ref="H3:L3"/>
    <mergeCell ref="M3:Q3"/>
    <mergeCell ref="R3:R4"/>
    <mergeCell ref="S3:S4"/>
    <mergeCell ref="A1:C1"/>
    <mergeCell ref="D1:I1"/>
    <mergeCell ref="A3:A4"/>
    <mergeCell ref="B3:B4"/>
    <mergeCell ref="C3:C4"/>
    <mergeCell ref="D3:E3"/>
    <mergeCell ref="F3:G3"/>
    <mergeCell ref="H68:K68"/>
    <mergeCell ref="O68:Q68"/>
    <mergeCell ref="A24:A35"/>
    <mergeCell ref="B25:B27"/>
    <mergeCell ref="B28:B33"/>
    <mergeCell ref="A36:A37"/>
    <mergeCell ref="A38:A45"/>
    <mergeCell ref="B38:B39"/>
    <mergeCell ref="B40:B41"/>
    <mergeCell ref="B42:B43"/>
    <mergeCell ref="A46:A49"/>
    <mergeCell ref="A50:A53"/>
    <mergeCell ref="A54:A57"/>
    <mergeCell ref="A58:B58"/>
    <mergeCell ref="H62:K62"/>
    <mergeCell ref="H65:K65"/>
  </mergeCells>
  <pageMargins left="0.55118110236220474" right="0.23622047244094491" top="0.78740157480314965" bottom="0.59055118110236227" header="0" footer="0.39370078740157483"/>
  <pageSetup paperSize="9" scale="40" fitToHeight="2" orientation="landscape" r:id="rId1"/>
  <headerFooter>
    <oddFooter>&amp;C&amp;P</oddFooter>
  </headerFooter>
  <colBreaks count="1" manualBreakCount="1">
    <brk id="12" max="6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T183"/>
  <sheetViews>
    <sheetView view="pageBreakPreview" zoomScale="60" zoomScaleNormal="100" workbookViewId="0">
      <selection activeCell="D1" sqref="D1:I1"/>
    </sheetView>
  </sheetViews>
  <sheetFormatPr defaultRowHeight="12.75" outlineLevelRow="1"/>
  <cols>
    <col min="1" max="1" width="32.140625" style="8" customWidth="1"/>
    <col min="2" max="2" width="36" style="8" customWidth="1"/>
    <col min="3" max="3" width="59.140625" style="8" customWidth="1"/>
    <col min="4" max="4" width="20.85546875" style="8" customWidth="1"/>
    <col min="5" max="6" width="20.140625" style="8" customWidth="1"/>
    <col min="7" max="7" width="21.28515625" style="8" customWidth="1"/>
    <col min="8" max="8" width="23.7109375" style="8" customWidth="1"/>
    <col min="9" max="12" width="21.5703125" style="8" customWidth="1"/>
    <col min="13" max="16" width="23.28515625" style="8" customWidth="1"/>
    <col min="17" max="17" width="28.5703125" style="8" customWidth="1"/>
    <col min="18" max="19" width="23.28515625" style="8" customWidth="1"/>
    <col min="20" max="20" width="28.85546875" style="8" customWidth="1"/>
    <col min="21" max="16384" width="9.140625" style="1"/>
  </cols>
  <sheetData>
    <row r="1" spans="1:20" ht="142.5" customHeight="1" outlineLevel="1">
      <c r="A1" s="74"/>
      <c r="B1" s="74"/>
      <c r="C1" s="74"/>
      <c r="D1" s="74" t="s">
        <v>58</v>
      </c>
      <c r="E1" s="74"/>
      <c r="F1" s="74"/>
      <c r="G1" s="75"/>
      <c r="H1" s="75"/>
      <c r="I1" s="7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0" ht="15">
      <c r="A2" s="19"/>
      <c r="B2" s="20"/>
      <c r="C2" s="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110.25" customHeight="1">
      <c r="A3" s="68" t="s">
        <v>0</v>
      </c>
      <c r="B3" s="68" t="s">
        <v>1</v>
      </c>
      <c r="C3" s="68" t="s">
        <v>2</v>
      </c>
      <c r="D3" s="72" t="s">
        <v>3</v>
      </c>
      <c r="E3" s="72"/>
      <c r="F3" s="72" t="s">
        <v>4</v>
      </c>
      <c r="G3" s="72"/>
      <c r="H3" s="73" t="s">
        <v>52</v>
      </c>
      <c r="I3" s="73"/>
      <c r="J3" s="73"/>
      <c r="K3" s="73"/>
      <c r="L3" s="73"/>
      <c r="M3" s="73" t="s">
        <v>5</v>
      </c>
      <c r="N3" s="73"/>
      <c r="O3" s="73"/>
      <c r="P3" s="73"/>
      <c r="Q3" s="73"/>
      <c r="R3" s="71" t="s">
        <v>62</v>
      </c>
      <c r="S3" s="71" t="s">
        <v>63</v>
      </c>
      <c r="T3" s="71" t="s">
        <v>64</v>
      </c>
    </row>
    <row r="4" spans="1:20" s="3" customFormat="1" ht="48.75" customHeight="1">
      <c r="A4" s="68"/>
      <c r="B4" s="68"/>
      <c r="C4" s="68"/>
      <c r="D4" s="21" t="s">
        <v>6</v>
      </c>
      <c r="E4" s="21" t="s">
        <v>7</v>
      </c>
      <c r="F4" s="21" t="s">
        <v>6</v>
      </c>
      <c r="G4" s="21" t="s">
        <v>7</v>
      </c>
      <c r="H4" s="21" t="s">
        <v>12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47</v>
      </c>
      <c r="O4" s="21" t="s">
        <v>48</v>
      </c>
      <c r="P4" s="21" t="s">
        <v>49</v>
      </c>
      <c r="Q4" s="21" t="s">
        <v>11</v>
      </c>
      <c r="R4" s="71"/>
      <c r="S4" s="71"/>
      <c r="T4" s="71" t="s">
        <v>13</v>
      </c>
    </row>
    <row r="5" spans="1:20" s="6" customFormat="1" ht="36" customHeight="1">
      <c r="A5" s="68" t="s">
        <v>14</v>
      </c>
      <c r="B5" s="69" t="s">
        <v>15</v>
      </c>
      <c r="C5" s="22" t="s">
        <v>16</v>
      </c>
      <c r="D5" s="23">
        <v>60.33</v>
      </c>
      <c r="E5" s="23">
        <f>D5</f>
        <v>60.33</v>
      </c>
      <c r="F5" s="23">
        <f>'2025'!G5</f>
        <v>55.38</v>
      </c>
      <c r="G5" s="23">
        <v>58.32</v>
      </c>
      <c r="H5" s="5">
        <f>'2024'!H5</f>
        <v>1277270.8700000001</v>
      </c>
      <c r="I5" s="5">
        <f>'2024'!I5</f>
        <v>1250533.67</v>
      </c>
      <c r="J5" s="5">
        <f>'2024'!J5</f>
        <v>1132000</v>
      </c>
      <c r="K5" s="5">
        <f>'2024'!K5</f>
        <v>1132000</v>
      </c>
      <c r="L5" s="5">
        <f>SUM(H5:K5)</f>
        <v>4791804.54</v>
      </c>
      <c r="M5" s="24">
        <f>(D5-F5)*H5</f>
        <v>6322490.8064999953</v>
      </c>
      <c r="N5" s="24">
        <f>(D5-F5)*I5</f>
        <v>6190141.6664999947</v>
      </c>
      <c r="O5" s="24">
        <f>(E5-G5)*J5</f>
        <v>2275319.9999999977</v>
      </c>
      <c r="P5" s="24">
        <f>(E5-G5)*K5</f>
        <v>2275319.9999999977</v>
      </c>
      <c r="Q5" s="24">
        <f>M5+N5+O5+P5</f>
        <v>17063272.472999986</v>
      </c>
      <c r="R5" s="24"/>
      <c r="S5" s="24"/>
      <c r="T5" s="24"/>
    </row>
    <row r="6" spans="1:20" s="6" customFormat="1" ht="36" customHeight="1">
      <c r="A6" s="68"/>
      <c r="B6" s="69"/>
      <c r="C6" s="22" t="s">
        <v>17</v>
      </c>
      <c r="D6" s="23">
        <v>60.33</v>
      </c>
      <c r="E6" s="23">
        <f t="shared" ref="E6:E10" si="0">D6</f>
        <v>60.33</v>
      </c>
      <c r="F6" s="23">
        <f>'2025'!G6</f>
        <v>55.38</v>
      </c>
      <c r="G6" s="23">
        <v>58.32</v>
      </c>
      <c r="H6" s="5">
        <f>'2024'!H6</f>
        <v>180772.40999999997</v>
      </c>
      <c r="I6" s="5">
        <f>'2024'!I6</f>
        <v>173231.48</v>
      </c>
      <c r="J6" s="5">
        <f>'2024'!J6</f>
        <v>149000</v>
      </c>
      <c r="K6" s="5">
        <f>'2024'!K6</f>
        <v>149000</v>
      </c>
      <c r="L6" s="5">
        <f t="shared" ref="L6:L56" si="1">SUM(H6:K6)</f>
        <v>652003.89</v>
      </c>
      <c r="M6" s="24">
        <f t="shared" ref="M6:M22" si="2">(D6-F6)*H6</f>
        <v>894823.42949999915</v>
      </c>
      <c r="N6" s="24">
        <f t="shared" ref="N6:N22" si="3">(D6-F6)*I6</f>
        <v>857495.8259999993</v>
      </c>
      <c r="O6" s="24">
        <f t="shared" ref="O6:O22" si="4">(E6-G6)*J6</f>
        <v>299489.99999999971</v>
      </c>
      <c r="P6" s="24">
        <f t="shared" ref="P6:P22" si="5">(E6-G6)*K6</f>
        <v>299489.99999999971</v>
      </c>
      <c r="Q6" s="24">
        <f t="shared" ref="Q6:Q22" si="6">M6+N6+O6+P6</f>
        <v>2351299.2554999981</v>
      </c>
      <c r="R6" s="24"/>
      <c r="S6" s="24"/>
      <c r="T6" s="24"/>
    </row>
    <row r="7" spans="1:20" s="6" customFormat="1" ht="36" customHeight="1">
      <c r="A7" s="68"/>
      <c r="B7" s="69"/>
      <c r="C7" s="22" t="s">
        <v>18</v>
      </c>
      <c r="D7" s="23">
        <v>60.33</v>
      </c>
      <c r="E7" s="23">
        <f t="shared" si="0"/>
        <v>60.33</v>
      </c>
      <c r="F7" s="23">
        <f>'2025'!G7</f>
        <v>55.38</v>
      </c>
      <c r="G7" s="23">
        <v>58.32</v>
      </c>
      <c r="H7" s="5">
        <f>'2024'!H7</f>
        <v>774817.35</v>
      </c>
      <c r="I7" s="5">
        <f>'2024'!I7</f>
        <v>744767.91999999993</v>
      </c>
      <c r="J7" s="5">
        <f>'2024'!J7</f>
        <v>709000</v>
      </c>
      <c r="K7" s="5">
        <f>'2024'!K7</f>
        <v>709000</v>
      </c>
      <c r="L7" s="5">
        <f t="shared" si="1"/>
        <v>2937585.27</v>
      </c>
      <c r="M7" s="24">
        <f t="shared" si="2"/>
        <v>3835345.8824999966</v>
      </c>
      <c r="N7" s="24">
        <f t="shared" si="3"/>
        <v>3686601.2039999967</v>
      </c>
      <c r="O7" s="24">
        <f t="shared" si="4"/>
        <v>1425089.9999999986</v>
      </c>
      <c r="P7" s="24">
        <f t="shared" si="5"/>
        <v>1425089.9999999986</v>
      </c>
      <c r="Q7" s="24">
        <f t="shared" si="6"/>
        <v>10372127.086499989</v>
      </c>
      <c r="R7" s="24"/>
      <c r="S7" s="24"/>
      <c r="T7" s="24"/>
    </row>
    <row r="8" spans="1:20" s="6" customFormat="1" ht="36" customHeight="1">
      <c r="A8" s="68"/>
      <c r="B8" s="69"/>
      <c r="C8" s="22" t="s">
        <v>19</v>
      </c>
      <c r="D8" s="23">
        <v>60.33</v>
      </c>
      <c r="E8" s="23">
        <f t="shared" si="0"/>
        <v>60.33</v>
      </c>
      <c r="F8" s="23">
        <f>'2025'!G8</f>
        <v>55.38</v>
      </c>
      <c r="G8" s="23">
        <v>58.32</v>
      </c>
      <c r="H8" s="5">
        <f>'2024'!H8</f>
        <v>29310.84</v>
      </c>
      <c r="I8" s="5">
        <f>'2024'!I8</f>
        <v>27404.78</v>
      </c>
      <c r="J8" s="5">
        <f>'2024'!J8</f>
        <v>26500</v>
      </c>
      <c r="K8" s="5">
        <f>'2024'!K8</f>
        <v>26500</v>
      </c>
      <c r="L8" s="5">
        <f t="shared" si="1"/>
        <v>109715.62</v>
      </c>
      <c r="M8" s="24">
        <f t="shared" si="2"/>
        <v>145088.65799999988</v>
      </c>
      <c r="N8" s="24">
        <f t="shared" si="3"/>
        <v>135653.66099999988</v>
      </c>
      <c r="O8" s="24">
        <f t="shared" si="4"/>
        <v>53264.999999999949</v>
      </c>
      <c r="P8" s="24">
        <f t="shared" si="5"/>
        <v>53264.999999999949</v>
      </c>
      <c r="Q8" s="24">
        <f t="shared" si="6"/>
        <v>387272.31899999967</v>
      </c>
      <c r="R8" s="24"/>
      <c r="S8" s="24"/>
      <c r="T8" s="24"/>
    </row>
    <row r="9" spans="1:20" s="6" customFormat="1" ht="36" customHeight="1">
      <c r="A9" s="68"/>
      <c r="B9" s="69"/>
      <c r="C9" s="22" t="s">
        <v>20</v>
      </c>
      <c r="D9" s="23">
        <v>60.33</v>
      </c>
      <c r="E9" s="23">
        <f t="shared" si="0"/>
        <v>60.33</v>
      </c>
      <c r="F9" s="23">
        <f>'2025'!G9</f>
        <v>55.38</v>
      </c>
      <c r="G9" s="23">
        <v>58.32</v>
      </c>
      <c r="H9" s="5">
        <f>'2024'!H9</f>
        <v>10330.93</v>
      </c>
      <c r="I9" s="5">
        <f>'2024'!I9</f>
        <v>10158.11</v>
      </c>
      <c r="J9" s="5">
        <f>'2024'!J9</f>
        <v>10000</v>
      </c>
      <c r="K9" s="5">
        <f>'2024'!K9</f>
        <v>10000</v>
      </c>
      <c r="L9" s="5">
        <f t="shared" si="1"/>
        <v>40489.040000000001</v>
      </c>
      <c r="M9" s="24">
        <f t="shared" si="2"/>
        <v>51138.103499999954</v>
      </c>
      <c r="N9" s="24">
        <f t="shared" si="3"/>
        <v>50282.644499999958</v>
      </c>
      <c r="O9" s="24">
        <f t="shared" si="4"/>
        <v>20099.999999999982</v>
      </c>
      <c r="P9" s="24">
        <f t="shared" si="5"/>
        <v>20099.999999999982</v>
      </c>
      <c r="Q9" s="24">
        <f t="shared" si="6"/>
        <v>141620.74799999988</v>
      </c>
      <c r="R9" s="24"/>
      <c r="S9" s="24"/>
      <c r="T9" s="24"/>
    </row>
    <row r="10" spans="1:20" s="6" customFormat="1" ht="36" customHeight="1">
      <c r="A10" s="68"/>
      <c r="B10" s="69"/>
      <c r="C10" s="22" t="s">
        <v>21</v>
      </c>
      <c r="D10" s="23">
        <v>60.33</v>
      </c>
      <c r="E10" s="23">
        <f t="shared" si="0"/>
        <v>60.33</v>
      </c>
      <c r="F10" s="23">
        <f>'2025'!G10</f>
        <v>55.38</v>
      </c>
      <c r="G10" s="23">
        <v>58.32</v>
      </c>
      <c r="H10" s="5">
        <f>'2024'!H10</f>
        <v>12303.939999999999</v>
      </c>
      <c r="I10" s="5">
        <f>'2024'!I10</f>
        <v>11966.44</v>
      </c>
      <c r="J10" s="5">
        <f>'2024'!J10</f>
        <v>11000</v>
      </c>
      <c r="K10" s="5">
        <f>'2024'!K10</f>
        <v>11000</v>
      </c>
      <c r="L10" s="5">
        <f t="shared" si="1"/>
        <v>46270.38</v>
      </c>
      <c r="M10" s="24">
        <f t="shared" si="2"/>
        <v>60904.502999999939</v>
      </c>
      <c r="N10" s="24">
        <f t="shared" si="3"/>
        <v>59233.877999999953</v>
      </c>
      <c r="O10" s="24">
        <f t="shared" si="4"/>
        <v>22109.999999999978</v>
      </c>
      <c r="P10" s="24">
        <f t="shared" si="5"/>
        <v>22109.999999999978</v>
      </c>
      <c r="Q10" s="24">
        <f t="shared" si="6"/>
        <v>164358.38099999985</v>
      </c>
      <c r="R10" s="24"/>
      <c r="S10" s="24"/>
      <c r="T10" s="24"/>
    </row>
    <row r="11" spans="1:20" s="6" customFormat="1" ht="36" customHeight="1">
      <c r="A11" s="68"/>
      <c r="B11" s="69" t="s">
        <v>22</v>
      </c>
      <c r="C11" s="22" t="s">
        <v>16</v>
      </c>
      <c r="D11" s="23">
        <v>88.77</v>
      </c>
      <c r="E11" s="23">
        <f>D11</f>
        <v>88.77</v>
      </c>
      <c r="F11" s="23">
        <f>'2025'!G11</f>
        <v>69.83</v>
      </c>
      <c r="G11" s="23">
        <v>73.53</v>
      </c>
      <c r="H11" s="5">
        <f>'2024'!H11</f>
        <v>8331.5</v>
      </c>
      <c r="I11" s="5">
        <f>'2024'!I11</f>
        <v>8700</v>
      </c>
      <c r="J11" s="5">
        <f>'2024'!J11</f>
        <v>9000</v>
      </c>
      <c r="K11" s="5">
        <f>'2024'!K11</f>
        <v>9000</v>
      </c>
      <c r="L11" s="5">
        <f t="shared" si="1"/>
        <v>35031.5</v>
      </c>
      <c r="M11" s="24">
        <f t="shared" si="2"/>
        <v>157798.60999999999</v>
      </c>
      <c r="N11" s="24">
        <f t="shared" si="3"/>
        <v>164777.99999999997</v>
      </c>
      <c r="O11" s="24">
        <f t="shared" si="4"/>
        <v>137159.99999999994</v>
      </c>
      <c r="P11" s="24">
        <f t="shared" si="5"/>
        <v>137159.99999999994</v>
      </c>
      <c r="Q11" s="24">
        <f t="shared" si="6"/>
        <v>596896.60999999987</v>
      </c>
      <c r="R11" s="24"/>
      <c r="S11" s="24"/>
      <c r="T11" s="24"/>
    </row>
    <row r="12" spans="1:20" s="6" customFormat="1" ht="36" customHeight="1">
      <c r="A12" s="68"/>
      <c r="B12" s="69"/>
      <c r="C12" s="22" t="s">
        <v>17</v>
      </c>
      <c r="D12" s="23">
        <v>88.77</v>
      </c>
      <c r="E12" s="23">
        <f t="shared" ref="E12:E16" si="7">D12</f>
        <v>88.77</v>
      </c>
      <c r="F12" s="23">
        <f>'2025'!G12</f>
        <v>69.83</v>
      </c>
      <c r="G12" s="23">
        <v>73.53</v>
      </c>
      <c r="H12" s="5">
        <f>'2024'!H12</f>
        <v>42</v>
      </c>
      <c r="I12" s="5">
        <f>'2024'!I12</f>
        <v>105</v>
      </c>
      <c r="J12" s="5">
        <f>'2024'!J12</f>
        <v>100</v>
      </c>
      <c r="K12" s="5">
        <f>'2024'!K12</f>
        <v>100</v>
      </c>
      <c r="L12" s="5">
        <f t="shared" si="1"/>
        <v>347</v>
      </c>
      <c r="M12" s="24">
        <f t="shared" si="2"/>
        <v>795.4799999999999</v>
      </c>
      <c r="N12" s="24">
        <f t="shared" si="3"/>
        <v>1988.6999999999998</v>
      </c>
      <c r="O12" s="24">
        <f t="shared" si="4"/>
        <v>1523.9999999999995</v>
      </c>
      <c r="P12" s="24">
        <f t="shared" si="5"/>
        <v>1523.9999999999995</v>
      </c>
      <c r="Q12" s="24">
        <f t="shared" si="6"/>
        <v>5832.1799999999985</v>
      </c>
      <c r="R12" s="24"/>
      <c r="S12" s="24"/>
      <c r="T12" s="24"/>
    </row>
    <row r="13" spans="1:20" s="6" customFormat="1" ht="36" customHeight="1">
      <c r="A13" s="68"/>
      <c r="B13" s="69"/>
      <c r="C13" s="22" t="s">
        <v>18</v>
      </c>
      <c r="D13" s="23">
        <v>88.77</v>
      </c>
      <c r="E13" s="23">
        <f t="shared" si="7"/>
        <v>88.77</v>
      </c>
      <c r="F13" s="23">
        <f>'2025'!G13</f>
        <v>69.83</v>
      </c>
      <c r="G13" s="23">
        <v>73.53</v>
      </c>
      <c r="H13" s="5">
        <f>'2024'!H13</f>
        <v>1488</v>
      </c>
      <c r="I13" s="5">
        <f>'2024'!I13</f>
        <v>1789.5</v>
      </c>
      <c r="J13" s="5">
        <f>'2024'!J13</f>
        <v>1500</v>
      </c>
      <c r="K13" s="5">
        <f>'2024'!K13</f>
        <v>1500</v>
      </c>
      <c r="L13" s="5">
        <f t="shared" si="1"/>
        <v>6277.5</v>
      </c>
      <c r="M13" s="24">
        <f t="shared" si="2"/>
        <v>28182.719999999998</v>
      </c>
      <c r="N13" s="24">
        <f t="shared" si="3"/>
        <v>33893.129999999997</v>
      </c>
      <c r="O13" s="24">
        <f t="shared" si="4"/>
        <v>22859.999999999993</v>
      </c>
      <c r="P13" s="24">
        <f t="shared" si="5"/>
        <v>22859.999999999993</v>
      </c>
      <c r="Q13" s="24">
        <f t="shared" si="6"/>
        <v>107795.84999999998</v>
      </c>
      <c r="R13" s="24"/>
      <c r="S13" s="24"/>
      <c r="T13" s="24"/>
    </row>
    <row r="14" spans="1:20" s="6" customFormat="1" ht="36" customHeight="1">
      <c r="A14" s="68"/>
      <c r="B14" s="69"/>
      <c r="C14" s="22" t="s">
        <v>19</v>
      </c>
      <c r="D14" s="23">
        <v>88.77</v>
      </c>
      <c r="E14" s="23">
        <f t="shared" si="7"/>
        <v>88.77</v>
      </c>
      <c r="F14" s="23">
        <f>'2025'!G14</f>
        <v>69.83</v>
      </c>
      <c r="G14" s="23">
        <v>73.53</v>
      </c>
      <c r="H14" s="5">
        <f>'2024'!H14</f>
        <v>399</v>
      </c>
      <c r="I14" s="5">
        <f>'2024'!I14</f>
        <v>263.5</v>
      </c>
      <c r="J14" s="5">
        <f>'2024'!J14</f>
        <v>150</v>
      </c>
      <c r="K14" s="5">
        <f>'2024'!K14</f>
        <v>150</v>
      </c>
      <c r="L14" s="5">
        <f t="shared" si="1"/>
        <v>962.5</v>
      </c>
      <c r="M14" s="24">
        <f t="shared" si="2"/>
        <v>7557.0599999999995</v>
      </c>
      <c r="N14" s="24">
        <f t="shared" si="3"/>
        <v>4990.6899999999996</v>
      </c>
      <c r="O14" s="24">
        <f t="shared" si="4"/>
        <v>2285.9999999999991</v>
      </c>
      <c r="P14" s="24">
        <f t="shared" si="5"/>
        <v>2285.9999999999991</v>
      </c>
      <c r="Q14" s="24">
        <f t="shared" si="6"/>
        <v>17119.75</v>
      </c>
      <c r="R14" s="24"/>
      <c r="S14" s="24"/>
      <c r="T14" s="24"/>
    </row>
    <row r="15" spans="1:20" s="6" customFormat="1" ht="36" customHeight="1">
      <c r="A15" s="68"/>
      <c r="B15" s="69"/>
      <c r="C15" s="22" t="s">
        <v>20</v>
      </c>
      <c r="D15" s="23">
        <v>88.77</v>
      </c>
      <c r="E15" s="23">
        <f t="shared" si="7"/>
        <v>88.77</v>
      </c>
      <c r="F15" s="23">
        <f>'2025'!G15</f>
        <v>69.83</v>
      </c>
      <c r="G15" s="23">
        <v>73.53</v>
      </c>
      <c r="H15" s="5">
        <f>'2024'!H15</f>
        <v>4504</v>
      </c>
      <c r="I15" s="5">
        <f>'2024'!I15</f>
        <v>2988</v>
      </c>
      <c r="J15" s="5">
        <f>'2024'!J15</f>
        <v>4500</v>
      </c>
      <c r="K15" s="5">
        <f>'2024'!K15</f>
        <v>4500</v>
      </c>
      <c r="L15" s="5">
        <f t="shared" si="1"/>
        <v>16492</v>
      </c>
      <c r="M15" s="24">
        <f t="shared" si="2"/>
        <v>85305.76</v>
      </c>
      <c r="N15" s="24">
        <f t="shared" si="3"/>
        <v>56592.719999999994</v>
      </c>
      <c r="O15" s="24">
        <f t="shared" si="4"/>
        <v>68579.999999999971</v>
      </c>
      <c r="P15" s="24">
        <f t="shared" si="5"/>
        <v>68579.999999999971</v>
      </c>
      <c r="Q15" s="24">
        <f t="shared" si="6"/>
        <v>279058.47999999992</v>
      </c>
      <c r="R15" s="24"/>
      <c r="S15" s="24"/>
      <c r="T15" s="24"/>
    </row>
    <row r="16" spans="1:20" s="6" customFormat="1" ht="36" customHeight="1">
      <c r="A16" s="68"/>
      <c r="B16" s="69"/>
      <c r="C16" s="22" t="s">
        <v>21</v>
      </c>
      <c r="D16" s="23">
        <v>88.77</v>
      </c>
      <c r="E16" s="23">
        <f t="shared" si="7"/>
        <v>88.77</v>
      </c>
      <c r="F16" s="23">
        <f>'2025'!G16</f>
        <v>69.83</v>
      </c>
      <c r="G16" s="23">
        <v>73.53</v>
      </c>
      <c r="H16" s="5">
        <f>'2024'!H16</f>
        <v>13517.5</v>
      </c>
      <c r="I16" s="5">
        <f>'2024'!I16</f>
        <v>9577.5</v>
      </c>
      <c r="J16" s="5">
        <f>'2024'!J16</f>
        <v>8500</v>
      </c>
      <c r="K16" s="5">
        <f>'2024'!K16</f>
        <v>8500</v>
      </c>
      <c r="L16" s="5">
        <f t="shared" si="1"/>
        <v>40095</v>
      </c>
      <c r="M16" s="24">
        <f t="shared" si="2"/>
        <v>256021.44999999998</v>
      </c>
      <c r="N16" s="24">
        <f t="shared" si="3"/>
        <v>181397.84999999998</v>
      </c>
      <c r="O16" s="24">
        <f t="shared" si="4"/>
        <v>129539.99999999996</v>
      </c>
      <c r="P16" s="24">
        <f t="shared" si="5"/>
        <v>129539.99999999996</v>
      </c>
      <c r="Q16" s="24">
        <f t="shared" si="6"/>
        <v>696499.29999999993</v>
      </c>
      <c r="R16" s="61"/>
      <c r="S16" s="24"/>
      <c r="T16" s="24"/>
    </row>
    <row r="17" spans="1:20" s="6" customFormat="1" ht="36" customHeight="1">
      <c r="A17" s="68"/>
      <c r="B17" s="69" t="s">
        <v>23</v>
      </c>
      <c r="C17" s="22" t="s">
        <v>16</v>
      </c>
      <c r="D17" s="23">
        <v>73.760000000000005</v>
      </c>
      <c r="E17" s="23">
        <f>D17</f>
        <v>73.760000000000005</v>
      </c>
      <c r="F17" s="23">
        <f>'2025'!G17</f>
        <v>60.24</v>
      </c>
      <c r="G17" s="23">
        <v>63.43</v>
      </c>
      <c r="H17" s="5">
        <f>'2024'!H17</f>
        <v>21294.5</v>
      </c>
      <c r="I17" s="5">
        <f>'2024'!I17</f>
        <v>27934.5</v>
      </c>
      <c r="J17" s="5">
        <f>'2024'!J17</f>
        <v>21500</v>
      </c>
      <c r="K17" s="5">
        <f>'2024'!K17</f>
        <v>21500</v>
      </c>
      <c r="L17" s="5">
        <f t="shared" si="1"/>
        <v>92229</v>
      </c>
      <c r="M17" s="24">
        <f t="shared" si="2"/>
        <v>287901.64000000007</v>
      </c>
      <c r="N17" s="24">
        <f t="shared" si="3"/>
        <v>377674.44000000006</v>
      </c>
      <c r="O17" s="24">
        <f t="shared" si="4"/>
        <v>222095.00000000012</v>
      </c>
      <c r="P17" s="24">
        <f t="shared" si="5"/>
        <v>222095.00000000012</v>
      </c>
      <c r="Q17" s="24">
        <f t="shared" si="6"/>
        <v>1109766.0800000003</v>
      </c>
      <c r="R17" s="24"/>
      <c r="S17" s="24"/>
      <c r="T17" s="24"/>
    </row>
    <row r="18" spans="1:20" s="6" customFormat="1" ht="36" customHeight="1">
      <c r="A18" s="68"/>
      <c r="B18" s="69"/>
      <c r="C18" s="22" t="s">
        <v>17</v>
      </c>
      <c r="D18" s="23">
        <v>73.760000000000005</v>
      </c>
      <c r="E18" s="23">
        <f t="shared" ref="E18:E22" si="8">D18</f>
        <v>73.760000000000005</v>
      </c>
      <c r="F18" s="23">
        <f>'2025'!G18</f>
        <v>60.24</v>
      </c>
      <c r="G18" s="23">
        <v>63.43</v>
      </c>
      <c r="H18" s="5">
        <f>'2024'!H18</f>
        <v>0</v>
      </c>
      <c r="I18" s="5">
        <f>'2024'!I18</f>
        <v>0</v>
      </c>
      <c r="J18" s="5">
        <f>'2024'!J18</f>
        <v>0</v>
      </c>
      <c r="K18" s="5">
        <f>'2024'!K18</f>
        <v>0</v>
      </c>
      <c r="L18" s="5">
        <f t="shared" si="1"/>
        <v>0</v>
      </c>
      <c r="M18" s="24">
        <f t="shared" si="2"/>
        <v>0</v>
      </c>
      <c r="N18" s="24">
        <f t="shared" si="3"/>
        <v>0</v>
      </c>
      <c r="O18" s="24">
        <f t="shared" si="4"/>
        <v>0</v>
      </c>
      <c r="P18" s="24">
        <f t="shared" si="5"/>
        <v>0</v>
      </c>
      <c r="Q18" s="24">
        <f t="shared" si="6"/>
        <v>0</v>
      </c>
      <c r="R18" s="24"/>
      <c r="S18" s="24"/>
      <c r="T18" s="24"/>
    </row>
    <row r="19" spans="1:20" s="6" customFormat="1" ht="36" customHeight="1">
      <c r="A19" s="68"/>
      <c r="B19" s="69"/>
      <c r="C19" s="22" t="s">
        <v>18</v>
      </c>
      <c r="D19" s="23">
        <v>73.760000000000005</v>
      </c>
      <c r="E19" s="23">
        <f t="shared" si="8"/>
        <v>73.760000000000005</v>
      </c>
      <c r="F19" s="23">
        <f>'2025'!G19</f>
        <v>60.24</v>
      </c>
      <c r="G19" s="23">
        <v>63.43</v>
      </c>
      <c r="H19" s="5">
        <f>'2024'!H19</f>
        <v>27508.5</v>
      </c>
      <c r="I19" s="5">
        <f>'2024'!I19</f>
        <v>46414</v>
      </c>
      <c r="J19" s="5">
        <f>'2024'!J19</f>
        <v>27500</v>
      </c>
      <c r="K19" s="5">
        <f>'2024'!K19</f>
        <v>27500</v>
      </c>
      <c r="L19" s="5">
        <f t="shared" si="1"/>
        <v>128922.5</v>
      </c>
      <c r="M19" s="24">
        <f t="shared" si="2"/>
        <v>371914.9200000001</v>
      </c>
      <c r="N19" s="24">
        <f t="shared" si="3"/>
        <v>627517.28000000014</v>
      </c>
      <c r="O19" s="24">
        <f t="shared" si="4"/>
        <v>284075.00000000017</v>
      </c>
      <c r="P19" s="24">
        <f t="shared" si="5"/>
        <v>284075.00000000017</v>
      </c>
      <c r="Q19" s="24">
        <f t="shared" si="6"/>
        <v>1567582.2000000007</v>
      </c>
      <c r="R19" s="24"/>
      <c r="S19" s="24"/>
      <c r="T19" s="24"/>
    </row>
    <row r="20" spans="1:20" s="6" customFormat="1" ht="36" customHeight="1">
      <c r="A20" s="68"/>
      <c r="B20" s="69"/>
      <c r="C20" s="22" t="s">
        <v>19</v>
      </c>
      <c r="D20" s="23">
        <v>73.760000000000005</v>
      </c>
      <c r="E20" s="23">
        <f t="shared" si="8"/>
        <v>73.760000000000005</v>
      </c>
      <c r="F20" s="23">
        <f>'2025'!G20</f>
        <v>60.24</v>
      </c>
      <c r="G20" s="23">
        <v>63.43</v>
      </c>
      <c r="H20" s="5">
        <f>'2024'!H20</f>
        <v>8441</v>
      </c>
      <c r="I20" s="5">
        <f>'2024'!I20</f>
        <v>2823</v>
      </c>
      <c r="J20" s="5">
        <f>'2024'!J20</f>
        <v>4500</v>
      </c>
      <c r="K20" s="5">
        <f>'2024'!K20</f>
        <v>4500</v>
      </c>
      <c r="L20" s="5">
        <f t="shared" si="1"/>
        <v>20264</v>
      </c>
      <c r="M20" s="24">
        <f t="shared" si="2"/>
        <v>114122.32000000002</v>
      </c>
      <c r="N20" s="24">
        <f t="shared" si="3"/>
        <v>38166.960000000006</v>
      </c>
      <c r="O20" s="24">
        <f t="shared" si="4"/>
        <v>46485.000000000022</v>
      </c>
      <c r="P20" s="24">
        <f t="shared" si="5"/>
        <v>46485.000000000022</v>
      </c>
      <c r="Q20" s="24">
        <f t="shared" si="6"/>
        <v>245259.28000000009</v>
      </c>
      <c r="R20" s="24"/>
      <c r="S20" s="24"/>
      <c r="T20" s="24"/>
    </row>
    <row r="21" spans="1:20" s="6" customFormat="1" ht="36" customHeight="1">
      <c r="A21" s="68"/>
      <c r="B21" s="69"/>
      <c r="C21" s="22" t="s">
        <v>20</v>
      </c>
      <c r="D21" s="23">
        <v>73.760000000000005</v>
      </c>
      <c r="E21" s="23">
        <f t="shared" si="8"/>
        <v>73.760000000000005</v>
      </c>
      <c r="F21" s="23">
        <f>'2025'!G21</f>
        <v>60.24</v>
      </c>
      <c r="G21" s="23">
        <v>63.43</v>
      </c>
      <c r="H21" s="5">
        <f>'2024'!H21</f>
        <v>2601</v>
      </c>
      <c r="I21" s="5">
        <f>'2024'!I21</f>
        <v>3579</v>
      </c>
      <c r="J21" s="5">
        <f>'2024'!J21</f>
        <v>3250</v>
      </c>
      <c r="K21" s="5">
        <f>'2024'!K21</f>
        <v>3250</v>
      </c>
      <c r="L21" s="5">
        <f t="shared" si="1"/>
        <v>12680</v>
      </c>
      <c r="M21" s="24">
        <f t="shared" si="2"/>
        <v>35165.520000000011</v>
      </c>
      <c r="N21" s="24">
        <f t="shared" si="3"/>
        <v>48388.080000000009</v>
      </c>
      <c r="O21" s="24">
        <f t="shared" si="4"/>
        <v>33572.500000000015</v>
      </c>
      <c r="P21" s="24">
        <f t="shared" si="5"/>
        <v>33572.500000000015</v>
      </c>
      <c r="Q21" s="24">
        <f t="shared" si="6"/>
        <v>150698.60000000003</v>
      </c>
      <c r="R21" s="24"/>
      <c r="S21" s="24"/>
      <c r="T21" s="24"/>
    </row>
    <row r="22" spans="1:20" s="6" customFormat="1" ht="36" customHeight="1">
      <c r="A22" s="68"/>
      <c r="B22" s="69"/>
      <c r="C22" s="22" t="s">
        <v>21</v>
      </c>
      <c r="D22" s="23">
        <v>73.760000000000005</v>
      </c>
      <c r="E22" s="23">
        <f t="shared" si="8"/>
        <v>73.760000000000005</v>
      </c>
      <c r="F22" s="23">
        <f>'2025'!G22</f>
        <v>60.24</v>
      </c>
      <c r="G22" s="23">
        <v>63.43</v>
      </c>
      <c r="H22" s="5">
        <f>'2024'!H22</f>
        <v>9566</v>
      </c>
      <c r="I22" s="5">
        <f>'2024'!I22</f>
        <v>13101</v>
      </c>
      <c r="J22" s="5">
        <f>'2024'!J22</f>
        <v>10750</v>
      </c>
      <c r="K22" s="5">
        <f>'2024'!K22</f>
        <v>10750</v>
      </c>
      <c r="L22" s="5">
        <f t="shared" si="1"/>
        <v>44167</v>
      </c>
      <c r="M22" s="24">
        <f t="shared" si="2"/>
        <v>129332.32000000004</v>
      </c>
      <c r="N22" s="24">
        <f t="shared" si="3"/>
        <v>177125.52000000005</v>
      </c>
      <c r="O22" s="24">
        <f t="shared" si="4"/>
        <v>111047.50000000006</v>
      </c>
      <c r="P22" s="24">
        <f t="shared" si="5"/>
        <v>111047.50000000006</v>
      </c>
      <c r="Q22" s="24">
        <f t="shared" si="6"/>
        <v>528552.8400000002</v>
      </c>
      <c r="R22" s="24"/>
      <c r="S22" s="24"/>
      <c r="T22" s="24"/>
    </row>
    <row r="23" spans="1:20" s="3" customFormat="1" ht="36" customHeight="1">
      <c r="A23" s="68"/>
      <c r="B23" s="26" t="s">
        <v>24</v>
      </c>
      <c r="C23" s="26"/>
      <c r="D23" s="27"/>
      <c r="E23" s="27"/>
      <c r="F23" s="27"/>
      <c r="G23" s="27"/>
      <c r="H23" s="5">
        <f>'2024'!H23</f>
        <v>2382499.34</v>
      </c>
      <c r="I23" s="5">
        <f>'2024'!I23</f>
        <v>2335337.3999999994</v>
      </c>
      <c r="J23" s="5">
        <f>'2024'!J23</f>
        <v>2128750</v>
      </c>
      <c r="K23" s="5">
        <f>'2024'!K23</f>
        <v>2128750</v>
      </c>
      <c r="L23" s="5">
        <f>SUM(H23:K23)</f>
        <v>8975336.7399999984</v>
      </c>
      <c r="M23" s="62">
        <f>SUM(M5:M22)</f>
        <v>12783889.182999991</v>
      </c>
      <c r="N23" s="62">
        <f t="shared" ref="N23:Q23" si="9">SUM(N5:N22)</f>
        <v>12691922.249999991</v>
      </c>
      <c r="O23" s="62">
        <f t="shared" si="9"/>
        <v>5154599.9999999953</v>
      </c>
      <c r="P23" s="62">
        <f t="shared" si="9"/>
        <v>5154599.9999999953</v>
      </c>
      <c r="Q23" s="62">
        <f t="shared" si="9"/>
        <v>35785011.432999983</v>
      </c>
      <c r="R23" s="62">
        <f>'2025'!S23</f>
        <v>2149454.1666666637</v>
      </c>
      <c r="S23" s="62">
        <f>P23/3</f>
        <v>1718199.9999999984</v>
      </c>
      <c r="T23" s="62">
        <f>Q23+R23-S23</f>
        <v>36216265.599666648</v>
      </c>
    </row>
    <row r="24" spans="1:20" s="6" customFormat="1" ht="69.75" customHeight="1">
      <c r="A24" s="68" t="s">
        <v>25</v>
      </c>
      <c r="B24" s="22" t="s">
        <v>15</v>
      </c>
      <c r="C24" s="22" t="s">
        <v>26</v>
      </c>
      <c r="D24" s="23">
        <v>78.33</v>
      </c>
      <c r="E24" s="23">
        <f t="shared" ref="E24:E34" si="10">D24</f>
        <v>78.33</v>
      </c>
      <c r="F24" s="23">
        <f>'2025'!G24</f>
        <v>55.38</v>
      </c>
      <c r="G24" s="23">
        <v>58.32</v>
      </c>
      <c r="H24" s="5">
        <f>'2024'!H24</f>
        <v>2990.84</v>
      </c>
      <c r="I24" s="5">
        <f>'2024'!I24</f>
        <v>2540.3000000000002</v>
      </c>
      <c r="J24" s="5">
        <f>'2024'!J24</f>
        <v>2960</v>
      </c>
      <c r="K24" s="5">
        <f>'2024'!K24</f>
        <v>2894</v>
      </c>
      <c r="L24" s="5">
        <f>SUM(H24:K24)</f>
        <v>11385.14</v>
      </c>
      <c r="M24" s="24">
        <f>(D24-F24)*H24</f>
        <v>68639.777999999991</v>
      </c>
      <c r="N24" s="24">
        <f>(D24-F24)*I24</f>
        <v>58299.884999999995</v>
      </c>
      <c r="O24" s="24">
        <f>(E24-G24)*J24</f>
        <v>59229.599999999991</v>
      </c>
      <c r="P24" s="24">
        <f>(E24-G24)*K24</f>
        <v>57908.939999999995</v>
      </c>
      <c r="Q24" s="24">
        <f t="shared" ref="Q24:Q34" si="11">M24+N24+O24+P24</f>
        <v>244078.20299999998</v>
      </c>
      <c r="R24" s="24"/>
      <c r="S24" s="24"/>
      <c r="T24" s="24"/>
    </row>
    <row r="25" spans="1:20" s="6" customFormat="1" ht="42" customHeight="1">
      <c r="A25" s="68"/>
      <c r="B25" s="69" t="s">
        <v>22</v>
      </c>
      <c r="C25" s="22" t="s">
        <v>27</v>
      </c>
      <c r="D25" s="23">
        <v>155.22999999999999</v>
      </c>
      <c r="E25" s="23">
        <f t="shared" si="10"/>
        <v>155.22999999999999</v>
      </c>
      <c r="F25" s="23">
        <f>'2025'!G25</f>
        <v>69.83</v>
      </c>
      <c r="G25" s="23">
        <v>73.53</v>
      </c>
      <c r="H25" s="5">
        <f>'2024'!H25</f>
        <v>1514</v>
      </c>
      <c r="I25" s="5">
        <f>'2024'!I25</f>
        <v>1607</v>
      </c>
      <c r="J25" s="5">
        <f>'2024'!J25</f>
        <v>2890</v>
      </c>
      <c r="K25" s="5">
        <f>'2024'!K25</f>
        <v>1934</v>
      </c>
      <c r="L25" s="5">
        <f t="shared" si="1"/>
        <v>7945</v>
      </c>
      <c r="M25" s="24">
        <f t="shared" ref="M25:M34" si="12">(D25-F25)*H25</f>
        <v>129295.59999999999</v>
      </c>
      <c r="N25" s="24">
        <f t="shared" ref="N25:N34" si="13">(D25-F25)*I25</f>
        <v>137237.79999999999</v>
      </c>
      <c r="O25" s="24">
        <f t="shared" ref="O25:O34" si="14">(E25-G25)*J25</f>
        <v>236112.99999999997</v>
      </c>
      <c r="P25" s="24">
        <f t="shared" ref="P25:P34" si="15">(E25-G25)*K25</f>
        <v>158007.79999999999</v>
      </c>
      <c r="Q25" s="24">
        <f t="shared" si="11"/>
        <v>660654.19999999995</v>
      </c>
      <c r="R25" s="24"/>
      <c r="S25" s="24"/>
      <c r="T25" s="24"/>
    </row>
    <row r="26" spans="1:20" s="6" customFormat="1" ht="42" customHeight="1">
      <c r="A26" s="68"/>
      <c r="B26" s="69"/>
      <c r="C26" s="22" t="s">
        <v>26</v>
      </c>
      <c r="D26" s="23">
        <v>155.22999999999999</v>
      </c>
      <c r="E26" s="23">
        <f t="shared" ref="E26:E27" si="16">D26</f>
        <v>155.22999999999999</v>
      </c>
      <c r="F26" s="23">
        <f>'2025'!G26</f>
        <v>69.83</v>
      </c>
      <c r="G26" s="23">
        <v>73.53</v>
      </c>
      <c r="H26" s="5">
        <f>'2024'!H26</f>
        <v>252</v>
      </c>
      <c r="I26" s="5">
        <f>'2024'!I26</f>
        <v>504</v>
      </c>
      <c r="J26" s="5">
        <f>'2024'!J26</f>
        <v>735</v>
      </c>
      <c r="K26" s="5">
        <f>'2024'!K26</f>
        <v>756</v>
      </c>
      <c r="L26" s="5">
        <f t="shared" si="1"/>
        <v>2247</v>
      </c>
      <c r="M26" s="24">
        <f t="shared" si="12"/>
        <v>21520.799999999999</v>
      </c>
      <c r="N26" s="24">
        <f t="shared" si="13"/>
        <v>43041.599999999999</v>
      </c>
      <c r="O26" s="24">
        <f t="shared" si="14"/>
        <v>60049.499999999993</v>
      </c>
      <c r="P26" s="24">
        <f t="shared" si="15"/>
        <v>61765.19999999999</v>
      </c>
      <c r="Q26" s="24">
        <f t="shared" si="11"/>
        <v>186377.09999999998</v>
      </c>
      <c r="R26" s="24"/>
      <c r="S26" s="24"/>
      <c r="T26" s="24"/>
    </row>
    <row r="27" spans="1:20" s="6" customFormat="1" ht="42" customHeight="1">
      <c r="A27" s="68"/>
      <c r="B27" s="69"/>
      <c r="C27" s="22" t="s">
        <v>28</v>
      </c>
      <c r="D27" s="23">
        <v>155.22999999999999</v>
      </c>
      <c r="E27" s="23">
        <f t="shared" si="16"/>
        <v>155.22999999999999</v>
      </c>
      <c r="F27" s="23">
        <f>'2025'!G27</f>
        <v>69.83</v>
      </c>
      <c r="G27" s="23">
        <v>73.53</v>
      </c>
      <c r="H27" s="5">
        <f>'2024'!H27</f>
        <v>3549</v>
      </c>
      <c r="I27" s="5">
        <f>'2024'!I27</f>
        <v>4620</v>
      </c>
      <c r="J27" s="5">
        <f>'2024'!J27</f>
        <v>8442</v>
      </c>
      <c r="K27" s="5">
        <f>'2024'!K27</f>
        <v>5943</v>
      </c>
      <c r="L27" s="5">
        <f t="shared" si="1"/>
        <v>22554</v>
      </c>
      <c r="M27" s="24">
        <f t="shared" si="12"/>
        <v>303084.59999999998</v>
      </c>
      <c r="N27" s="24">
        <f t="shared" si="13"/>
        <v>394547.99999999994</v>
      </c>
      <c r="O27" s="24">
        <f t="shared" si="14"/>
        <v>689711.39999999991</v>
      </c>
      <c r="P27" s="24">
        <f t="shared" si="15"/>
        <v>485543.09999999992</v>
      </c>
      <c r="Q27" s="24">
        <f t="shared" si="11"/>
        <v>1872887.0999999996</v>
      </c>
      <c r="R27" s="24"/>
      <c r="S27" s="24"/>
      <c r="T27" s="24"/>
    </row>
    <row r="28" spans="1:20" s="6" customFormat="1" ht="38.25" customHeight="1">
      <c r="A28" s="68"/>
      <c r="B28" s="69" t="s">
        <v>29</v>
      </c>
      <c r="C28" s="22" t="s">
        <v>27</v>
      </c>
      <c r="D28" s="23">
        <v>125.51</v>
      </c>
      <c r="E28" s="23">
        <f t="shared" si="10"/>
        <v>125.51</v>
      </c>
      <c r="F28" s="23">
        <f>'2025'!G28</f>
        <v>60.24</v>
      </c>
      <c r="G28" s="23">
        <v>63.43</v>
      </c>
      <c r="H28" s="5">
        <f>'2024'!H28</f>
        <v>0</v>
      </c>
      <c r="I28" s="5">
        <f>'2024'!I28</f>
        <v>2225</v>
      </c>
      <c r="J28" s="5">
        <f>'2024'!J28</f>
        <v>0</v>
      </c>
      <c r="K28" s="5">
        <f>'2024'!K28</f>
        <v>0</v>
      </c>
      <c r="L28" s="5">
        <f t="shared" si="1"/>
        <v>2225</v>
      </c>
      <c r="M28" s="24">
        <f t="shared" si="12"/>
        <v>0</v>
      </c>
      <c r="N28" s="24">
        <f t="shared" si="13"/>
        <v>145225.75000000003</v>
      </c>
      <c r="O28" s="24">
        <f t="shared" si="14"/>
        <v>0</v>
      </c>
      <c r="P28" s="24">
        <f t="shared" si="15"/>
        <v>0</v>
      </c>
      <c r="Q28" s="24">
        <f t="shared" si="11"/>
        <v>145225.75000000003</v>
      </c>
      <c r="R28" s="24"/>
      <c r="S28" s="24"/>
      <c r="T28" s="24"/>
    </row>
    <row r="29" spans="1:20" s="6" customFormat="1" ht="38.25" customHeight="1">
      <c r="A29" s="68"/>
      <c r="B29" s="69"/>
      <c r="C29" s="22" t="s">
        <v>30</v>
      </c>
      <c r="D29" s="23">
        <v>125.51</v>
      </c>
      <c r="E29" s="23">
        <f t="shared" ref="E29:E33" si="17">D29</f>
        <v>125.51</v>
      </c>
      <c r="F29" s="23">
        <f>'2025'!G29</f>
        <v>60.24</v>
      </c>
      <c r="G29" s="23">
        <v>63.43</v>
      </c>
      <c r="H29" s="5">
        <f>'2024'!H29</f>
        <v>13383</v>
      </c>
      <c r="I29" s="5">
        <f>'2024'!I29</f>
        <v>26581</v>
      </c>
      <c r="J29" s="5">
        <f>'2024'!J29</f>
        <v>43754</v>
      </c>
      <c r="K29" s="5">
        <f>'2024'!K29</f>
        <v>20723</v>
      </c>
      <c r="L29" s="5">
        <f t="shared" si="1"/>
        <v>104441</v>
      </c>
      <c r="M29" s="24">
        <f t="shared" si="12"/>
        <v>873508.41000000015</v>
      </c>
      <c r="N29" s="24">
        <f t="shared" si="13"/>
        <v>1734941.8700000003</v>
      </c>
      <c r="O29" s="24">
        <f t="shared" si="14"/>
        <v>2716248.3200000003</v>
      </c>
      <c r="P29" s="24">
        <f t="shared" si="15"/>
        <v>1286483.8400000001</v>
      </c>
      <c r="Q29" s="24">
        <f t="shared" si="11"/>
        <v>6611182.4400000004</v>
      </c>
      <c r="R29" s="24"/>
      <c r="S29" s="24"/>
      <c r="T29" s="24"/>
    </row>
    <row r="30" spans="1:20" s="6" customFormat="1" ht="38.25" customHeight="1">
      <c r="A30" s="68"/>
      <c r="B30" s="69"/>
      <c r="C30" s="22" t="s">
        <v>26</v>
      </c>
      <c r="D30" s="23">
        <v>125.51</v>
      </c>
      <c r="E30" s="23">
        <f t="shared" si="17"/>
        <v>125.51</v>
      </c>
      <c r="F30" s="23">
        <f>'2025'!G30</f>
        <v>60.24</v>
      </c>
      <c r="G30" s="23">
        <v>63.43</v>
      </c>
      <c r="H30" s="5">
        <f>'2024'!H30</f>
        <v>3280</v>
      </c>
      <c r="I30" s="5">
        <f>'2024'!I30</f>
        <v>5892</v>
      </c>
      <c r="J30" s="5">
        <f>'2024'!J30</f>
        <v>7465</v>
      </c>
      <c r="K30" s="5">
        <f>'2024'!K30</f>
        <v>5844</v>
      </c>
      <c r="L30" s="5">
        <f t="shared" si="1"/>
        <v>22481</v>
      </c>
      <c r="M30" s="24">
        <f t="shared" si="12"/>
        <v>214085.60000000003</v>
      </c>
      <c r="N30" s="24">
        <f t="shared" si="13"/>
        <v>384570.84000000008</v>
      </c>
      <c r="O30" s="24">
        <f t="shared" si="14"/>
        <v>463427.2</v>
      </c>
      <c r="P30" s="24">
        <f t="shared" si="15"/>
        <v>362795.52000000002</v>
      </c>
      <c r="Q30" s="24">
        <f t="shared" si="11"/>
        <v>1424879.1600000001</v>
      </c>
      <c r="R30" s="24"/>
      <c r="S30" s="24"/>
      <c r="T30" s="24"/>
    </row>
    <row r="31" spans="1:20" s="6" customFormat="1" ht="38.25" customHeight="1">
      <c r="A31" s="68"/>
      <c r="B31" s="69"/>
      <c r="C31" s="22" t="s">
        <v>28</v>
      </c>
      <c r="D31" s="23">
        <v>125.51</v>
      </c>
      <c r="E31" s="23">
        <f t="shared" si="17"/>
        <v>125.51</v>
      </c>
      <c r="F31" s="23">
        <f>'2025'!G31</f>
        <v>60.24</v>
      </c>
      <c r="G31" s="23">
        <v>63.43</v>
      </c>
      <c r="H31" s="5">
        <f>'2024'!H31</f>
        <v>9793</v>
      </c>
      <c r="I31" s="5">
        <f>'2024'!I31</f>
        <v>12411</v>
      </c>
      <c r="J31" s="5">
        <f>'2024'!J31</f>
        <v>18025</v>
      </c>
      <c r="K31" s="5">
        <f>'2024'!K31</f>
        <v>16037</v>
      </c>
      <c r="L31" s="5">
        <f t="shared" si="1"/>
        <v>56266</v>
      </c>
      <c r="M31" s="24">
        <f t="shared" si="12"/>
        <v>639189.1100000001</v>
      </c>
      <c r="N31" s="24">
        <f t="shared" si="13"/>
        <v>810065.97000000009</v>
      </c>
      <c r="O31" s="24">
        <f t="shared" si="14"/>
        <v>1118992</v>
      </c>
      <c r="P31" s="24">
        <f t="shared" si="15"/>
        <v>995576.96000000008</v>
      </c>
      <c r="Q31" s="24">
        <f t="shared" si="11"/>
        <v>3563824.04</v>
      </c>
      <c r="R31" s="24"/>
      <c r="S31" s="24"/>
      <c r="T31" s="24"/>
    </row>
    <row r="32" spans="1:20" s="6" customFormat="1" ht="38.25" customHeight="1">
      <c r="A32" s="68"/>
      <c r="B32" s="69"/>
      <c r="C32" s="22" t="s">
        <v>31</v>
      </c>
      <c r="D32" s="23">
        <v>125.51</v>
      </c>
      <c r="E32" s="23">
        <f t="shared" si="17"/>
        <v>125.51</v>
      </c>
      <c r="F32" s="23">
        <f>'2025'!G32</f>
        <v>60.24</v>
      </c>
      <c r="G32" s="23">
        <v>63.43</v>
      </c>
      <c r="H32" s="5">
        <f>'2024'!H32</f>
        <v>4907</v>
      </c>
      <c r="I32" s="5">
        <f>'2024'!I32</f>
        <v>6776</v>
      </c>
      <c r="J32" s="5">
        <f>'2024'!J32</f>
        <v>10678</v>
      </c>
      <c r="K32" s="5">
        <f>'2024'!K32</f>
        <v>8227</v>
      </c>
      <c r="L32" s="5">
        <f t="shared" si="1"/>
        <v>30588</v>
      </c>
      <c r="M32" s="24">
        <f t="shared" si="12"/>
        <v>320279.89000000007</v>
      </c>
      <c r="N32" s="24">
        <f t="shared" si="13"/>
        <v>442269.52000000008</v>
      </c>
      <c r="O32" s="24">
        <f t="shared" si="14"/>
        <v>662890.24000000011</v>
      </c>
      <c r="P32" s="24">
        <f t="shared" si="15"/>
        <v>510732.16000000003</v>
      </c>
      <c r="Q32" s="24">
        <f t="shared" si="11"/>
        <v>1936171.8100000005</v>
      </c>
      <c r="R32" s="24"/>
      <c r="S32" s="24"/>
      <c r="T32" s="24"/>
    </row>
    <row r="33" spans="1:20" s="6" customFormat="1" ht="38.25" customHeight="1">
      <c r="A33" s="68"/>
      <c r="B33" s="69"/>
      <c r="C33" s="22" t="s">
        <v>32</v>
      </c>
      <c r="D33" s="23">
        <v>125.51</v>
      </c>
      <c r="E33" s="23">
        <f t="shared" si="17"/>
        <v>125.51</v>
      </c>
      <c r="F33" s="23">
        <f>'2025'!G33</f>
        <v>60.24</v>
      </c>
      <c r="G33" s="23">
        <v>63.43</v>
      </c>
      <c r="H33" s="5">
        <f>'2024'!H33</f>
        <v>4270</v>
      </c>
      <c r="I33" s="5">
        <f>'2024'!I33</f>
        <v>2968</v>
      </c>
      <c r="J33" s="5">
        <f>'2024'!J33</f>
        <v>6687</v>
      </c>
      <c r="K33" s="5">
        <f>'2024'!K33</f>
        <v>2466</v>
      </c>
      <c r="L33" s="5">
        <f t="shared" si="1"/>
        <v>16391</v>
      </c>
      <c r="M33" s="24">
        <f t="shared" si="12"/>
        <v>278702.90000000002</v>
      </c>
      <c r="N33" s="24">
        <f t="shared" si="13"/>
        <v>193721.36000000004</v>
      </c>
      <c r="O33" s="24">
        <f t="shared" si="14"/>
        <v>415128.96</v>
      </c>
      <c r="P33" s="24">
        <f t="shared" si="15"/>
        <v>153089.28</v>
      </c>
      <c r="Q33" s="24">
        <f t="shared" si="11"/>
        <v>1040642.5000000001</v>
      </c>
      <c r="R33" s="24"/>
      <c r="S33" s="24"/>
      <c r="T33" s="24"/>
    </row>
    <row r="34" spans="1:20" s="6" customFormat="1" ht="60" customHeight="1">
      <c r="A34" s="68"/>
      <c r="B34" s="22" t="s">
        <v>33</v>
      </c>
      <c r="C34" s="22" t="s">
        <v>27</v>
      </c>
      <c r="D34" s="23">
        <v>79.11</v>
      </c>
      <c r="E34" s="23">
        <f t="shared" si="10"/>
        <v>79.11</v>
      </c>
      <c r="F34" s="23">
        <f>'2025'!G34</f>
        <v>58.16</v>
      </c>
      <c r="G34" s="23">
        <v>61.24</v>
      </c>
      <c r="H34" s="5">
        <f>'2024'!H34</f>
        <v>41637</v>
      </c>
      <c r="I34" s="5">
        <f>'2024'!I34</f>
        <v>55348</v>
      </c>
      <c r="J34" s="5">
        <f>'2024'!J34</f>
        <v>78695</v>
      </c>
      <c r="K34" s="5">
        <f>'2024'!K34</f>
        <v>59439</v>
      </c>
      <c r="L34" s="5">
        <f t="shared" si="1"/>
        <v>235119</v>
      </c>
      <c r="M34" s="24">
        <f t="shared" si="12"/>
        <v>872295.15000000014</v>
      </c>
      <c r="N34" s="24">
        <f t="shared" si="13"/>
        <v>1159540.6000000001</v>
      </c>
      <c r="O34" s="24">
        <f t="shared" si="14"/>
        <v>1406279.65</v>
      </c>
      <c r="P34" s="24">
        <f t="shared" si="15"/>
        <v>1062174.93</v>
      </c>
      <c r="Q34" s="24">
        <f t="shared" si="11"/>
        <v>4500290.33</v>
      </c>
      <c r="R34" s="24"/>
      <c r="S34" s="24"/>
      <c r="T34" s="24"/>
    </row>
    <row r="35" spans="1:20" s="6" customFormat="1" ht="45" customHeight="1">
      <c r="A35" s="68"/>
      <c r="B35" s="26" t="s">
        <v>24</v>
      </c>
      <c r="C35" s="22"/>
      <c r="D35" s="23"/>
      <c r="E35" s="23"/>
      <c r="F35" s="23"/>
      <c r="G35" s="23"/>
      <c r="H35" s="5">
        <f>'2024'!H35</f>
        <v>85575.84</v>
      </c>
      <c r="I35" s="5">
        <f>'2024'!I35</f>
        <v>121472.3</v>
      </c>
      <c r="J35" s="5">
        <f>'2024'!J35</f>
        <v>180331</v>
      </c>
      <c r="K35" s="5">
        <f>'2024'!K35</f>
        <v>124263</v>
      </c>
      <c r="L35" s="5">
        <f>SUM(H35:K35)</f>
        <v>511642.14</v>
      </c>
      <c r="M35" s="24">
        <f>SUM(M24:M34)</f>
        <v>3720601.8380000005</v>
      </c>
      <c r="N35" s="24">
        <f t="shared" ref="N35:Q35" si="18">SUM(N24:N34)</f>
        <v>5503463.1950000003</v>
      </c>
      <c r="O35" s="24">
        <f t="shared" si="18"/>
        <v>7828069.870000001</v>
      </c>
      <c r="P35" s="24">
        <f t="shared" si="18"/>
        <v>5134077.7299999995</v>
      </c>
      <c r="Q35" s="24">
        <f t="shared" si="18"/>
        <v>22186212.633000001</v>
      </c>
      <c r="R35" s="24">
        <f>'2025'!S35</f>
        <v>1676218.11</v>
      </c>
      <c r="S35" s="24">
        <f>P35/3</f>
        <v>1711359.2433333332</v>
      </c>
      <c r="T35" s="24">
        <f>Q35+R35-S35</f>
        <v>22151071.499666668</v>
      </c>
    </row>
    <row r="36" spans="1:20" s="6" customFormat="1" ht="62.25" customHeight="1">
      <c r="A36" s="68" t="s">
        <v>34</v>
      </c>
      <c r="B36" s="29" t="s">
        <v>22</v>
      </c>
      <c r="C36" s="29" t="s">
        <v>35</v>
      </c>
      <c r="D36" s="30">
        <v>282.58999999999997</v>
      </c>
      <c r="E36" s="30">
        <v>282.58999999999997</v>
      </c>
      <c r="F36" s="23">
        <f>'2025'!G36</f>
        <v>83.8</v>
      </c>
      <c r="G36" s="23">
        <v>88.24</v>
      </c>
      <c r="H36" s="5">
        <f>'2024'!H36</f>
        <v>3760</v>
      </c>
      <c r="I36" s="5">
        <f>'2024'!I36</f>
        <v>4471</v>
      </c>
      <c r="J36" s="5">
        <f>'2024'!J36</f>
        <v>7729</v>
      </c>
      <c r="K36" s="5">
        <f>'2024'!K36</f>
        <v>5591</v>
      </c>
      <c r="L36" s="5">
        <f t="shared" si="1"/>
        <v>21551</v>
      </c>
      <c r="M36" s="24">
        <f t="shared" ref="M36" si="19">(D36-F36)*H36</f>
        <v>747450.39999999991</v>
      </c>
      <c r="N36" s="24">
        <f t="shared" ref="N36:O36" si="20">(D36-F36)*I36</f>
        <v>888790.08999999985</v>
      </c>
      <c r="O36" s="24">
        <f t="shared" si="20"/>
        <v>1502131.1499999997</v>
      </c>
      <c r="P36" s="24">
        <f t="shared" ref="P36" si="21">(E36-G36)*K36</f>
        <v>1086610.8499999999</v>
      </c>
      <c r="Q36" s="24">
        <f t="shared" ref="Q36" si="22">M36+N36+O36+P36</f>
        <v>4224982.4899999993</v>
      </c>
      <c r="R36" s="24"/>
      <c r="S36" s="24"/>
      <c r="T36" s="24"/>
    </row>
    <row r="37" spans="1:20" s="6" customFormat="1" ht="52.5" customHeight="1">
      <c r="A37" s="68"/>
      <c r="B37" s="26" t="s">
        <v>24</v>
      </c>
      <c r="C37" s="26"/>
      <c r="D37" s="28"/>
      <c r="E37" s="28"/>
      <c r="F37" s="28"/>
      <c r="G37" s="28"/>
      <c r="H37" s="5">
        <f>'2024'!H37</f>
        <v>3760</v>
      </c>
      <c r="I37" s="5">
        <f>'2024'!I37</f>
        <v>4471</v>
      </c>
      <c r="J37" s="5">
        <f>'2024'!J37</f>
        <v>7729</v>
      </c>
      <c r="K37" s="5">
        <f>'2024'!K37</f>
        <v>5591</v>
      </c>
      <c r="L37" s="5">
        <f>SUM(H37:K37)</f>
        <v>21551</v>
      </c>
      <c r="M37" s="62">
        <f>M36</f>
        <v>747450.39999999991</v>
      </c>
      <c r="N37" s="62">
        <f t="shared" ref="N37:Q37" si="23">N36</f>
        <v>888790.08999999985</v>
      </c>
      <c r="O37" s="62">
        <f t="shared" si="23"/>
        <v>1502131.1499999997</v>
      </c>
      <c r="P37" s="62">
        <f t="shared" si="23"/>
        <v>1086610.8499999999</v>
      </c>
      <c r="Q37" s="62">
        <f t="shared" si="23"/>
        <v>4224982.4899999993</v>
      </c>
      <c r="R37" s="62">
        <f>'2025'!S37</f>
        <v>350220.24000000005</v>
      </c>
      <c r="S37" s="62">
        <f>P37/3</f>
        <v>362203.61666666664</v>
      </c>
      <c r="T37" s="62">
        <f>Q37+R37-S37</f>
        <v>4212999.1133333333</v>
      </c>
    </row>
    <row r="38" spans="1:20" s="6" customFormat="1" ht="42" customHeight="1">
      <c r="A38" s="68" t="s">
        <v>36</v>
      </c>
      <c r="B38" s="69" t="s">
        <v>15</v>
      </c>
      <c r="C38" s="22" t="s">
        <v>37</v>
      </c>
      <c r="D38" s="23">
        <v>227.36</v>
      </c>
      <c r="E38" s="23">
        <f t="shared" ref="E38:E44" si="24">D38</f>
        <v>227.36</v>
      </c>
      <c r="F38" s="23">
        <f>'2025'!G38</f>
        <v>55.38</v>
      </c>
      <c r="G38" s="23">
        <v>58.32</v>
      </c>
      <c r="H38" s="5">
        <f>'2024'!H38</f>
        <v>66600.320000000007</v>
      </c>
      <c r="I38" s="5">
        <f>'2024'!I38</f>
        <v>65054.7</v>
      </c>
      <c r="J38" s="5">
        <f>'2024'!J38</f>
        <v>56631.01</v>
      </c>
      <c r="K38" s="5">
        <f>'2024'!K38</f>
        <v>66233.8</v>
      </c>
      <c r="L38" s="5">
        <f t="shared" si="1"/>
        <v>254519.83000000002</v>
      </c>
      <c r="M38" s="24">
        <f>(D38-F38)*H38</f>
        <v>11453923.033600003</v>
      </c>
      <c r="N38" s="24">
        <f>(D38-F38)*I38</f>
        <v>11188107.306</v>
      </c>
      <c r="O38" s="24">
        <f>(E38-G38)*J38</f>
        <v>9572905.9304000009</v>
      </c>
      <c r="P38" s="24">
        <f>(E38-G38)*K38</f>
        <v>11196161.552000001</v>
      </c>
      <c r="Q38" s="24">
        <f t="shared" ref="Q38:Q44" si="25">M38+N38+O38+P38</f>
        <v>43411097.822000004</v>
      </c>
      <c r="R38" s="24"/>
      <c r="S38" s="24"/>
      <c r="T38" s="24"/>
    </row>
    <row r="39" spans="1:20" s="6" customFormat="1" ht="42" customHeight="1">
      <c r="A39" s="68"/>
      <c r="B39" s="69"/>
      <c r="C39" s="22" t="s">
        <v>38</v>
      </c>
      <c r="D39" s="23">
        <v>227.36</v>
      </c>
      <c r="E39" s="23">
        <f t="shared" ref="E39" si="26">D39</f>
        <v>227.36</v>
      </c>
      <c r="F39" s="23">
        <f>'2025'!G39</f>
        <v>55.38</v>
      </c>
      <c r="G39" s="23">
        <v>58.32</v>
      </c>
      <c r="H39" s="5">
        <f>'2024'!H39</f>
        <v>3471.92</v>
      </c>
      <c r="I39" s="5">
        <f>'2024'!I39</f>
        <v>2989.2000000000003</v>
      </c>
      <c r="J39" s="5">
        <f>'2024'!J39</f>
        <v>2570.3000000000002</v>
      </c>
      <c r="K39" s="5">
        <f>'2024'!K39</f>
        <v>3380.2</v>
      </c>
      <c r="L39" s="5">
        <f t="shared" si="1"/>
        <v>12411.620000000003</v>
      </c>
      <c r="M39" s="24">
        <f t="shared" ref="M39:M44" si="27">(D39-F39)*H39</f>
        <v>597100.80160000012</v>
      </c>
      <c r="N39" s="24">
        <f t="shared" ref="N39:N44" si="28">(D39-F39)*I39</f>
        <v>514082.6160000001</v>
      </c>
      <c r="O39" s="24">
        <f t="shared" ref="O39:O44" si="29">(E39-G39)*J39</f>
        <v>434483.5120000001</v>
      </c>
      <c r="P39" s="24">
        <f t="shared" ref="P39:P44" si="30">(E39-G39)*K39</f>
        <v>571389.00800000003</v>
      </c>
      <c r="Q39" s="24">
        <f t="shared" si="25"/>
        <v>2117055.9376000003</v>
      </c>
      <c r="R39" s="24"/>
      <c r="S39" s="24"/>
      <c r="T39" s="24"/>
    </row>
    <row r="40" spans="1:20" s="6" customFormat="1" ht="37.5" customHeight="1">
      <c r="A40" s="68"/>
      <c r="B40" s="69" t="s">
        <v>22</v>
      </c>
      <c r="C40" s="22" t="s">
        <v>37</v>
      </c>
      <c r="D40" s="23">
        <v>291.73</v>
      </c>
      <c r="E40" s="23">
        <f t="shared" si="24"/>
        <v>291.73</v>
      </c>
      <c r="F40" s="23">
        <f>'2025'!G40</f>
        <v>69.83</v>
      </c>
      <c r="G40" s="23">
        <v>73.53</v>
      </c>
      <c r="H40" s="5">
        <f>'2024'!H40</f>
        <v>5982.5</v>
      </c>
      <c r="I40" s="5">
        <f>'2024'!I40</f>
        <v>7866.5</v>
      </c>
      <c r="J40" s="5">
        <f>'2024'!J40</f>
        <v>8930</v>
      </c>
      <c r="K40" s="5">
        <f>'2024'!K40</f>
        <v>8670.5</v>
      </c>
      <c r="L40" s="5">
        <f t="shared" si="1"/>
        <v>31449.5</v>
      </c>
      <c r="M40" s="24">
        <f t="shared" si="27"/>
        <v>1327516.7500000002</v>
      </c>
      <c r="N40" s="24">
        <f t="shared" si="28"/>
        <v>1745576.3500000003</v>
      </c>
      <c r="O40" s="24">
        <f t="shared" si="29"/>
        <v>1948526.0000000002</v>
      </c>
      <c r="P40" s="24">
        <f t="shared" si="30"/>
        <v>1891903.1</v>
      </c>
      <c r="Q40" s="24">
        <f t="shared" si="25"/>
        <v>6913522.2000000011</v>
      </c>
      <c r="R40" s="24"/>
      <c r="S40" s="24"/>
      <c r="T40" s="24"/>
    </row>
    <row r="41" spans="1:20" s="6" customFormat="1" ht="37.5" customHeight="1">
      <c r="A41" s="68"/>
      <c r="B41" s="69"/>
      <c r="C41" s="22" t="s">
        <v>38</v>
      </c>
      <c r="D41" s="23">
        <v>291.73</v>
      </c>
      <c r="E41" s="23">
        <f t="shared" ref="E41" si="31">D41</f>
        <v>291.73</v>
      </c>
      <c r="F41" s="23">
        <f>'2025'!G41</f>
        <v>69.83</v>
      </c>
      <c r="G41" s="23">
        <v>73.53</v>
      </c>
      <c r="H41" s="5">
        <f>'2024'!H41</f>
        <v>4670.5</v>
      </c>
      <c r="I41" s="5">
        <f>'2024'!I41</f>
        <v>5541</v>
      </c>
      <c r="J41" s="5">
        <f>'2024'!J41</f>
        <v>6954</v>
      </c>
      <c r="K41" s="5">
        <f>'2024'!K41</f>
        <v>6416</v>
      </c>
      <c r="L41" s="5">
        <f t="shared" si="1"/>
        <v>23581.5</v>
      </c>
      <c r="M41" s="24">
        <f t="shared" si="27"/>
        <v>1036383.9500000002</v>
      </c>
      <c r="N41" s="24">
        <f t="shared" si="28"/>
        <v>1229547.9000000001</v>
      </c>
      <c r="O41" s="24">
        <f t="shared" si="29"/>
        <v>1517362.8</v>
      </c>
      <c r="P41" s="24">
        <f t="shared" si="30"/>
        <v>1399971.2000000002</v>
      </c>
      <c r="Q41" s="24">
        <f t="shared" si="25"/>
        <v>5183265.8500000006</v>
      </c>
      <c r="R41" s="24"/>
      <c r="S41" s="24"/>
      <c r="T41" s="24"/>
    </row>
    <row r="42" spans="1:20" s="6" customFormat="1" ht="48" customHeight="1">
      <c r="A42" s="68"/>
      <c r="B42" s="69" t="s">
        <v>29</v>
      </c>
      <c r="C42" s="22" t="s">
        <v>37</v>
      </c>
      <c r="D42" s="23">
        <v>266.38</v>
      </c>
      <c r="E42" s="23">
        <f t="shared" si="24"/>
        <v>266.38</v>
      </c>
      <c r="F42" s="23">
        <f>'2025'!G42</f>
        <v>60.24</v>
      </c>
      <c r="G42" s="23">
        <v>63.43</v>
      </c>
      <c r="H42" s="5">
        <f>'2024'!H42</f>
        <v>3678</v>
      </c>
      <c r="I42" s="5">
        <f>'2024'!I42</f>
        <v>5361</v>
      </c>
      <c r="J42" s="5">
        <f>'2024'!J42</f>
        <v>7689</v>
      </c>
      <c r="K42" s="5">
        <f>'2024'!K42</f>
        <v>4668</v>
      </c>
      <c r="L42" s="5">
        <f t="shared" si="1"/>
        <v>21396</v>
      </c>
      <c r="M42" s="24">
        <f t="shared" si="27"/>
        <v>758182.91999999993</v>
      </c>
      <c r="N42" s="24">
        <f t="shared" si="28"/>
        <v>1105116.54</v>
      </c>
      <c r="O42" s="24">
        <f t="shared" si="29"/>
        <v>1560482.5499999998</v>
      </c>
      <c r="P42" s="24">
        <f t="shared" si="30"/>
        <v>947370.6</v>
      </c>
      <c r="Q42" s="24">
        <f t="shared" si="25"/>
        <v>4371152.6099999994</v>
      </c>
      <c r="R42" s="24"/>
      <c r="S42" s="24"/>
      <c r="T42" s="24"/>
    </row>
    <row r="43" spans="1:20" s="6" customFormat="1" ht="48" customHeight="1">
      <c r="A43" s="68"/>
      <c r="B43" s="69"/>
      <c r="C43" s="22" t="s">
        <v>38</v>
      </c>
      <c r="D43" s="23">
        <v>266.38</v>
      </c>
      <c r="E43" s="23">
        <f t="shared" ref="E43" si="32">D43</f>
        <v>266.38</v>
      </c>
      <c r="F43" s="23">
        <f>'2025'!G43</f>
        <v>60.24</v>
      </c>
      <c r="G43" s="23">
        <v>63.43</v>
      </c>
      <c r="H43" s="5">
        <f>'2024'!H43</f>
        <v>9783</v>
      </c>
      <c r="I43" s="5">
        <f>'2024'!I43</f>
        <v>13680.5</v>
      </c>
      <c r="J43" s="5">
        <f>'2024'!J43</f>
        <v>17675</v>
      </c>
      <c r="K43" s="5">
        <f>'2024'!K43</f>
        <v>14308.5</v>
      </c>
      <c r="L43" s="5">
        <f t="shared" si="1"/>
        <v>55447</v>
      </c>
      <c r="M43" s="24">
        <f t="shared" si="27"/>
        <v>2016667.6199999999</v>
      </c>
      <c r="N43" s="24">
        <f t="shared" si="28"/>
        <v>2820098.27</v>
      </c>
      <c r="O43" s="24">
        <f t="shared" si="29"/>
        <v>3587141.25</v>
      </c>
      <c r="P43" s="24">
        <f t="shared" si="30"/>
        <v>2903910.0749999997</v>
      </c>
      <c r="Q43" s="24">
        <f t="shared" si="25"/>
        <v>11327817.215</v>
      </c>
      <c r="R43" s="24"/>
      <c r="S43" s="24"/>
      <c r="T43" s="24"/>
    </row>
    <row r="44" spans="1:20" s="6" customFormat="1" ht="54" customHeight="1">
      <c r="A44" s="68"/>
      <c r="B44" s="22" t="s">
        <v>33</v>
      </c>
      <c r="C44" s="22" t="s">
        <v>37</v>
      </c>
      <c r="D44" s="23">
        <v>178.83</v>
      </c>
      <c r="E44" s="23">
        <f t="shared" si="24"/>
        <v>178.83</v>
      </c>
      <c r="F44" s="23">
        <f>'2025'!G44</f>
        <v>58.16</v>
      </c>
      <c r="G44" s="23">
        <v>61.24</v>
      </c>
      <c r="H44" s="5">
        <f>'2024'!H44</f>
        <v>34907.01</v>
      </c>
      <c r="I44" s="5">
        <f>'2024'!I44</f>
        <v>47737.599999999999</v>
      </c>
      <c r="J44" s="5">
        <f>'2024'!J44</f>
        <v>62246.43</v>
      </c>
      <c r="K44" s="5">
        <f>'2024'!K44</f>
        <v>48544.59</v>
      </c>
      <c r="L44" s="5">
        <f t="shared" si="1"/>
        <v>193435.63</v>
      </c>
      <c r="M44" s="24">
        <f t="shared" si="27"/>
        <v>4212228.8967000004</v>
      </c>
      <c r="N44" s="24">
        <f t="shared" si="28"/>
        <v>5760496.1920000007</v>
      </c>
      <c r="O44" s="24">
        <f t="shared" si="29"/>
        <v>7319557.7037000004</v>
      </c>
      <c r="P44" s="24">
        <f t="shared" si="30"/>
        <v>5708358.3380999994</v>
      </c>
      <c r="Q44" s="24">
        <f t="shared" si="25"/>
        <v>23000641.130500004</v>
      </c>
      <c r="R44" s="24"/>
      <c r="S44" s="24"/>
      <c r="T44" s="24"/>
    </row>
    <row r="45" spans="1:20" s="3" customFormat="1" ht="42" customHeight="1">
      <c r="A45" s="68"/>
      <c r="B45" s="26" t="s">
        <v>24</v>
      </c>
      <c r="C45" s="26"/>
      <c r="D45" s="27"/>
      <c r="E45" s="27"/>
      <c r="F45" s="27"/>
      <c r="G45" s="27"/>
      <c r="H45" s="5">
        <f>'2024'!H45</f>
        <v>129093.25</v>
      </c>
      <c r="I45" s="5">
        <f>'2024'!I45</f>
        <v>148230.5</v>
      </c>
      <c r="J45" s="5">
        <f>'2024'!J45</f>
        <v>162695.74</v>
      </c>
      <c r="K45" s="5">
        <f>'2024'!K45</f>
        <v>152221.59</v>
      </c>
      <c r="L45" s="5">
        <f>SUM(H45:K45)</f>
        <v>592241.07999999996</v>
      </c>
      <c r="M45" s="62">
        <f>SUM(M38:M44)</f>
        <v>21402003.971900001</v>
      </c>
      <c r="N45" s="62">
        <f t="shared" ref="N45:Q45" si="33">SUM(N38:N44)</f>
        <v>24363025.174000002</v>
      </c>
      <c r="O45" s="62">
        <f t="shared" si="33"/>
        <v>25940459.746100001</v>
      </c>
      <c r="P45" s="62">
        <f t="shared" si="33"/>
        <v>24619063.873099998</v>
      </c>
      <c r="Q45" s="62">
        <f t="shared" si="33"/>
        <v>96324552.765100017</v>
      </c>
      <c r="R45" s="62">
        <f>'2025'!S45</f>
        <v>7927866.1420333339</v>
      </c>
      <c r="S45" s="62">
        <f>P45/3</f>
        <v>8206354.6243666662</v>
      </c>
      <c r="T45" s="62">
        <f>Q45+R45-S45</f>
        <v>96046064.282766685</v>
      </c>
    </row>
    <row r="46" spans="1:20" s="6" customFormat="1" ht="67.5" customHeight="1">
      <c r="A46" s="68" t="s">
        <v>39</v>
      </c>
      <c r="B46" s="22" t="s">
        <v>15</v>
      </c>
      <c r="C46" s="22" t="s">
        <v>40</v>
      </c>
      <c r="D46" s="23">
        <v>139.63</v>
      </c>
      <c r="E46" s="23">
        <f>D46</f>
        <v>139.63</v>
      </c>
      <c r="F46" s="23">
        <f>'2025'!G46</f>
        <v>66.44</v>
      </c>
      <c r="G46" s="23">
        <v>69.959999999999994</v>
      </c>
      <c r="H46" s="5">
        <f>'2024'!H46</f>
        <v>80844.899999999994</v>
      </c>
      <c r="I46" s="5">
        <f>'2024'!I46</f>
        <v>73312.960000000006</v>
      </c>
      <c r="J46" s="5">
        <f>'2024'!J46</f>
        <v>71026.987999999998</v>
      </c>
      <c r="K46" s="5">
        <f>'2024'!K46</f>
        <v>76100.345000000001</v>
      </c>
      <c r="L46" s="5">
        <f t="shared" si="1"/>
        <v>301285.19299999997</v>
      </c>
      <c r="M46" s="24">
        <f>(D46-F46)*H46</f>
        <v>5917038.2309999997</v>
      </c>
      <c r="N46" s="24">
        <f>(D46-F46)*I46</f>
        <v>5365775.5424000006</v>
      </c>
      <c r="O46" s="24">
        <f>(E46-G46)*J46</f>
        <v>4948450.2539600004</v>
      </c>
      <c r="P46" s="24">
        <f>(E46-G46)*K46</f>
        <v>5301911.0361500001</v>
      </c>
      <c r="Q46" s="24">
        <f t="shared" ref="Q46:Q48" si="34">M46+N46+O46+P46</f>
        <v>21533175.063510001</v>
      </c>
      <c r="R46" s="24"/>
      <c r="S46" s="24"/>
      <c r="T46" s="24"/>
    </row>
    <row r="47" spans="1:20" s="6" customFormat="1" ht="88.5" customHeight="1">
      <c r="A47" s="68"/>
      <c r="B47" s="22" t="s">
        <v>29</v>
      </c>
      <c r="C47" s="22" t="s">
        <v>40</v>
      </c>
      <c r="D47" s="23">
        <v>316.74</v>
      </c>
      <c r="E47" s="23">
        <f>D47</f>
        <v>316.74</v>
      </c>
      <c r="F47" s="23">
        <f>'2025'!G47</f>
        <v>72.290000000000006</v>
      </c>
      <c r="G47" s="23">
        <v>76.12</v>
      </c>
      <c r="H47" s="5">
        <f>'2024'!H47</f>
        <v>325</v>
      </c>
      <c r="I47" s="5">
        <f>'2024'!I47</f>
        <v>1094</v>
      </c>
      <c r="J47" s="5">
        <f>'2024'!J47</f>
        <v>3991.96</v>
      </c>
      <c r="K47" s="5">
        <f>'2024'!K47</f>
        <v>1995.982</v>
      </c>
      <c r="L47" s="5">
        <f t="shared" si="1"/>
        <v>7406.942</v>
      </c>
      <c r="M47" s="24">
        <f t="shared" ref="M47:M48" si="35">(D47-F47)*H47</f>
        <v>79446.25</v>
      </c>
      <c r="N47" s="24">
        <f t="shared" ref="N47:N48" si="36">(D47-F47)*I47</f>
        <v>267428.3</v>
      </c>
      <c r="O47" s="24">
        <f t="shared" ref="O47:O48" si="37">(E47-G47)*J47</f>
        <v>960545.41520000005</v>
      </c>
      <c r="P47" s="24">
        <f t="shared" ref="P47:P48" si="38">(E47-G47)*K47</f>
        <v>480273.18884000002</v>
      </c>
      <c r="Q47" s="24">
        <f t="shared" si="34"/>
        <v>1787693.1540399999</v>
      </c>
      <c r="R47" s="24"/>
      <c r="S47" s="24"/>
      <c r="T47" s="24"/>
    </row>
    <row r="48" spans="1:20" s="6" customFormat="1" ht="67.5" customHeight="1">
      <c r="A48" s="68"/>
      <c r="B48" s="29" t="s">
        <v>33</v>
      </c>
      <c r="C48" s="29" t="s">
        <v>40</v>
      </c>
      <c r="D48" s="30">
        <v>237.09</v>
      </c>
      <c r="E48" s="30">
        <f>D48</f>
        <v>237.09</v>
      </c>
      <c r="F48" s="23">
        <f>'2025'!G48</f>
        <v>69.790000000000006</v>
      </c>
      <c r="G48" s="23">
        <v>73.489999999999995</v>
      </c>
      <c r="H48" s="5">
        <f>'2024'!H48</f>
        <v>23</v>
      </c>
      <c r="I48" s="5">
        <f>'2024'!I48</f>
        <v>506.7</v>
      </c>
      <c r="J48" s="5">
        <f>'2024'!J48</f>
        <v>1728</v>
      </c>
      <c r="K48" s="5">
        <f>'2024'!K48</f>
        <v>1153</v>
      </c>
      <c r="L48" s="5">
        <f t="shared" si="1"/>
        <v>3410.7</v>
      </c>
      <c r="M48" s="24">
        <f t="shared" si="35"/>
        <v>3847.9</v>
      </c>
      <c r="N48" s="24">
        <f t="shared" si="36"/>
        <v>84770.91</v>
      </c>
      <c r="O48" s="24">
        <f t="shared" si="37"/>
        <v>282700.80000000005</v>
      </c>
      <c r="P48" s="24">
        <f t="shared" si="38"/>
        <v>188630.80000000002</v>
      </c>
      <c r="Q48" s="24">
        <f t="shared" si="34"/>
        <v>559950.41</v>
      </c>
      <c r="R48" s="24"/>
      <c r="S48" s="24"/>
      <c r="T48" s="24"/>
    </row>
    <row r="49" spans="1:20" s="3" customFormat="1" ht="52.5" customHeight="1">
      <c r="A49" s="68"/>
      <c r="B49" s="26" t="s">
        <v>24</v>
      </c>
      <c r="C49" s="26"/>
      <c r="D49" s="28"/>
      <c r="E49" s="28"/>
      <c r="F49" s="28"/>
      <c r="G49" s="28"/>
      <c r="H49" s="5">
        <f>'2024'!H49</f>
        <v>81192.899999999994</v>
      </c>
      <c r="I49" s="5">
        <f>'2024'!I49</f>
        <v>74913.66</v>
      </c>
      <c r="J49" s="5">
        <f>'2024'!J49</f>
        <v>76746.948000000004</v>
      </c>
      <c r="K49" s="5">
        <f>'2024'!K49</f>
        <v>79249.327000000005</v>
      </c>
      <c r="L49" s="5">
        <f>SUM(H49:K49)</f>
        <v>312102.83500000002</v>
      </c>
      <c r="M49" s="62">
        <f>SUM(M46:M48)</f>
        <v>6000332.3810000001</v>
      </c>
      <c r="N49" s="62">
        <f t="shared" ref="N49:Q49" si="39">SUM(N46:N48)</f>
        <v>5717974.7524000006</v>
      </c>
      <c r="O49" s="62">
        <f t="shared" si="39"/>
        <v>6191696.4691599999</v>
      </c>
      <c r="P49" s="62">
        <f t="shared" si="39"/>
        <v>5970815.0249899998</v>
      </c>
      <c r="Q49" s="62">
        <f t="shared" si="39"/>
        <v>23880818.627550002</v>
      </c>
      <c r="R49" s="62">
        <f>'2025'!S49</f>
        <v>1935704.5590133332</v>
      </c>
      <c r="S49" s="62">
        <f>P49/3</f>
        <v>1990271.6749966666</v>
      </c>
      <c r="T49" s="62">
        <f>Q49+R49-S49</f>
        <v>23826251.511566669</v>
      </c>
    </row>
    <row r="50" spans="1:20" s="6" customFormat="1" ht="77.25" customHeight="1">
      <c r="A50" s="68" t="s">
        <v>41</v>
      </c>
      <c r="B50" s="22" t="s">
        <v>15</v>
      </c>
      <c r="C50" s="22" t="s">
        <v>42</v>
      </c>
      <c r="D50" s="23">
        <v>447.02</v>
      </c>
      <c r="E50" s="23">
        <f>D50</f>
        <v>447.02</v>
      </c>
      <c r="F50" s="23">
        <f>'2025'!G50</f>
        <v>55.38</v>
      </c>
      <c r="G50" s="23">
        <v>58.32</v>
      </c>
      <c r="H50" s="23">
        <f>'2024'!H50</f>
        <v>10789.73</v>
      </c>
      <c r="I50" s="23">
        <f>'2024'!I50</f>
        <v>9169</v>
      </c>
      <c r="J50" s="23">
        <f>'2024'!J50</f>
        <v>9600</v>
      </c>
      <c r="K50" s="5">
        <f>'2024'!K50</f>
        <v>10900</v>
      </c>
      <c r="L50" s="5">
        <f t="shared" si="1"/>
        <v>40458.729999999996</v>
      </c>
      <c r="M50" s="24">
        <f>(D50-F50)*H50</f>
        <v>4225689.8571999995</v>
      </c>
      <c r="N50" s="24">
        <f t="shared" ref="N50:O52" si="40">(D50-F50)*I50</f>
        <v>3590947.1599999997</v>
      </c>
      <c r="O50" s="24">
        <f t="shared" si="40"/>
        <v>3731520</v>
      </c>
      <c r="P50" s="24">
        <f t="shared" ref="P50:P52" si="41">(E50-G50)*K50</f>
        <v>4236830</v>
      </c>
      <c r="Q50" s="24">
        <f t="shared" ref="Q50:Q52" si="42">M50+N50+O50+P50</f>
        <v>15784987.017199999</v>
      </c>
      <c r="R50" s="24"/>
      <c r="S50" s="24"/>
      <c r="T50" s="24"/>
    </row>
    <row r="51" spans="1:20" s="6" customFormat="1" ht="77.25" customHeight="1">
      <c r="A51" s="68"/>
      <c r="B51" s="22" t="s">
        <v>22</v>
      </c>
      <c r="C51" s="22" t="s">
        <v>42</v>
      </c>
      <c r="D51" s="23">
        <v>806.51</v>
      </c>
      <c r="E51" s="23">
        <f t="shared" ref="E51:E52" si="43">D51</f>
        <v>806.51</v>
      </c>
      <c r="F51" s="23">
        <f>'2025'!G51</f>
        <v>69.83</v>
      </c>
      <c r="G51" s="23">
        <v>73.53</v>
      </c>
      <c r="H51" s="23">
        <f>'2024'!H51</f>
        <v>2326.5</v>
      </c>
      <c r="I51" s="23">
        <f>'2024'!I51</f>
        <v>3824</v>
      </c>
      <c r="J51" s="23">
        <f>'2024'!J51</f>
        <v>3900</v>
      </c>
      <c r="K51" s="5">
        <f>'2024'!K51</f>
        <v>2400</v>
      </c>
      <c r="L51" s="5">
        <f t="shared" si="1"/>
        <v>12450.5</v>
      </c>
      <c r="M51" s="24">
        <f t="shared" ref="M51:M52" si="44">(D51-F51)*H51</f>
        <v>1713886.0199999998</v>
      </c>
      <c r="N51" s="24">
        <f t="shared" si="40"/>
        <v>2817064.32</v>
      </c>
      <c r="O51" s="24">
        <f t="shared" si="40"/>
        <v>2858622</v>
      </c>
      <c r="P51" s="24">
        <f t="shared" si="41"/>
        <v>1759152</v>
      </c>
      <c r="Q51" s="24">
        <f t="shared" si="42"/>
        <v>9148724.3399999999</v>
      </c>
      <c r="R51" s="24"/>
      <c r="S51" s="24"/>
      <c r="T51" s="24"/>
    </row>
    <row r="52" spans="1:20" s="6" customFormat="1" ht="77.25" customHeight="1">
      <c r="A52" s="68"/>
      <c r="B52" s="22" t="s">
        <v>29</v>
      </c>
      <c r="C52" s="22" t="s">
        <v>42</v>
      </c>
      <c r="D52" s="23">
        <v>688.85</v>
      </c>
      <c r="E52" s="23">
        <f t="shared" si="43"/>
        <v>688.85</v>
      </c>
      <c r="F52" s="23">
        <f>'2025'!G52</f>
        <v>60.24</v>
      </c>
      <c r="G52" s="23">
        <v>63.43</v>
      </c>
      <c r="H52" s="23">
        <f>'2024'!H52</f>
        <v>1880</v>
      </c>
      <c r="I52" s="23">
        <f>'2024'!I52</f>
        <v>2890</v>
      </c>
      <c r="J52" s="23">
        <f>'2024'!J52</f>
        <v>3700</v>
      </c>
      <c r="K52" s="5">
        <f>'2024'!K52</f>
        <v>3000</v>
      </c>
      <c r="L52" s="5">
        <f t="shared" si="1"/>
        <v>11470</v>
      </c>
      <c r="M52" s="24">
        <f t="shared" si="44"/>
        <v>1181786.8</v>
      </c>
      <c r="N52" s="24">
        <f t="shared" si="40"/>
        <v>1816682.9000000001</v>
      </c>
      <c r="O52" s="24">
        <f t="shared" si="40"/>
        <v>2314054.0000000005</v>
      </c>
      <c r="P52" s="24">
        <f t="shared" si="41"/>
        <v>1876260.0000000002</v>
      </c>
      <c r="Q52" s="24">
        <f t="shared" si="42"/>
        <v>7188783.7000000011</v>
      </c>
      <c r="R52" s="24"/>
      <c r="S52" s="24"/>
      <c r="T52" s="24"/>
    </row>
    <row r="53" spans="1:20" s="3" customFormat="1" ht="52.5" customHeight="1">
      <c r="A53" s="68"/>
      <c r="B53" s="26" t="s">
        <v>24</v>
      </c>
      <c r="C53" s="26"/>
      <c r="D53" s="27"/>
      <c r="E53" s="27"/>
      <c r="F53" s="27"/>
      <c r="G53" s="27"/>
      <c r="H53" s="5">
        <f>'2024'!H53</f>
        <v>14996.23</v>
      </c>
      <c r="I53" s="5">
        <f>'2024'!I53</f>
        <v>15883</v>
      </c>
      <c r="J53" s="5">
        <f>'2024'!J53</f>
        <v>17200</v>
      </c>
      <c r="K53" s="5">
        <f>'2024'!K53</f>
        <v>16300</v>
      </c>
      <c r="L53" s="5">
        <f>SUM(H53:K53)</f>
        <v>64379.229999999996</v>
      </c>
      <c r="M53" s="62">
        <f>SUM(M50:M52)</f>
        <v>7121362.6771999989</v>
      </c>
      <c r="N53" s="62">
        <f t="shared" ref="N53:Q53" si="45">SUM(N50:N52)</f>
        <v>8224694.3799999999</v>
      </c>
      <c r="O53" s="62">
        <f t="shared" si="45"/>
        <v>8904196</v>
      </c>
      <c r="P53" s="62">
        <f t="shared" si="45"/>
        <v>7872242</v>
      </c>
      <c r="Q53" s="62">
        <f t="shared" si="45"/>
        <v>32122495.0572</v>
      </c>
      <c r="R53" s="62">
        <f>'2025'!S53</f>
        <v>2527113.3333333335</v>
      </c>
      <c r="S53" s="62">
        <f>P53/3</f>
        <v>2624080.6666666665</v>
      </c>
      <c r="T53" s="62">
        <f>Q53+R53-S53</f>
        <v>32025527.723866668</v>
      </c>
    </row>
    <row r="54" spans="1:20" s="6" customFormat="1" ht="77.25" customHeight="1">
      <c r="A54" s="68" t="s">
        <v>43</v>
      </c>
      <c r="B54" s="22" t="s">
        <v>15</v>
      </c>
      <c r="C54" s="22" t="s">
        <v>44</v>
      </c>
      <c r="D54" s="23">
        <v>192.2</v>
      </c>
      <c r="E54" s="23">
        <f>D54</f>
        <v>192.2</v>
      </c>
      <c r="F54" s="23">
        <f>'2025'!G54</f>
        <v>55.38</v>
      </c>
      <c r="G54" s="23">
        <v>58.32</v>
      </c>
      <c r="H54" s="5">
        <f>'2024'!H54</f>
        <v>50728.92</v>
      </c>
      <c r="I54" s="5">
        <f>'2024'!I54</f>
        <v>46243.4</v>
      </c>
      <c r="J54" s="5">
        <f>'2024'!J54</f>
        <v>47468.21</v>
      </c>
      <c r="K54" s="5">
        <f>'2024'!K54</f>
        <v>50995.47</v>
      </c>
      <c r="L54" s="5">
        <f>SUM(H54:K54)</f>
        <v>195436</v>
      </c>
      <c r="M54" s="24">
        <f>(D54-F54)*H54</f>
        <v>6940730.8343999991</v>
      </c>
      <c r="N54" s="24">
        <f t="shared" ref="N54:O56" si="46">(D54-F54)*I54</f>
        <v>6327021.9879999999</v>
      </c>
      <c r="O54" s="24">
        <f t="shared" si="46"/>
        <v>6355043.9547999995</v>
      </c>
      <c r="P54" s="24">
        <f t="shared" ref="P54:P56" si="47">(E54-G54)*K54</f>
        <v>6827273.5236</v>
      </c>
      <c r="Q54" s="24">
        <f t="shared" ref="Q54:Q56" si="48">M54+N54+O54+P54</f>
        <v>26450070.300799999</v>
      </c>
      <c r="R54" s="24"/>
      <c r="S54" s="24"/>
      <c r="T54" s="24"/>
    </row>
    <row r="55" spans="1:20" s="6" customFormat="1" ht="77.25" customHeight="1">
      <c r="A55" s="68"/>
      <c r="B55" s="22" t="s">
        <v>22</v>
      </c>
      <c r="C55" s="22" t="s">
        <v>44</v>
      </c>
      <c r="D55" s="23">
        <v>276.3</v>
      </c>
      <c r="E55" s="23">
        <f>D55</f>
        <v>276.3</v>
      </c>
      <c r="F55" s="23">
        <f>'2025'!G55</f>
        <v>69.83</v>
      </c>
      <c r="G55" s="23">
        <v>73.53</v>
      </c>
      <c r="H55" s="5">
        <f>'2024'!H55</f>
        <v>5934</v>
      </c>
      <c r="I55" s="5">
        <f>'2024'!I55</f>
        <v>8980</v>
      </c>
      <c r="J55" s="5">
        <f>'2024'!J55</f>
        <v>10688.5</v>
      </c>
      <c r="K55" s="5">
        <f>'2024'!K55</f>
        <v>11145</v>
      </c>
      <c r="L55" s="5">
        <f t="shared" si="1"/>
        <v>36747.5</v>
      </c>
      <c r="M55" s="24">
        <f t="shared" ref="M55:M56" si="49">(D55-F55)*H55</f>
        <v>1225192.9800000002</v>
      </c>
      <c r="N55" s="24">
        <f t="shared" si="46"/>
        <v>1854100.6000000003</v>
      </c>
      <c r="O55" s="24">
        <f t="shared" si="46"/>
        <v>2167307.145</v>
      </c>
      <c r="P55" s="24">
        <f t="shared" si="47"/>
        <v>2259871.65</v>
      </c>
      <c r="Q55" s="24">
        <f t="shared" si="48"/>
        <v>7506472.375</v>
      </c>
      <c r="R55" s="24"/>
      <c r="S55" s="24"/>
      <c r="T55" s="24"/>
    </row>
    <row r="56" spans="1:20" s="6" customFormat="1" ht="77.25" customHeight="1">
      <c r="A56" s="68"/>
      <c r="B56" s="22" t="s">
        <v>29</v>
      </c>
      <c r="C56" s="22" t="s">
        <v>44</v>
      </c>
      <c r="D56" s="23">
        <v>238.17</v>
      </c>
      <c r="E56" s="23">
        <f>D56</f>
        <v>238.17</v>
      </c>
      <c r="F56" s="23">
        <f>'2025'!G56</f>
        <v>60.24</v>
      </c>
      <c r="G56" s="23">
        <v>63.43</v>
      </c>
      <c r="H56" s="5">
        <f>'2024'!H56</f>
        <v>6692</v>
      </c>
      <c r="I56" s="5">
        <f>'2024'!I56</f>
        <v>8628</v>
      </c>
      <c r="J56" s="5">
        <f>'2024'!J56</f>
        <v>12078</v>
      </c>
      <c r="K56" s="5">
        <f>'2024'!K56</f>
        <v>10790</v>
      </c>
      <c r="L56" s="5">
        <f t="shared" si="1"/>
        <v>38188</v>
      </c>
      <c r="M56" s="24">
        <f t="shared" si="49"/>
        <v>1190707.5599999998</v>
      </c>
      <c r="N56" s="24">
        <f t="shared" si="46"/>
        <v>1535180.0399999998</v>
      </c>
      <c r="O56" s="24">
        <f t="shared" si="46"/>
        <v>2110509.7199999997</v>
      </c>
      <c r="P56" s="24">
        <f t="shared" si="47"/>
        <v>1885444.5999999999</v>
      </c>
      <c r="Q56" s="24">
        <f t="shared" si="48"/>
        <v>6721841.919999999</v>
      </c>
      <c r="R56" s="24"/>
      <c r="S56" s="24"/>
      <c r="T56" s="24"/>
    </row>
    <row r="57" spans="1:20" s="3" customFormat="1" ht="52.5" customHeight="1">
      <c r="A57" s="68"/>
      <c r="B57" s="26" t="s">
        <v>24</v>
      </c>
      <c r="C57" s="26"/>
      <c r="D57" s="27"/>
      <c r="E57" s="27"/>
      <c r="F57" s="27"/>
      <c r="G57" s="27"/>
      <c r="H57" s="5">
        <f>'2024'!H57</f>
        <v>63354.92</v>
      </c>
      <c r="I57" s="5">
        <f>'2024'!I57</f>
        <v>63851.4</v>
      </c>
      <c r="J57" s="5">
        <f>'2024'!J57</f>
        <v>70234.709999999992</v>
      </c>
      <c r="K57" s="5">
        <f>'2024'!K57</f>
        <v>72930.47</v>
      </c>
      <c r="L57" s="5">
        <f>SUM(H57:K57)</f>
        <v>270371.5</v>
      </c>
      <c r="M57" s="62">
        <f>SUM(M54:M56)</f>
        <v>9356631.3743999992</v>
      </c>
      <c r="N57" s="62">
        <f t="shared" ref="N57:P57" si="50">SUM(N54:N56)</f>
        <v>9716302.6280000005</v>
      </c>
      <c r="O57" s="62">
        <f t="shared" si="50"/>
        <v>10632860.819800001</v>
      </c>
      <c r="P57" s="62">
        <f t="shared" si="50"/>
        <v>10972589.773599999</v>
      </c>
      <c r="Q57" s="62">
        <f>SUM(Q54:Q56)</f>
        <v>40678384.595799997</v>
      </c>
      <c r="R57" s="62">
        <f>'2025'!S57</f>
        <v>3534706.7440333343</v>
      </c>
      <c r="S57" s="62">
        <f>P57/3</f>
        <v>3657529.9245333332</v>
      </c>
      <c r="T57" s="62">
        <f>Q57+R57-S57</f>
        <v>40555561.415300004</v>
      </c>
    </row>
    <row r="58" spans="1:20" s="3" customFormat="1" ht="52.5" customHeight="1">
      <c r="A58" s="70" t="s">
        <v>45</v>
      </c>
      <c r="B58" s="70"/>
      <c r="C58" s="36"/>
      <c r="D58" s="37"/>
      <c r="E58" s="37"/>
      <c r="F58" s="37"/>
      <c r="G58" s="37"/>
      <c r="H58" s="37">
        <f>H23+H37+H45+H49+H53+H57+H35</f>
        <v>2760472.4799999995</v>
      </c>
      <c r="I58" s="37">
        <f t="shared" ref="I58:K58" si="51">I23+I37+I45+I49+I53+I57+I35</f>
        <v>2764159.2599999993</v>
      </c>
      <c r="J58" s="37">
        <f t="shared" si="51"/>
        <v>2643687.398</v>
      </c>
      <c r="K58" s="37">
        <f t="shared" si="51"/>
        <v>2579305.3870000001</v>
      </c>
      <c r="L58" s="37">
        <f>L23+L35+L37+L45+L49+L53+L57</f>
        <v>10747624.525</v>
      </c>
      <c r="M58" s="64">
        <f>M23+M35+M37+M45+M49+M53+M57</f>
        <v>61132271.825499982</v>
      </c>
      <c r="N58" s="64">
        <f t="shared" ref="N58:Q58" si="52">N23+N35+N37+N45+N49+N53+N57</f>
        <v>67106172.469399996</v>
      </c>
      <c r="O58" s="64">
        <f t="shared" si="52"/>
        <v>66154014.055059999</v>
      </c>
      <c r="P58" s="64">
        <f t="shared" si="52"/>
        <v>60809999.251689993</v>
      </c>
      <c r="Q58" s="64">
        <f t="shared" si="52"/>
        <v>255202457.60165</v>
      </c>
      <c r="R58" s="64">
        <f>R57+R53+R49+R45+R37+R35+R23</f>
        <v>20101283.295079999</v>
      </c>
      <c r="S58" s="64">
        <f>S57+S53+S49+S45+S37+S35+S23</f>
        <v>20269999.750563331</v>
      </c>
      <c r="T58" s="64">
        <f>Q58+R58-S58</f>
        <v>255033741.14616668</v>
      </c>
    </row>
    <row r="59" spans="1:20" s="6" customFormat="1" ht="38.25" customHeight="1">
      <c r="A59" s="39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1:20" s="6" customFormat="1" ht="31.5" customHeight="1">
      <c r="A60" s="39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s="7" customFormat="1" ht="37.5" hidden="1" customHeight="1">
      <c r="A61" s="41"/>
      <c r="B61" s="41"/>
      <c r="C61" s="41"/>
      <c r="D61" s="42"/>
      <c r="E61" s="42"/>
      <c r="F61" s="43"/>
      <c r="G61" s="43"/>
      <c r="H61" s="44"/>
      <c r="I61" s="44"/>
      <c r="J61" s="44"/>
      <c r="K61" s="44"/>
      <c r="L61" s="44"/>
      <c r="M61" s="43"/>
      <c r="N61" s="43"/>
      <c r="O61" s="43"/>
      <c r="P61" s="44"/>
      <c r="Q61" s="44"/>
      <c r="R61" s="44"/>
      <c r="S61" s="44"/>
      <c r="T61" s="44"/>
    </row>
    <row r="62" spans="1:20" s="9" customFormat="1" ht="37.5" hidden="1" customHeight="1">
      <c r="A62" s="45"/>
      <c r="B62" s="45"/>
      <c r="C62" s="45"/>
      <c r="D62" s="46"/>
      <c r="E62" s="46"/>
      <c r="F62" s="47"/>
      <c r="G62" s="47"/>
      <c r="H62" s="67" t="s">
        <v>59</v>
      </c>
      <c r="I62" s="67"/>
      <c r="J62" s="67"/>
      <c r="K62" s="67"/>
      <c r="L62" s="48"/>
      <c r="M62" s="49"/>
      <c r="N62" s="49"/>
      <c r="O62" s="49"/>
      <c r="P62" s="46"/>
      <c r="Q62" s="46"/>
      <c r="R62" s="46"/>
      <c r="S62" s="46"/>
      <c r="T62" s="46"/>
    </row>
    <row r="63" spans="1:20" s="10" customFormat="1" ht="34.5" hidden="1">
      <c r="A63" s="11"/>
      <c r="B63" s="11"/>
      <c r="C63" s="11"/>
      <c r="D63" s="11"/>
      <c r="E63" s="11"/>
      <c r="F63" s="11"/>
      <c r="G63" s="11"/>
      <c r="H63" s="50"/>
      <c r="I63" s="50"/>
      <c r="J63" s="50"/>
      <c r="K63" s="50"/>
      <c r="L63" s="50"/>
      <c r="M63" s="50"/>
      <c r="N63" s="50"/>
      <c r="O63" s="50"/>
      <c r="P63" s="11"/>
      <c r="Q63" s="11"/>
      <c r="R63" s="11"/>
      <c r="S63" s="11"/>
      <c r="T63" s="11"/>
    </row>
    <row r="64" spans="1:20" s="12" customFormat="1" ht="34.5" hidden="1">
      <c r="A64" s="13"/>
      <c r="B64" s="13"/>
      <c r="C64" s="13"/>
      <c r="D64" s="13"/>
      <c r="E64" s="13"/>
      <c r="F64" s="13"/>
      <c r="G64" s="13"/>
      <c r="H64" s="51"/>
      <c r="I64" s="51"/>
      <c r="J64" s="52"/>
      <c r="K64" s="52"/>
      <c r="L64" s="51"/>
      <c r="M64" s="51"/>
      <c r="N64" s="53"/>
      <c r="O64" s="53"/>
      <c r="P64" s="13"/>
      <c r="Q64" s="13"/>
      <c r="R64" s="13"/>
      <c r="S64" s="13"/>
      <c r="T64" s="13"/>
    </row>
    <row r="65" spans="1:20" s="10" customFormat="1" ht="34.5" hidden="1">
      <c r="A65" s="11"/>
      <c r="B65" s="11"/>
      <c r="C65" s="11"/>
      <c r="D65" s="11"/>
      <c r="E65" s="11"/>
      <c r="F65" s="11"/>
      <c r="G65" s="11"/>
      <c r="H65" s="66" t="s">
        <v>65</v>
      </c>
      <c r="I65" s="66"/>
      <c r="J65" s="66"/>
      <c r="K65" s="66"/>
      <c r="L65" s="54"/>
      <c r="M65" s="54"/>
      <c r="N65" s="55"/>
      <c r="O65" s="66" t="s">
        <v>66</v>
      </c>
      <c r="P65" s="66"/>
      <c r="Q65" s="66"/>
      <c r="R65" s="11"/>
      <c r="S65" s="11"/>
      <c r="T65" s="11"/>
    </row>
    <row r="66" spans="1:20" s="10" customFormat="1" ht="34.5" hidden="1">
      <c r="A66" s="11"/>
      <c r="B66" s="11"/>
      <c r="C66" s="11"/>
      <c r="D66" s="11"/>
      <c r="E66" s="11"/>
      <c r="F66" s="11"/>
      <c r="G66" s="11"/>
      <c r="H66" s="56"/>
      <c r="I66" s="56"/>
      <c r="J66" s="53"/>
      <c r="K66" s="53"/>
      <c r="L66" s="51"/>
      <c r="M66" s="51"/>
      <c r="N66" s="53"/>
      <c r="O66" s="53"/>
      <c r="P66" s="57"/>
      <c r="Q66" s="57"/>
      <c r="R66" s="11"/>
      <c r="S66" s="11"/>
      <c r="T66" s="11"/>
    </row>
    <row r="67" spans="1:20" s="10" customFormat="1" ht="34.5" hidden="1">
      <c r="A67" s="11"/>
      <c r="B67" s="11"/>
      <c r="C67" s="11"/>
      <c r="D67" s="11"/>
      <c r="E67" s="11"/>
      <c r="F67" s="11"/>
      <c r="G67" s="11"/>
      <c r="H67" s="56"/>
      <c r="I67" s="56"/>
      <c r="J67" s="53"/>
      <c r="K67" s="53"/>
      <c r="L67" s="51"/>
      <c r="M67" s="51"/>
      <c r="N67" s="53"/>
      <c r="O67" s="53"/>
      <c r="P67" s="57"/>
      <c r="Q67" s="57"/>
      <c r="R67" s="11"/>
      <c r="S67" s="11"/>
      <c r="T67" s="11"/>
    </row>
    <row r="68" spans="1:20" s="10" customFormat="1" ht="34.5" hidden="1">
      <c r="A68" s="11"/>
      <c r="B68" s="11"/>
      <c r="C68" s="11"/>
      <c r="D68" s="11"/>
      <c r="E68" s="11"/>
      <c r="F68" s="11"/>
      <c r="G68" s="11"/>
      <c r="H68" s="66" t="s">
        <v>60</v>
      </c>
      <c r="I68" s="66"/>
      <c r="J68" s="66"/>
      <c r="K68" s="66"/>
      <c r="L68" s="54"/>
      <c r="M68" s="54"/>
      <c r="N68" s="55"/>
      <c r="O68" s="66" t="s">
        <v>61</v>
      </c>
      <c r="P68" s="66"/>
      <c r="Q68" s="66"/>
      <c r="R68" s="11"/>
      <c r="S68" s="11"/>
      <c r="T68" s="11"/>
    </row>
    <row r="69" spans="1:20" s="7" customFormat="1" ht="37.5" hidden="1" customHeight="1">
      <c r="A69" s="41"/>
      <c r="B69" s="41"/>
      <c r="C69" s="41"/>
      <c r="D69" s="42"/>
      <c r="E69" s="42"/>
      <c r="F69" s="43"/>
      <c r="G69" s="43"/>
      <c r="H69" s="56"/>
      <c r="I69" s="56"/>
      <c r="J69" s="56"/>
      <c r="K69" s="56"/>
      <c r="L69" s="50"/>
      <c r="M69" s="50"/>
      <c r="N69" s="50"/>
      <c r="O69" s="56"/>
      <c r="P69" s="58"/>
      <c r="Q69" s="58"/>
      <c r="R69" s="44"/>
      <c r="S69" s="44"/>
      <c r="T69" s="44"/>
    </row>
    <row r="70" spans="1:20" s="14" customFormat="1" ht="34.5">
      <c r="A70" s="15"/>
      <c r="B70" s="15"/>
      <c r="C70" s="15"/>
      <c r="D70" s="15"/>
      <c r="E70" s="15"/>
      <c r="F70" s="15"/>
      <c r="G70" s="15"/>
      <c r="H70" s="56"/>
      <c r="I70" s="56"/>
      <c r="J70" s="56"/>
      <c r="K70" s="56"/>
      <c r="L70" s="50"/>
      <c r="M70" s="50"/>
      <c r="N70" s="50"/>
      <c r="O70" s="50"/>
      <c r="P70" s="15"/>
      <c r="Q70" s="15"/>
      <c r="R70" s="15"/>
      <c r="S70" s="15"/>
      <c r="T70" s="15"/>
    </row>
    <row r="71" spans="1:20" s="14" customFormat="1" ht="34.5">
      <c r="A71" s="15"/>
      <c r="B71" s="15"/>
      <c r="C71" s="15"/>
      <c r="D71" s="15"/>
      <c r="E71" s="15"/>
      <c r="F71" s="15"/>
      <c r="G71" s="15"/>
      <c r="H71" s="50"/>
      <c r="I71" s="50"/>
      <c r="J71" s="50"/>
      <c r="K71" s="50"/>
      <c r="L71" s="50"/>
      <c r="M71" s="50"/>
      <c r="N71" s="50"/>
      <c r="O71" s="50"/>
      <c r="P71" s="15"/>
      <c r="Q71" s="15"/>
      <c r="R71" s="15"/>
      <c r="S71" s="15"/>
      <c r="T71" s="15"/>
    </row>
    <row r="72" spans="1:20" s="14" customForma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s="14" customForma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s="14" customForma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s="14" customForma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s="14" customForma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 s="14" customForma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s="14" customForma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s="14" customForma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s="14" customForma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 s="14" customForma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 s="14" customForma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:20" s="14" customForma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s="14" customForma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s="14" customForma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s="14" customForma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0" s="14" customForma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 s="14" customForma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0" s="14" customFormat="1" ht="15">
      <c r="A89" s="15"/>
      <c r="B89" s="59"/>
      <c r="C89" s="59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 s="14" customFormat="1" ht="15">
      <c r="A90" s="15"/>
      <c r="B90" s="59"/>
      <c r="C90" s="59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s="14" customForma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 s="14" customForma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 s="14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s="14" customForma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s="14" customForma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s="14" customForma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s="14" customForma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s="14" customForma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s="14" customForma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 s="14" customForma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 s="14" customForma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s="14" customForma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 s="14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 s="14" customForma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s="14" customForma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s="14" customForma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s="14" customForma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s="14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s="14" customForma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s="14" customForma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s="14" customForma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s="14" customForma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s="14" customForma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s="14" customForma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s="14" customForma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s="14" customForma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s="14" customForma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s="14" customForma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s="14" customForma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s="14" customForma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s="14" customForma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s="14" customForma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 s="14" customForma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s="14" customForma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 s="14" customForma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s="14" customForma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 s="14" customForma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s="14" customForma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s="14" customForma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s="14" customForma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 s="14" customForma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 s="14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s="14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s="14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s="14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s="14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 s="14" customForma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s="14" customForma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s="14" customForma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s="14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s="14" customForma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s="14" customForma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s="14" customForma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 s="14" customForma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s="14" customForma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s="14" customForma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s="14" customForma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 s="14" customForma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 s="14" customForma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s="14" customForma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s="14" customForma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 s="14" customForma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 s="14" customForma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 s="14" customForma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 s="14" customForma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s="14" customForma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s="14" customForma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 s="14" customForma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 s="14" customForma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 s="14" customForma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s="14" customForma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s="14" customForma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 s="14" customForma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 s="14" customForma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 s="14" customForma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 s="14" customForma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 s="14" customForma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 s="14" customForma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 s="14" customForma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 s="14" customForma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 s="14" customForma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s="14" customForma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s="14" customForma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 s="14" customForma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 s="14" customForma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 s="14" customForma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 s="14" customForma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 s="14" customForma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0" s="14" customForma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 s="14" customForma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s="14" customForma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s="14" customForma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s="14" customForma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</sheetData>
  <autoFilter ref="A4:T4"/>
  <mergeCells count="33">
    <mergeCell ref="O65:Q65"/>
    <mergeCell ref="H68:K68"/>
    <mergeCell ref="O68:Q68"/>
    <mergeCell ref="A50:A53"/>
    <mergeCell ref="A54:A57"/>
    <mergeCell ref="A58:B58"/>
    <mergeCell ref="H62:K62"/>
    <mergeCell ref="H65:K65"/>
    <mergeCell ref="A46:A49"/>
    <mergeCell ref="T3:T4"/>
    <mergeCell ref="A5:A23"/>
    <mergeCell ref="B5:B10"/>
    <mergeCell ref="B11:B16"/>
    <mergeCell ref="B17:B22"/>
    <mergeCell ref="A24:A35"/>
    <mergeCell ref="B25:B27"/>
    <mergeCell ref="B28:B33"/>
    <mergeCell ref="A36:A37"/>
    <mergeCell ref="A38:A45"/>
    <mergeCell ref="B38:B39"/>
    <mergeCell ref="B40:B41"/>
    <mergeCell ref="B42:B43"/>
    <mergeCell ref="H3:L3"/>
    <mergeCell ref="M3:Q3"/>
    <mergeCell ref="R3:R4"/>
    <mergeCell ref="S3:S4"/>
    <mergeCell ref="A1:C1"/>
    <mergeCell ref="D1:I1"/>
    <mergeCell ref="A3:A4"/>
    <mergeCell ref="B3:B4"/>
    <mergeCell ref="C3:C4"/>
    <mergeCell ref="D3:E3"/>
    <mergeCell ref="F3:G3"/>
  </mergeCells>
  <pageMargins left="0.39370078740157483" right="0.23622047244094491" top="0.78740157480314965" bottom="0.59055118110236227" header="0" footer="0.39370078740157483"/>
  <pageSetup paperSize="9" scale="40" fitToHeight="2" orientation="landscape" r:id="rId1"/>
  <headerFooter>
    <oddFooter>&amp;C&amp;P</oddFooter>
  </headerFooter>
  <colBreaks count="1" manualBreakCount="1">
    <brk id="12" max="6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2024</vt:lpstr>
      <vt:lpstr>2025</vt:lpstr>
      <vt:lpstr>2026</vt:lpstr>
      <vt:lpstr>'2024'!Заголовки_для_печати</vt:lpstr>
      <vt:lpstr>'2025'!Заголовки_для_печати</vt:lpstr>
      <vt:lpstr>'2026'!Заголовки_для_печати</vt:lpstr>
      <vt:lpstr>'2024'!Область_печати</vt:lpstr>
      <vt:lpstr>'2025'!Область_печати</vt:lpstr>
      <vt:lpstr>'2026'!Область_печати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Блинова Екатерина Николаевна</dc:creator>
  <cp:lastModifiedBy>minfin user</cp:lastModifiedBy>
  <cp:lastPrinted>2023-10-10T07:59:24Z</cp:lastPrinted>
  <dcterms:created xsi:type="dcterms:W3CDTF">2023-06-20T08:33:45Z</dcterms:created>
  <dcterms:modified xsi:type="dcterms:W3CDTF">2023-10-10T07:59:27Z</dcterms:modified>
</cp:coreProperties>
</file>