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2" sheetId="1" r:id="rId1"/>
  </sheets>
  <definedNames>
    <definedName name="_xlnm.Print_Area" localSheetId="0">Лист2!$A$1:$K$17</definedName>
  </definedNames>
  <calcPr calcId="125725"/>
</workbook>
</file>

<file path=xl/calcChain.xml><?xml version="1.0" encoding="utf-8"?>
<calcChain xmlns="http://schemas.openxmlformats.org/spreadsheetml/2006/main">
  <c r="I14" i="1"/>
  <c r="H14"/>
  <c r="J14" s="1"/>
  <c r="G14"/>
  <c r="H13"/>
  <c r="J13" s="1"/>
  <c r="G13"/>
  <c r="I13" s="1"/>
  <c r="H12"/>
  <c r="J12" s="1"/>
  <c r="G12"/>
  <c r="I12" s="1"/>
  <c r="H8"/>
  <c r="J8" s="1"/>
  <c r="G8"/>
  <c r="I8" s="1"/>
  <c r="H7"/>
  <c r="J7" s="1"/>
  <c r="G7"/>
  <c r="I7" s="1"/>
  <c r="J9" l="1"/>
  <c r="J16" s="1"/>
  <c r="I15"/>
  <c r="I9"/>
  <c r="J15"/>
</calcChain>
</file>

<file path=xl/sharedStrings.xml><?xml version="1.0" encoding="utf-8"?>
<sst xmlns="http://schemas.openxmlformats.org/spreadsheetml/2006/main" count="37" uniqueCount="28">
  <si>
    <t>АО "Смартавиа"</t>
  </si>
  <si>
    <t>Направление</t>
  </si>
  <si>
    <t>Расстояние</t>
  </si>
  <si>
    <t>Количество мест в салоне</t>
  </si>
  <si>
    <t>Количество рейсов (не парных)</t>
  </si>
  <si>
    <t>Предельный размер субсидии 
(ФБ и ОБ), руб.</t>
  </si>
  <si>
    <t>Субсидия на рейс (федеральный бюджет 39%), руб.</t>
  </si>
  <si>
    <t>Субсидия на рейс (областной бюджет 61%), руб.</t>
  </si>
  <si>
    <t>Итого субсидия на 2023 год (федеральный бюджет), руб.</t>
  </si>
  <si>
    <t>Итого субсидия на 2023 год (областной бюджет), руб.</t>
  </si>
  <si>
    <t>% софинансирования</t>
  </si>
  <si>
    <t>Архангельск - Сочи (Сочи - Архангельск)</t>
  </si>
  <si>
    <t>Архангельск - Минеральные воды</t>
  </si>
  <si>
    <t>ИТОГО</t>
  </si>
  <si>
    <t>АО АК "РусЛайн"</t>
  </si>
  <si>
    <t>Субсидия на рейс (федеральный бюджет), руб.</t>
  </si>
  <si>
    <t xml:space="preserve">Субсидия на рейс (областной бюджет) </t>
  </si>
  <si>
    <t>Архангельск - Казань (Казань - Архангельск)</t>
  </si>
  <si>
    <t>Архангельская область - 30,5%, Татарстан -  30,5%</t>
  </si>
  <si>
    <t>Котлас - Санкт-Петербург (Санкт Петербург - Котлас)</t>
  </si>
  <si>
    <t>Архангельская область 50%</t>
  </si>
  <si>
    <t>Архангельск - Сыктывкар (Сыктывкар - Архангельск)</t>
  </si>
  <si>
    <t>Архангельская область - 25%, Республика Коми - 25%</t>
  </si>
  <si>
    <t>ИТОГО потребность по маршрутам, включенным в бюджет на 2024 год</t>
  </si>
  <si>
    <t>Включено в бюджет из расчета на 6 месяцев на 2024 год</t>
  </si>
  <si>
    <t xml:space="preserve">Расчет прогнозируемого размера субсидий организациям воздушного транспорта на осуществление межрегиональных перевок на 2024 год и плановый период 2025 - 2026 годов                                                                                                                                                                              </t>
  </si>
  <si>
    <t>Приложение № 22</t>
  </si>
  <si>
    <t>к пояснительной записке</t>
  </si>
</sst>
</file>

<file path=xl/styles.xml><?xml version="1.0" encoding="utf-8"?>
<styleSheet xmlns="http://schemas.openxmlformats.org/spreadsheetml/2006/main">
  <numFmts count="8">
    <numFmt numFmtId="164" formatCode="_-* #\ ##0.00\ &quot;₽&quot;_-;\-* #\ ##0.00\ &quot;₽&quot;_-;_-* &quot;-&quot;??\ &quot;₽&quot;_-;_-@_-"/>
    <numFmt numFmtId="165" formatCode="_-* #\ ##0.00_р_._-;\-* #\ ##0.00_р_._-;_-* &quot;-&quot;??_р_._-;_-@_-"/>
    <numFmt numFmtId="166" formatCode="#\ ##0.00"/>
    <numFmt numFmtId="167" formatCode="0.0%"/>
    <numFmt numFmtId="168" formatCode="_-* #,##0.00\ [$₽-419]_-;\-* #,##0.00\ [$₽-419]_-;_-* &quot;-&quot;??\ [$₽-419]_-;_-@_-"/>
    <numFmt numFmtId="169" formatCode="_-* #\ ##0.000_р_._-;\-* #\ ##0.000_р_._-;_-* &quot;-&quot;??_р_._-;_-@_-"/>
    <numFmt numFmtId="170" formatCode="_-* #\ ##0.00\ _₽_-;\-* #\ ##0.00\ _₽_-;_-* &quot;-&quot;??\ _₽_-;_-@_-"/>
    <numFmt numFmtId="171" formatCode="#,##0.00_ ;\-#,##0.00\ "/>
  </numFmts>
  <fonts count="11">
    <font>
      <sz val="11"/>
      <color theme="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b/>
      <i/>
      <sz val="12"/>
      <color theme="1"/>
      <name val="Times New Roman"/>
    </font>
    <font>
      <sz val="12"/>
      <color theme="1"/>
      <name val="Times New Roman"/>
    </font>
    <font>
      <sz val="12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9" fillId="0" borderId="0" applyFont="0" applyFill="0" applyBorder="0"/>
    <xf numFmtId="9" fontId="9" fillId="0" borderId="0" applyFont="0" applyFill="0" applyBorder="0"/>
  </cellStyleXfs>
  <cellXfs count="33">
    <xf numFmtId="0" fontId="0" fillId="0" borderId="0" xfId="0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horizontal="center" vertical="center"/>
    </xf>
    <xf numFmtId="169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68" fontId="8" fillId="0" borderId="0" xfId="0" applyNumberFormat="1" applyFont="1" applyFill="1" applyAlignment="1">
      <alignment horizontal="center" vertical="center"/>
    </xf>
    <xf numFmtId="170" fontId="1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6" fontId="1" fillId="0" borderId="0" xfId="0" applyNumberFormat="1" applyFont="1" applyFill="1" applyAlignment="1">
      <alignment horizontal="center"/>
    </xf>
    <xf numFmtId="166" fontId="8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71" fontId="7" fillId="0" borderId="1" xfId="1" applyNumberFormat="1" applyFont="1" applyFill="1" applyBorder="1" applyAlignment="1">
      <alignment horizontal="center" vertical="center"/>
    </xf>
    <xf numFmtId="171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left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view="pageBreakPreview" zoomScale="89" zoomScaleSheetLayoutView="89" workbookViewId="0">
      <selection activeCell="F11" sqref="F11"/>
    </sheetView>
  </sheetViews>
  <sheetFormatPr defaultColWidth="9.140625" defaultRowHeight="15"/>
  <cols>
    <col min="1" max="1" width="5.85546875" style="21" customWidth="1"/>
    <col min="2" max="2" width="44.140625" style="1" customWidth="1"/>
    <col min="3" max="3" width="12.140625" style="1" customWidth="1"/>
    <col min="4" max="4" width="13.7109375" style="1" customWidth="1"/>
    <col min="5" max="5" width="14.7109375" style="1" customWidth="1"/>
    <col min="6" max="6" width="19.140625" style="1" customWidth="1"/>
    <col min="7" max="7" width="18.85546875" style="1" customWidth="1"/>
    <col min="8" max="8" width="19.7109375" style="1" customWidth="1"/>
    <col min="9" max="9" width="19.85546875" style="22" customWidth="1"/>
    <col min="10" max="10" width="18.5703125" style="22" customWidth="1"/>
    <col min="11" max="11" width="22.7109375" style="24" customWidth="1"/>
    <col min="12" max="16384" width="9.140625" style="1"/>
  </cols>
  <sheetData>
    <row r="1" spans="1:11">
      <c r="J1" s="32" t="s">
        <v>26</v>
      </c>
    </row>
    <row r="2" spans="1:11">
      <c r="J2" s="32" t="s">
        <v>27</v>
      </c>
    </row>
    <row r="4" spans="1:11" ht="68.45" customHeight="1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.75" customHeight="1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2"/>
    </row>
    <row r="6" spans="1:11" ht="69.75" customHeight="1">
      <c r="A6" s="2"/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4" t="s">
        <v>7</v>
      </c>
      <c r="I6" s="5" t="s">
        <v>8</v>
      </c>
      <c r="J6" s="5" t="s">
        <v>9</v>
      </c>
      <c r="K6" s="3" t="s">
        <v>10</v>
      </c>
    </row>
    <row r="7" spans="1:11" ht="15.75">
      <c r="A7" s="2">
        <v>1</v>
      </c>
      <c r="B7" s="6" t="s">
        <v>11</v>
      </c>
      <c r="C7" s="2">
        <v>2492</v>
      </c>
      <c r="D7" s="2">
        <v>148</v>
      </c>
      <c r="E7" s="2">
        <v>210</v>
      </c>
      <c r="F7" s="7">
        <v>403871</v>
      </c>
      <c r="G7" s="7">
        <f t="shared" ref="G7:G8" si="0">F7/100*39</f>
        <v>157509.69</v>
      </c>
      <c r="H7" s="7">
        <f t="shared" ref="H7:H8" si="1">F7/100*61</f>
        <v>246361.31</v>
      </c>
      <c r="I7" s="8">
        <f t="shared" ref="I7:I8" si="2">E7*G7</f>
        <v>33077034.900000002</v>
      </c>
      <c r="J7" s="8">
        <f t="shared" ref="J7:J8" si="3">H7*E7</f>
        <v>51735875.100000001</v>
      </c>
      <c r="K7" s="9">
        <v>0.61</v>
      </c>
    </row>
    <row r="8" spans="1:11" ht="15.75">
      <c r="A8" s="2">
        <v>2</v>
      </c>
      <c r="B8" s="10" t="s">
        <v>12</v>
      </c>
      <c r="C8" s="2">
        <v>2271</v>
      </c>
      <c r="D8" s="2">
        <v>148</v>
      </c>
      <c r="E8" s="2">
        <v>32</v>
      </c>
      <c r="F8" s="7">
        <v>403871</v>
      </c>
      <c r="G8" s="7">
        <f t="shared" si="0"/>
        <v>157509.69</v>
      </c>
      <c r="H8" s="7">
        <f t="shared" si="1"/>
        <v>246361.31</v>
      </c>
      <c r="I8" s="8">
        <f t="shared" si="2"/>
        <v>5040310.08</v>
      </c>
      <c r="J8" s="8">
        <f t="shared" si="3"/>
        <v>7883561.9199999999</v>
      </c>
      <c r="K8" s="9">
        <v>0.61</v>
      </c>
    </row>
    <row r="9" spans="1:11" ht="15.75">
      <c r="A9" s="2"/>
      <c r="B9" s="10" t="s">
        <v>13</v>
      </c>
      <c r="C9" s="10"/>
      <c r="D9" s="10"/>
      <c r="E9" s="10"/>
      <c r="F9" s="11"/>
      <c r="G9" s="11"/>
      <c r="H9" s="11"/>
      <c r="I9" s="12">
        <f>SUM(I7:I8)</f>
        <v>38117344.980000004</v>
      </c>
      <c r="J9" s="25">
        <f>SUM(J7:J8)</f>
        <v>59619437.020000003</v>
      </c>
      <c r="K9" s="2"/>
    </row>
    <row r="10" spans="1:11" ht="15.75">
      <c r="A10" s="30" t="s">
        <v>14</v>
      </c>
      <c r="B10" s="30"/>
      <c r="C10" s="30"/>
      <c r="D10" s="30"/>
      <c r="E10" s="30"/>
      <c r="F10" s="30"/>
      <c r="G10" s="30"/>
      <c r="H10" s="30"/>
      <c r="I10" s="30"/>
      <c r="J10" s="30"/>
      <c r="K10" s="2"/>
    </row>
    <row r="11" spans="1:11" ht="69.599999999999994" customHeight="1">
      <c r="A11" s="2"/>
      <c r="B11" s="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4" t="s">
        <v>15</v>
      </c>
      <c r="H11" s="4" t="s">
        <v>16</v>
      </c>
      <c r="I11" s="5" t="s">
        <v>8</v>
      </c>
      <c r="J11" s="5" t="s">
        <v>9</v>
      </c>
      <c r="K11" s="3" t="s">
        <v>10</v>
      </c>
    </row>
    <row r="12" spans="1:11" ht="61.9" customHeight="1">
      <c r="A12" s="2">
        <v>3</v>
      </c>
      <c r="B12" s="6" t="s">
        <v>17</v>
      </c>
      <c r="C12" s="2">
        <v>1106</v>
      </c>
      <c r="D12" s="2">
        <v>50</v>
      </c>
      <c r="E12" s="2">
        <v>208</v>
      </c>
      <c r="F12" s="7">
        <v>247335</v>
      </c>
      <c r="G12" s="7">
        <f>F12/100*39</f>
        <v>96460.65</v>
      </c>
      <c r="H12" s="13">
        <f>F12/100*30.5</f>
        <v>75437.175000000003</v>
      </c>
      <c r="I12" s="8">
        <f>E12*G12</f>
        <v>20063815.199999999</v>
      </c>
      <c r="J12" s="8">
        <f t="shared" ref="J12:J14" si="4">H12*E12</f>
        <v>15690932.4</v>
      </c>
      <c r="K12" s="3" t="s">
        <v>18</v>
      </c>
    </row>
    <row r="13" spans="1:11" ht="31.5">
      <c r="A13" s="2">
        <v>4</v>
      </c>
      <c r="B13" s="6" t="s">
        <v>19</v>
      </c>
      <c r="C13" s="2">
        <v>911</v>
      </c>
      <c r="D13" s="2">
        <v>50</v>
      </c>
      <c r="E13" s="2">
        <v>296</v>
      </c>
      <c r="F13" s="7">
        <v>210785</v>
      </c>
      <c r="G13" s="7">
        <f>F13*0.5</f>
        <v>105392.5</v>
      </c>
      <c r="H13" s="13">
        <f>F13/100*50</f>
        <v>105392.5</v>
      </c>
      <c r="I13" s="8">
        <f>G13*E13</f>
        <v>31196180</v>
      </c>
      <c r="J13" s="8">
        <f t="shared" si="4"/>
        <v>31196180</v>
      </c>
      <c r="K13" s="3" t="s">
        <v>20</v>
      </c>
    </row>
    <row r="14" spans="1:11" ht="70.150000000000006" customHeight="1">
      <c r="A14" s="2">
        <v>5</v>
      </c>
      <c r="B14" s="14" t="s">
        <v>21</v>
      </c>
      <c r="C14" s="2">
        <v>605</v>
      </c>
      <c r="D14" s="2">
        <v>50</v>
      </c>
      <c r="E14" s="2">
        <v>208</v>
      </c>
      <c r="F14" s="7">
        <v>155959</v>
      </c>
      <c r="G14" s="7">
        <f>F14/100*50</f>
        <v>77979.5</v>
      </c>
      <c r="H14" s="7">
        <f>F14*0.25</f>
        <v>38989.75</v>
      </c>
      <c r="I14" s="8">
        <f>E14*G14</f>
        <v>16219736</v>
      </c>
      <c r="J14" s="8">
        <f t="shared" si="4"/>
        <v>8109868</v>
      </c>
      <c r="K14" s="3" t="s">
        <v>22</v>
      </c>
    </row>
    <row r="15" spans="1:11" ht="15.75">
      <c r="A15" s="2"/>
      <c r="B15" s="10" t="s">
        <v>13</v>
      </c>
      <c r="C15" s="10"/>
      <c r="D15" s="10"/>
      <c r="E15" s="10"/>
      <c r="F15" s="11"/>
      <c r="G15" s="11"/>
      <c r="H15" s="11"/>
      <c r="I15" s="12">
        <f>SUM(I12:I14)</f>
        <v>67479731.200000003</v>
      </c>
      <c r="J15" s="12">
        <f>SUM(J12:J14)</f>
        <v>54996980.399999999</v>
      </c>
      <c r="K15" s="2"/>
    </row>
    <row r="16" spans="1:11" ht="24.75" customHeight="1">
      <c r="A16" s="31" t="s">
        <v>23</v>
      </c>
      <c r="B16" s="31"/>
      <c r="C16" s="31"/>
      <c r="D16" s="31"/>
      <c r="E16" s="31"/>
      <c r="F16" s="31"/>
      <c r="G16" s="31"/>
      <c r="H16" s="31"/>
      <c r="I16" s="31"/>
      <c r="J16" s="26">
        <f>SUM(A4,J9,J15)</f>
        <v>114616417.42</v>
      </c>
      <c r="K16" s="2"/>
    </row>
    <row r="17" spans="1:11" ht="24.75" customHeight="1">
      <c r="A17" s="31" t="s">
        <v>24</v>
      </c>
      <c r="B17" s="31"/>
      <c r="C17" s="31"/>
      <c r="D17" s="31"/>
      <c r="E17" s="31"/>
      <c r="F17" s="31"/>
      <c r="G17" s="31"/>
      <c r="H17" s="31"/>
      <c r="I17" s="31"/>
      <c r="J17" s="15">
        <v>57308210.079999998</v>
      </c>
      <c r="K17" s="2"/>
    </row>
    <row r="18" spans="1:11" ht="15.75">
      <c r="A18" s="27"/>
      <c r="B18" s="27"/>
      <c r="C18" s="27"/>
      <c r="D18" s="27"/>
      <c r="E18" s="27"/>
      <c r="F18" s="27"/>
      <c r="G18" s="27"/>
      <c r="H18" s="27"/>
      <c r="I18" s="27"/>
      <c r="J18" s="16"/>
      <c r="K18" s="17"/>
    </row>
    <row r="19" spans="1:11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20"/>
    </row>
    <row r="30" spans="1:11">
      <c r="J30" s="23"/>
    </row>
  </sheetData>
  <mergeCells count="6">
    <mergeCell ref="A18:I18"/>
    <mergeCell ref="A4:K4"/>
    <mergeCell ref="A5:J5"/>
    <mergeCell ref="A10:J10"/>
    <mergeCell ref="A16:I16"/>
    <mergeCell ref="A17:I17"/>
  </mergeCells>
  <pageMargins left="0.70866141732283472" right="0.70866141732283472" top="0.74803149606299213" bottom="0.55118110236220474" header="0" footer="0"/>
  <pageSetup paperSize="9" scale="62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Носырев Николай Сергеевич</dc:creator>
  <cp:lastModifiedBy>minfin user</cp:lastModifiedBy>
  <cp:revision>21</cp:revision>
  <cp:lastPrinted>2023-10-09T12:32:44Z</cp:lastPrinted>
  <dcterms:created xsi:type="dcterms:W3CDTF">2020-08-18T14:47:00Z</dcterms:created>
  <dcterms:modified xsi:type="dcterms:W3CDTF">2023-10-09T12:32:46Z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197C79A7BD964702860DDFC177A0A13D</vt:lpwstr>
  </property>
  <property fmtid="{D5CDD505-2E9C-101B-9397-08002B2CF9AE}" pid="3" name="KSOProductBuildVer">
    <vt:lpwstr>1049-11.2.0.11537</vt:lpwstr>
  </property>
</Properties>
</file>