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0" yWindow="30" windowWidth="28755" windowHeight="12840"/>
  </bookViews>
  <sheets>
    <sheet name="Библиотеки 2024-2026 " sheetId="1" r:id="rId1"/>
  </sheets>
  <calcPr calcId="125725"/>
</workbook>
</file>

<file path=xl/calcChain.xml><?xml version="1.0" encoding="utf-8"?>
<calcChain xmlns="http://schemas.openxmlformats.org/spreadsheetml/2006/main">
  <c r="AD9" i="1"/>
  <c r="AD18"/>
  <c r="AD11"/>
  <c r="AA20" l="1"/>
  <c r="AA21"/>
  <c r="AA22"/>
  <c r="AA23"/>
  <c r="AA24"/>
  <c r="AA25"/>
  <c r="AA26"/>
  <c r="AA27"/>
  <c r="AA28"/>
  <c r="AA29"/>
  <c r="AA30"/>
  <c r="AA31"/>
  <c r="AA32"/>
  <c r="AA33"/>
  <c r="AA35"/>
  <c r="AA36"/>
  <c r="AA37"/>
  <c r="AA13"/>
  <c r="AA14"/>
  <c r="AA15"/>
  <c r="AA16"/>
  <c r="AA17"/>
  <c r="AA18" l="1"/>
  <c r="AA11"/>
  <c r="V20"/>
  <c r="V21"/>
  <c r="V22"/>
  <c r="V23"/>
  <c r="V26"/>
  <c r="V27"/>
  <c r="V28"/>
  <c r="V29"/>
  <c r="V30"/>
  <c r="V31"/>
  <c r="V32"/>
  <c r="V33"/>
  <c r="V35"/>
  <c r="V36"/>
  <c r="V37"/>
  <c r="V13"/>
  <c r="V16"/>
  <c r="V17"/>
  <c r="AA9" l="1"/>
  <c r="AG37"/>
  <c r="AH37" s="1"/>
  <c r="AG36"/>
  <c r="AH36" s="1"/>
  <c r="AG35"/>
  <c r="AH35" s="1"/>
  <c r="AG34"/>
  <c r="AH34" s="1"/>
  <c r="AG33"/>
  <c r="AH33" s="1"/>
  <c r="AG32"/>
  <c r="AH32" s="1"/>
  <c r="AG31"/>
  <c r="AH31" s="1"/>
  <c r="AG30"/>
  <c r="AH30" s="1"/>
  <c r="AG29"/>
  <c r="AH29" s="1"/>
  <c r="AG28"/>
  <c r="AH28" s="1"/>
  <c r="AG27"/>
  <c r="AH27" s="1"/>
  <c r="AG26"/>
  <c r="AH26" s="1"/>
  <c r="AG25"/>
  <c r="AH25" s="1"/>
  <c r="AG24"/>
  <c r="AH24" s="1"/>
  <c r="AG23"/>
  <c r="AH23" s="1"/>
  <c r="AG22"/>
  <c r="AH22" s="1"/>
  <c r="AG21"/>
  <c r="AH21" s="1"/>
  <c r="AG20"/>
  <c r="AG19"/>
  <c r="AH19" s="1"/>
  <c r="AG17"/>
  <c r="AH17" s="1"/>
  <c r="AG16"/>
  <c r="AH16" s="1"/>
  <c r="AG15"/>
  <c r="AH15" s="1"/>
  <c r="AG14"/>
  <c r="AH14" s="1"/>
  <c r="AG13"/>
  <c r="AH13" s="1"/>
  <c r="AG12"/>
  <c r="AH12" s="1"/>
  <c r="AC9"/>
  <c r="AB9"/>
  <c r="X9"/>
  <c r="W9"/>
  <c r="AF18"/>
  <c r="AF11"/>
  <c r="Y18"/>
  <c r="Y11"/>
  <c r="AG18" l="1"/>
  <c r="AH20"/>
  <c r="AH18" s="1"/>
  <c r="AF9"/>
  <c r="AG11"/>
  <c r="AH11"/>
  <c r="Y9"/>
  <c r="AG9" l="1"/>
  <c r="AH9"/>
  <c r="B18"/>
  <c r="B11"/>
  <c r="V18"/>
  <c r="V11"/>
  <c r="B9" l="1"/>
  <c r="V9"/>
  <c r="C11" l="1"/>
  <c r="D11"/>
  <c r="E11"/>
  <c r="F11"/>
  <c r="J11"/>
  <c r="L11"/>
  <c r="O11"/>
  <c r="Q11"/>
  <c r="T11"/>
  <c r="G12"/>
  <c r="G11" s="1"/>
  <c r="I12"/>
  <c r="H12" s="1"/>
  <c r="K12"/>
  <c r="K11" s="1"/>
  <c r="N12"/>
  <c r="P12"/>
  <c r="P11" s="1"/>
  <c r="R12"/>
  <c r="R11" s="1"/>
  <c r="S12"/>
  <c r="S11" s="1"/>
  <c r="H13"/>
  <c r="M13"/>
  <c r="H14"/>
  <c r="M14"/>
  <c r="H15"/>
  <c r="M15"/>
  <c r="I16"/>
  <c r="N16"/>
  <c r="H17"/>
  <c r="M17"/>
  <c r="D18"/>
  <c r="E18"/>
  <c r="F18"/>
  <c r="G18"/>
  <c r="J18"/>
  <c r="K18"/>
  <c r="L18"/>
  <c r="O18"/>
  <c r="P18"/>
  <c r="Q18"/>
  <c r="R18"/>
  <c r="S18"/>
  <c r="T18"/>
  <c r="C19"/>
  <c r="I19"/>
  <c r="N19"/>
  <c r="H20"/>
  <c r="M20"/>
  <c r="H21"/>
  <c r="I21" s="1"/>
  <c r="M21"/>
  <c r="N21" s="1"/>
  <c r="C22"/>
  <c r="I22"/>
  <c r="N22"/>
  <c r="C23"/>
  <c r="I23"/>
  <c r="N23"/>
  <c r="C24"/>
  <c r="I24"/>
  <c r="N24"/>
  <c r="C25"/>
  <c r="I25"/>
  <c r="N25"/>
  <c r="H26"/>
  <c r="I26" s="1"/>
  <c r="M26"/>
  <c r="N26" s="1"/>
  <c r="H27"/>
  <c r="I27" s="1"/>
  <c r="M27"/>
  <c r="N27" s="1"/>
  <c r="H28"/>
  <c r="I28" s="1"/>
  <c r="M28"/>
  <c r="N28" s="1"/>
  <c r="C29"/>
  <c r="I29"/>
  <c r="N29"/>
  <c r="C30"/>
  <c r="I30"/>
  <c r="N30"/>
  <c r="C31"/>
  <c r="I31"/>
  <c r="N31"/>
  <c r="H32"/>
  <c r="I32" s="1"/>
  <c r="M32"/>
  <c r="N32" s="1"/>
  <c r="C33"/>
  <c r="I33"/>
  <c r="N33"/>
  <c r="H34"/>
  <c r="I34" s="1"/>
  <c r="M34"/>
  <c r="N34" s="1"/>
  <c r="C35"/>
  <c r="I35"/>
  <c r="N35"/>
  <c r="H36"/>
  <c r="I36" s="1"/>
  <c r="M36"/>
  <c r="N36" s="1"/>
  <c r="C37"/>
  <c r="I37"/>
  <c r="N37"/>
  <c r="H18" l="1"/>
  <c r="R9"/>
  <c r="N11"/>
  <c r="H11"/>
  <c r="T9"/>
  <c r="O9"/>
  <c r="J9"/>
  <c r="E9"/>
  <c r="M18"/>
  <c r="S9"/>
  <c r="P9"/>
  <c r="K9"/>
  <c r="G9"/>
  <c r="Q9"/>
  <c r="L9"/>
  <c r="F9"/>
  <c r="D9"/>
  <c r="C36"/>
  <c r="C34"/>
  <c r="C32"/>
  <c r="C28"/>
  <c r="C26"/>
  <c r="N20"/>
  <c r="N18" s="1"/>
  <c r="I20"/>
  <c r="I18" s="1"/>
  <c r="C20"/>
  <c r="M12"/>
  <c r="M11" s="1"/>
  <c r="I11"/>
  <c r="C27"/>
  <c r="C21"/>
  <c r="H9" l="1"/>
  <c r="N9"/>
  <c r="M9"/>
  <c r="C18"/>
  <c r="C9" s="1"/>
  <c r="I9"/>
</calcChain>
</file>

<file path=xl/sharedStrings.xml><?xml version="1.0" encoding="utf-8"?>
<sst xmlns="http://schemas.openxmlformats.org/spreadsheetml/2006/main" count="76" uniqueCount="54">
  <si>
    <t>Приложение к письму № 4</t>
  </si>
  <si>
    <t>от 23.04.2018 № 407-04/1155</t>
  </si>
  <si>
    <t>Структурные подразделения осуществляющие библиотечную деятельность, единиц</t>
  </si>
  <si>
    <t xml:space="preserve">Библиотечный фонд, экземпляров </t>
  </si>
  <si>
    <t xml:space="preserve">Библиотечный фонд в структурных подразделениях осуществляющих библиотечную деятельность, экземпляров </t>
  </si>
  <si>
    <t>Число зарегистрированных пользователей, человек</t>
  </si>
  <si>
    <t>Число зарегистрированных пользователей в структурных подразделениях осуществляющих библиотечную деятельность человек</t>
  </si>
  <si>
    <t>Численность работников, человек</t>
  </si>
  <si>
    <t>из них подведомственные органу самоуправления в сфере культуры, Минкультуры АО</t>
  </si>
  <si>
    <t>Численность работников в структурных подразделениях осуществляющих библиотечную деятельность человек</t>
  </si>
  <si>
    <t>всего</t>
  </si>
  <si>
    <t>из них:</t>
  </si>
  <si>
    <t>Детские библиотеки с учетом государственной библиотеки</t>
  </si>
  <si>
    <t>город</t>
  </si>
  <si>
    <t>село</t>
  </si>
  <si>
    <t>ВСЕГО:</t>
  </si>
  <si>
    <t>в том числе:</t>
  </si>
  <si>
    <t>городские округа:</t>
  </si>
  <si>
    <t xml:space="preserve">Архангельск </t>
  </si>
  <si>
    <t>Коряжма</t>
  </si>
  <si>
    <t>Котлас</t>
  </si>
  <si>
    <t>Новодвинск</t>
  </si>
  <si>
    <t>Северодвинск</t>
  </si>
  <si>
    <t>Мирный</t>
  </si>
  <si>
    <t xml:space="preserve">Вельский </t>
  </si>
  <si>
    <t>Верхнетоемский</t>
  </si>
  <si>
    <t>Вилегодский</t>
  </si>
  <si>
    <t>Виноградовский</t>
  </si>
  <si>
    <t>Каргопольский</t>
  </si>
  <si>
    <t>Коношский</t>
  </si>
  <si>
    <t>Котласский</t>
  </si>
  <si>
    <t>Красноборский</t>
  </si>
  <si>
    <t>Ленский</t>
  </si>
  <si>
    <t>Лешуконский</t>
  </si>
  <si>
    <t>Мезенский</t>
  </si>
  <si>
    <t>Няндомский</t>
  </si>
  <si>
    <t>Онежский</t>
  </si>
  <si>
    <t>Пинежский</t>
  </si>
  <si>
    <t>Плесецкий</t>
  </si>
  <si>
    <t>Приморский</t>
  </si>
  <si>
    <t>Устьянский</t>
  </si>
  <si>
    <t>Холмогорский</t>
  </si>
  <si>
    <t>Шенкурский</t>
  </si>
  <si>
    <t xml:space="preserve">Муниципальное образование </t>
  </si>
  <si>
    <t>на 1 библиотеку, рублей</t>
  </si>
  <si>
    <t>Итого расходов, рублей</t>
  </si>
  <si>
    <t>Число библиотек, единиц</t>
  </si>
  <si>
    <t xml:space="preserve"> на 2024 год</t>
  </si>
  <si>
    <t xml:space="preserve"> на 2025 год</t>
  </si>
  <si>
    <t>Ф</t>
  </si>
  <si>
    <t>О</t>
  </si>
  <si>
    <t xml:space="preserve"> на 2026 год</t>
  </si>
  <si>
    <t>муниципальные районы и округа:</t>
  </si>
  <si>
    <t>Расчет распределения субсидий бюджетам муниципальных районов, муниципальных округов, городских округов и городских поселений Архангельской области на государственную поддержку отрасли культуры (реализация мероприятий по модернизации библиотек в части комплектования книжных фондов муниципальных библиотек) на 2024 год и на плановый период 2025 и 2026 годов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</si>
</sst>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3" fontId="6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0" fillId="0" borderId="0" xfId="0" applyNumberFormat="1"/>
    <xf numFmtId="0" fontId="0" fillId="0" borderId="1" xfId="0" applyBorder="1"/>
    <xf numFmtId="0" fontId="3" fillId="0" borderId="1" xfId="0" applyFont="1" applyBorder="1"/>
    <xf numFmtId="0" fontId="3" fillId="0" borderId="1" xfId="0" applyFont="1" applyFill="1" applyBorder="1"/>
    <xf numFmtId="43" fontId="3" fillId="0" borderId="1" xfId="0" applyNumberFormat="1" applyFont="1" applyBorder="1"/>
    <xf numFmtId="4" fontId="4" fillId="0" borderId="1" xfId="0" applyNumberFormat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0" fontId="1" fillId="0" borderId="0" xfId="0" applyFont="1" applyAlignment="1"/>
    <xf numFmtId="0" fontId="1" fillId="2" borderId="0" xfId="0" applyFont="1" applyFill="1" applyAlignment="1"/>
    <xf numFmtId="0" fontId="3" fillId="0" borderId="1" xfId="0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3" fontId="8" fillId="2" borderId="1" xfId="0" applyNumberFormat="1" applyFont="1" applyFill="1" applyBorder="1"/>
    <xf numFmtId="0" fontId="0" fillId="2" borderId="0" xfId="0" applyFill="1"/>
    <xf numFmtId="43" fontId="3" fillId="2" borderId="1" xfId="0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43" fontId="3" fillId="2" borderId="1" xfId="0" applyNumberFormat="1" applyFont="1" applyFill="1" applyBorder="1"/>
    <xf numFmtId="43" fontId="6" fillId="2" borderId="1" xfId="1" applyFont="1" applyFill="1" applyBorder="1" applyAlignment="1">
      <alignment horizontal="center"/>
    </xf>
    <xf numFmtId="43" fontId="3" fillId="2" borderId="0" xfId="0" applyNumberFormat="1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2" borderId="3" xfId="0" applyNumberFormat="1" applyFont="1" applyFill="1" applyBorder="1" applyAlignment="1">
      <alignment horizontal="center" vertical="center" wrapText="1"/>
    </xf>
    <xf numFmtId="43" fontId="3" fillId="2" borderId="4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3" xfId="0" applyNumberFormat="1" applyFont="1" applyBorder="1" applyAlignment="1">
      <alignment horizontal="center" vertical="center" wrapText="1"/>
    </xf>
    <xf numFmtId="43" fontId="3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38"/>
  <sheetViews>
    <sheetView tabSelected="1" topLeftCell="A4" zoomScale="90" zoomScaleNormal="90" workbookViewId="0">
      <selection activeCell="A5" sqref="A5:A7"/>
    </sheetView>
  </sheetViews>
  <sheetFormatPr defaultRowHeight="15"/>
  <cols>
    <col min="1" max="1" width="27.42578125" customWidth="1"/>
    <col min="2" max="2" width="13.28515625" customWidth="1"/>
    <col min="3" max="3" width="14" hidden="1" customWidth="1"/>
    <col min="4" max="4" width="11.28515625" hidden="1" customWidth="1"/>
    <col min="5" max="5" width="13.28515625" hidden="1" customWidth="1"/>
    <col min="6" max="7" width="16" hidden="1" customWidth="1"/>
    <col min="8" max="8" width="14.5703125" hidden="1" customWidth="1"/>
    <col min="9" max="9" width="15.140625" hidden="1" customWidth="1"/>
    <col min="10" max="10" width="13.7109375" hidden="1" customWidth="1"/>
    <col min="11" max="11" width="15.42578125" hidden="1" customWidth="1"/>
    <col min="12" max="12" width="17.7109375" hidden="1" customWidth="1"/>
    <col min="13" max="15" width="12.85546875" hidden="1" customWidth="1"/>
    <col min="16" max="16" width="13.140625" hidden="1" customWidth="1"/>
    <col min="17" max="17" width="16.85546875" hidden="1" customWidth="1"/>
    <col min="18" max="18" width="13.85546875" hidden="1" customWidth="1"/>
    <col min="19" max="19" width="13.28515625" hidden="1" customWidth="1"/>
    <col min="20" max="20" width="16.42578125" hidden="1" customWidth="1"/>
    <col min="21" max="21" width="15.140625" customWidth="1"/>
    <col min="22" max="22" width="16.85546875" style="28" customWidth="1"/>
    <col min="23" max="24" width="16.85546875" hidden="1" customWidth="1"/>
    <col min="25" max="25" width="13.28515625" customWidth="1"/>
    <col min="26" max="26" width="15.140625" customWidth="1"/>
    <col min="27" max="27" width="16.85546875" customWidth="1"/>
    <col min="28" max="29" width="16.85546875" hidden="1" customWidth="1"/>
    <col min="30" max="30" width="13.28515625" customWidth="1"/>
    <col min="31" max="31" width="15.140625" customWidth="1"/>
    <col min="32" max="32" width="16.85546875" customWidth="1"/>
    <col min="33" max="33" width="16.42578125" hidden="1" customWidth="1"/>
    <col min="34" max="34" width="17.42578125" hidden="1" customWidth="1"/>
  </cols>
  <sheetData>
    <row r="1" spans="1:34" ht="9" hidden="1" customHeight="1"/>
    <row r="2" spans="1:34" ht="15" hidden="1" customHeight="1">
      <c r="J2" s="44" t="s">
        <v>0</v>
      </c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34" hidden="1">
      <c r="J3" s="17"/>
      <c r="K3" s="17"/>
      <c r="L3" s="17"/>
      <c r="M3" s="17"/>
      <c r="N3" s="17"/>
      <c r="O3" s="18" t="s">
        <v>1</v>
      </c>
      <c r="P3" s="18"/>
      <c r="Q3" s="18"/>
      <c r="R3" s="18"/>
      <c r="S3" s="18"/>
      <c r="T3" s="18"/>
    </row>
    <row r="4" spans="1:34" ht="77.25" customHeight="1">
      <c r="A4" s="43" t="s">
        <v>53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</row>
    <row r="5" spans="1:34" ht="17.25" customHeight="1">
      <c r="A5" s="48" t="s">
        <v>43</v>
      </c>
      <c r="B5" s="45" t="s">
        <v>47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5" t="s">
        <v>48</v>
      </c>
      <c r="Z5" s="46"/>
      <c r="AA5" s="46"/>
      <c r="AB5" s="46"/>
      <c r="AC5" s="47"/>
      <c r="AD5" s="42" t="s">
        <v>51</v>
      </c>
      <c r="AE5" s="42"/>
      <c r="AF5" s="42"/>
      <c r="AG5" s="42"/>
      <c r="AH5" s="42"/>
    </row>
    <row r="6" spans="1:34" ht="36" customHeight="1">
      <c r="A6" s="48"/>
      <c r="B6" s="51" t="s">
        <v>46</v>
      </c>
      <c r="C6" s="19"/>
      <c r="D6" s="19"/>
      <c r="E6" s="19"/>
      <c r="F6" s="22" t="s">
        <v>2</v>
      </c>
      <c r="G6" s="19"/>
      <c r="H6" s="23" t="s">
        <v>3</v>
      </c>
      <c r="I6" s="24"/>
      <c r="J6" s="24"/>
      <c r="K6" s="25"/>
      <c r="L6" s="22" t="s">
        <v>4</v>
      </c>
      <c r="M6" s="23" t="s">
        <v>5</v>
      </c>
      <c r="N6" s="24"/>
      <c r="O6" s="24"/>
      <c r="P6" s="25"/>
      <c r="Q6" s="22" t="s">
        <v>6</v>
      </c>
      <c r="R6" s="22" t="s">
        <v>7</v>
      </c>
      <c r="S6" s="22" t="s">
        <v>8</v>
      </c>
      <c r="T6" s="22" t="s">
        <v>9</v>
      </c>
      <c r="U6" s="35" t="s">
        <v>44</v>
      </c>
      <c r="V6" s="37" t="s">
        <v>45</v>
      </c>
      <c r="W6" s="39" t="s">
        <v>49</v>
      </c>
      <c r="X6" s="39" t="s">
        <v>50</v>
      </c>
      <c r="Y6" s="35" t="s">
        <v>46</v>
      </c>
      <c r="Z6" s="35" t="s">
        <v>44</v>
      </c>
      <c r="AA6" s="49" t="s">
        <v>45</v>
      </c>
      <c r="AB6" s="39" t="s">
        <v>49</v>
      </c>
      <c r="AC6" s="39" t="s">
        <v>50</v>
      </c>
      <c r="AD6" s="35" t="s">
        <v>46</v>
      </c>
      <c r="AE6" s="35" t="s">
        <v>44</v>
      </c>
      <c r="AF6" s="49" t="s">
        <v>45</v>
      </c>
      <c r="AG6" s="41" t="s">
        <v>49</v>
      </c>
      <c r="AH6" s="41" t="s">
        <v>50</v>
      </c>
    </row>
    <row r="7" spans="1:34" ht="24" customHeight="1">
      <c r="A7" s="48"/>
      <c r="B7" s="52"/>
      <c r="C7" s="19"/>
      <c r="D7" s="19"/>
      <c r="E7" s="19"/>
      <c r="F7" s="26"/>
      <c r="G7" s="19" t="s">
        <v>12</v>
      </c>
      <c r="H7" s="21" t="s">
        <v>10</v>
      </c>
      <c r="I7" s="23" t="s">
        <v>11</v>
      </c>
      <c r="J7" s="25"/>
      <c r="K7" s="19" t="s">
        <v>8</v>
      </c>
      <c r="L7" s="26"/>
      <c r="M7" s="21" t="s">
        <v>10</v>
      </c>
      <c r="N7" s="23" t="s">
        <v>11</v>
      </c>
      <c r="O7" s="25"/>
      <c r="P7" s="19" t="s">
        <v>8</v>
      </c>
      <c r="Q7" s="26"/>
      <c r="R7" s="26"/>
      <c r="S7" s="26"/>
      <c r="T7" s="26"/>
      <c r="U7" s="36"/>
      <c r="V7" s="38"/>
      <c r="W7" s="40"/>
      <c r="X7" s="40"/>
      <c r="Y7" s="36"/>
      <c r="Z7" s="36"/>
      <c r="AA7" s="50"/>
      <c r="AB7" s="40"/>
      <c r="AC7" s="40"/>
      <c r="AD7" s="36"/>
      <c r="AE7" s="36"/>
      <c r="AF7" s="50"/>
      <c r="AG7" s="41"/>
      <c r="AH7" s="41"/>
    </row>
    <row r="8" spans="1:34" ht="16.5" hidden="1" customHeight="1">
      <c r="A8" s="19"/>
      <c r="B8" s="19"/>
      <c r="C8" s="19"/>
      <c r="D8" s="19"/>
      <c r="E8" s="19"/>
      <c r="F8" s="21" t="s">
        <v>10</v>
      </c>
      <c r="G8" s="21"/>
      <c r="H8" s="21"/>
      <c r="I8" s="21" t="s">
        <v>13</v>
      </c>
      <c r="J8" s="21" t="s">
        <v>14</v>
      </c>
      <c r="K8" s="19"/>
      <c r="L8" s="21" t="s">
        <v>10</v>
      </c>
      <c r="M8" s="21"/>
      <c r="N8" s="21" t="s">
        <v>13</v>
      </c>
      <c r="O8" s="21" t="s">
        <v>14</v>
      </c>
      <c r="P8" s="19"/>
      <c r="Q8" s="21" t="s">
        <v>10</v>
      </c>
      <c r="R8" s="21" t="s">
        <v>10</v>
      </c>
      <c r="S8" s="21" t="s">
        <v>10</v>
      </c>
      <c r="T8" s="21" t="s">
        <v>10</v>
      </c>
      <c r="U8" s="19"/>
      <c r="V8" s="29"/>
      <c r="W8" s="20"/>
      <c r="X8" s="20"/>
      <c r="Y8" s="19"/>
      <c r="Z8" s="19"/>
      <c r="AA8" s="20"/>
      <c r="AB8" s="20"/>
      <c r="AC8" s="20"/>
      <c r="AD8" s="19"/>
      <c r="AE8" s="19"/>
      <c r="AF8" s="20"/>
      <c r="AG8" s="10"/>
      <c r="AH8" s="10"/>
    </row>
    <row r="9" spans="1:34" ht="19.5" customHeight="1">
      <c r="A9" s="5" t="s">
        <v>15</v>
      </c>
      <c r="B9" s="2">
        <f>B11+B18</f>
        <v>438</v>
      </c>
      <c r="C9" s="2">
        <f>C11+C18+3</f>
        <v>81</v>
      </c>
      <c r="D9" s="2">
        <f>D11+D18</f>
        <v>360</v>
      </c>
      <c r="E9" s="2">
        <f>E11+E18</f>
        <v>3</v>
      </c>
      <c r="F9" s="2">
        <f>F11+F18</f>
        <v>17</v>
      </c>
      <c r="G9" s="2">
        <f>G11+G18</f>
        <v>36</v>
      </c>
      <c r="H9" s="2">
        <f t="shared" ref="H9:T9" si="0">H11+H18</f>
        <v>7637789</v>
      </c>
      <c r="I9" s="2">
        <f t="shared" si="0"/>
        <v>4904240</v>
      </c>
      <c r="J9" s="2">
        <f t="shared" si="0"/>
        <v>2733549</v>
      </c>
      <c r="K9" s="2">
        <f t="shared" si="0"/>
        <v>2624661</v>
      </c>
      <c r="L9" s="2">
        <f t="shared" si="0"/>
        <v>96489</v>
      </c>
      <c r="M9" s="2">
        <f t="shared" si="0"/>
        <v>390156</v>
      </c>
      <c r="N9" s="2">
        <f t="shared" si="0"/>
        <v>274835</v>
      </c>
      <c r="O9" s="2">
        <f t="shared" si="0"/>
        <v>115321</v>
      </c>
      <c r="P9" s="2">
        <f t="shared" si="0"/>
        <v>41973</v>
      </c>
      <c r="Q9" s="2">
        <f t="shared" si="0"/>
        <v>4671</v>
      </c>
      <c r="R9" s="2">
        <f t="shared" si="0"/>
        <v>1501</v>
      </c>
      <c r="S9" s="2">
        <f t="shared" si="0"/>
        <v>207</v>
      </c>
      <c r="T9" s="2">
        <f t="shared" si="0"/>
        <v>16</v>
      </c>
      <c r="U9" s="14">
        <v>11974.38</v>
      </c>
      <c r="V9" s="30">
        <f>V11+V18</f>
        <v>5244777.78</v>
      </c>
      <c r="W9" s="15">
        <f>W11+W18</f>
        <v>5288500</v>
      </c>
      <c r="X9" s="15">
        <f>X11+X18</f>
        <v>587611.90999999992</v>
      </c>
      <c r="Y9" s="2">
        <f>Y11+Y18</f>
        <v>438</v>
      </c>
      <c r="Z9" s="14">
        <v>11988.35</v>
      </c>
      <c r="AA9" s="15">
        <f>AA11+AA18</f>
        <v>5250898.8800000008</v>
      </c>
      <c r="AB9" s="15">
        <f>AB11+AB18</f>
        <v>5288500</v>
      </c>
      <c r="AC9" s="15">
        <f>AC11+AC18</f>
        <v>587611.90999999992</v>
      </c>
      <c r="AD9" s="2">
        <f>AD11+AD18</f>
        <v>438</v>
      </c>
      <c r="AE9" s="14"/>
      <c r="AF9" s="15">
        <f>AF11+AF18</f>
        <v>4720300</v>
      </c>
      <c r="AG9" s="15">
        <f>AG11+AG18</f>
        <v>4201067.0199999996</v>
      </c>
      <c r="AH9" s="15">
        <f>AH11+AH18</f>
        <v>519232.97999999992</v>
      </c>
    </row>
    <row r="10" spans="1:34" ht="15.75">
      <c r="A10" s="1" t="s">
        <v>16</v>
      </c>
      <c r="B10" s="2"/>
      <c r="C10" s="3"/>
      <c r="D10" s="3"/>
      <c r="E10" s="3"/>
      <c r="F10" s="3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31"/>
      <c r="W10" s="14"/>
      <c r="X10" s="14"/>
      <c r="Y10" s="2"/>
      <c r="Z10" s="2"/>
      <c r="AA10" s="2"/>
      <c r="AB10" s="14"/>
      <c r="AC10" s="14"/>
      <c r="AD10" s="2"/>
      <c r="AE10" s="2"/>
      <c r="AF10" s="2"/>
      <c r="AG10" s="27"/>
      <c r="AH10" s="27"/>
    </row>
    <row r="11" spans="1:34" ht="15.75">
      <c r="A11" s="1" t="s">
        <v>17</v>
      </c>
      <c r="B11" s="2">
        <f t="shared" ref="B11" si="1">SUM(B12:B17)</f>
        <v>51</v>
      </c>
      <c r="C11" s="2">
        <f t="shared" ref="C11:T11" si="2">SUM(C12:C17)</f>
        <v>50</v>
      </c>
      <c r="D11" s="2">
        <f t="shared" si="2"/>
        <v>1</v>
      </c>
      <c r="E11" s="2">
        <f>SUM(E12:E17)</f>
        <v>3</v>
      </c>
      <c r="F11" s="2">
        <f t="shared" si="2"/>
        <v>0</v>
      </c>
      <c r="G11" s="2">
        <f t="shared" si="2"/>
        <v>14</v>
      </c>
      <c r="H11" s="2">
        <f t="shared" si="2"/>
        <v>4185491</v>
      </c>
      <c r="I11" s="2">
        <f t="shared" si="2"/>
        <v>4181865</v>
      </c>
      <c r="J11" s="2">
        <f t="shared" si="2"/>
        <v>3626</v>
      </c>
      <c r="K11" s="2">
        <f t="shared" si="2"/>
        <v>2624661</v>
      </c>
      <c r="L11" s="2">
        <f t="shared" si="2"/>
        <v>0</v>
      </c>
      <c r="M11" s="2">
        <f t="shared" si="2"/>
        <v>216546</v>
      </c>
      <c r="N11" s="2">
        <f t="shared" si="2"/>
        <v>216427</v>
      </c>
      <c r="O11" s="2">
        <f t="shared" si="2"/>
        <v>119</v>
      </c>
      <c r="P11" s="2">
        <f>SUM(P12:P17)</f>
        <v>41973</v>
      </c>
      <c r="Q11" s="2">
        <f t="shared" si="2"/>
        <v>0</v>
      </c>
      <c r="R11" s="2">
        <f t="shared" si="2"/>
        <v>675</v>
      </c>
      <c r="S11" s="2">
        <f t="shared" si="2"/>
        <v>207</v>
      </c>
      <c r="T11" s="2">
        <f t="shared" si="2"/>
        <v>0</v>
      </c>
      <c r="U11" s="14"/>
      <c r="V11" s="30">
        <f>SUM(V12:V17)</f>
        <v>610693.37</v>
      </c>
      <c r="W11" s="15">
        <v>567977.41</v>
      </c>
      <c r="X11" s="15">
        <v>63108.600000000006</v>
      </c>
      <c r="Y11" s="2">
        <f t="shared" ref="Y11" si="3">SUM(Y12:Y17)</f>
        <v>51</v>
      </c>
      <c r="Z11" s="14"/>
      <c r="AA11" s="15">
        <f>SUM(AA12:AA17)</f>
        <v>611405.82000000007</v>
      </c>
      <c r="AB11" s="15">
        <v>567977.41</v>
      </c>
      <c r="AC11" s="15">
        <v>63108.600000000006</v>
      </c>
      <c r="AD11" s="2">
        <f>SUM(AD12:AD17)</f>
        <v>51</v>
      </c>
      <c r="AE11" s="2"/>
      <c r="AF11" s="15">
        <f>SUM(AF12:AF17)</f>
        <v>505746.42</v>
      </c>
      <c r="AG11" s="15">
        <f t="shared" ref="AG11:AH11" si="4">SUM(AG12:AG17)</f>
        <v>450114.31000000006</v>
      </c>
      <c r="AH11" s="15">
        <f t="shared" si="4"/>
        <v>55632.109999999986</v>
      </c>
    </row>
    <row r="12" spans="1:34" ht="15.75">
      <c r="A12" s="11" t="s">
        <v>18</v>
      </c>
      <c r="B12" s="4">
        <v>20</v>
      </c>
      <c r="C12" s="4">
        <v>19</v>
      </c>
      <c r="D12" s="4">
        <v>0</v>
      </c>
      <c r="E12" s="4">
        <v>3</v>
      </c>
      <c r="F12" s="4">
        <v>0</v>
      </c>
      <c r="G12" s="4">
        <f>7-1</f>
        <v>6</v>
      </c>
      <c r="H12" s="4">
        <f t="shared" ref="H12:H17" si="5">I12+J12</f>
        <v>3238880</v>
      </c>
      <c r="I12" s="4">
        <f>614219+207200+109426+2308035</f>
        <v>3238880</v>
      </c>
      <c r="J12" s="4">
        <v>0</v>
      </c>
      <c r="K12" s="4">
        <f>207200+109426+2308035</f>
        <v>2624661</v>
      </c>
      <c r="L12" s="4">
        <v>0</v>
      </c>
      <c r="M12" s="4">
        <f t="shared" ref="M12:M17" si="6">N12+O12</f>
        <v>116224</v>
      </c>
      <c r="N12" s="4">
        <f>74251+1431+27384+13158</f>
        <v>116224</v>
      </c>
      <c r="O12" s="4">
        <v>0</v>
      </c>
      <c r="P12" s="4">
        <f>1431+27384+13158</f>
        <v>41973</v>
      </c>
      <c r="Q12" s="4">
        <v>0</v>
      </c>
      <c r="R12" s="4">
        <f>176+11+151+45</f>
        <v>383</v>
      </c>
      <c r="S12" s="4">
        <f>11+151+45</f>
        <v>207</v>
      </c>
      <c r="T12" s="4">
        <v>0</v>
      </c>
      <c r="U12" s="13">
        <v>11974.38</v>
      </c>
      <c r="V12" s="32">
        <v>239487.58</v>
      </c>
      <c r="W12" s="13">
        <v>227190.96</v>
      </c>
      <c r="X12" s="13">
        <v>25243.440000000002</v>
      </c>
      <c r="Y12" s="4">
        <v>20</v>
      </c>
      <c r="Z12" s="13">
        <v>11988.35</v>
      </c>
      <c r="AA12" s="13">
        <v>239766.97</v>
      </c>
      <c r="AB12" s="13">
        <v>227190.96</v>
      </c>
      <c r="AC12" s="13">
        <v>25243.440000000002</v>
      </c>
      <c r="AD12" s="4">
        <v>20</v>
      </c>
      <c r="AE12" s="13">
        <v>10777</v>
      </c>
      <c r="AF12" s="13">
        <v>202298.57</v>
      </c>
      <c r="AG12" s="13">
        <f>ROUND(AF12*89%,2)</f>
        <v>180045.73</v>
      </c>
      <c r="AH12" s="13">
        <f t="shared" ref="AH12:AH17" si="7">AF12-AG12</f>
        <v>22252.839999999997</v>
      </c>
    </row>
    <row r="13" spans="1:34" ht="15.75">
      <c r="A13" s="11" t="s">
        <v>19</v>
      </c>
      <c r="B13" s="4">
        <v>3</v>
      </c>
      <c r="C13" s="4">
        <v>3</v>
      </c>
      <c r="D13" s="4">
        <v>0</v>
      </c>
      <c r="E13" s="4">
        <v>0</v>
      </c>
      <c r="F13" s="4">
        <v>0</v>
      </c>
      <c r="G13" s="4">
        <v>1</v>
      </c>
      <c r="H13" s="4">
        <f t="shared" si="5"/>
        <v>106362</v>
      </c>
      <c r="I13" s="4">
        <v>106362</v>
      </c>
      <c r="J13" s="4">
        <v>0</v>
      </c>
      <c r="K13" s="4">
        <v>0</v>
      </c>
      <c r="L13" s="4">
        <v>0</v>
      </c>
      <c r="M13" s="4">
        <f t="shared" si="6"/>
        <v>8851</v>
      </c>
      <c r="N13" s="4">
        <v>8851</v>
      </c>
      <c r="O13" s="4">
        <v>0</v>
      </c>
      <c r="P13" s="4">
        <v>0</v>
      </c>
      <c r="Q13" s="4">
        <v>0</v>
      </c>
      <c r="R13" s="4">
        <v>38</v>
      </c>
      <c r="S13" s="4">
        <v>0</v>
      </c>
      <c r="T13" s="4">
        <v>0</v>
      </c>
      <c r="U13" s="13">
        <v>11974.38</v>
      </c>
      <c r="V13" s="32">
        <f t="shared" ref="V13:V17" si="8">U13*B13</f>
        <v>35923.14</v>
      </c>
      <c r="W13" s="13">
        <v>25243.439999999999</v>
      </c>
      <c r="X13" s="13">
        <v>2804.8300000000017</v>
      </c>
      <c r="Y13" s="4">
        <v>3</v>
      </c>
      <c r="Z13" s="13">
        <v>11988.35</v>
      </c>
      <c r="AA13" s="13">
        <f t="shared" ref="AA13:AA17" si="9">Y13*Z13</f>
        <v>35965.050000000003</v>
      </c>
      <c r="AB13" s="13">
        <v>25243.439999999999</v>
      </c>
      <c r="AC13" s="13">
        <v>2804.8300000000017</v>
      </c>
      <c r="AD13" s="4">
        <v>3</v>
      </c>
      <c r="AE13" s="13">
        <v>10777</v>
      </c>
      <c r="AF13" s="13">
        <v>22477.62</v>
      </c>
      <c r="AG13" s="13">
        <f t="shared" ref="AG13:AG37" si="10">ROUND(AF13*89%,2)</f>
        <v>20005.080000000002</v>
      </c>
      <c r="AH13" s="13">
        <f t="shared" si="7"/>
        <v>2472.5399999999972</v>
      </c>
    </row>
    <row r="14" spans="1:34" ht="15.75">
      <c r="A14" s="11" t="s">
        <v>20</v>
      </c>
      <c r="B14" s="8">
        <v>10</v>
      </c>
      <c r="C14" s="4">
        <v>11</v>
      </c>
      <c r="D14" s="4">
        <v>0</v>
      </c>
      <c r="E14" s="4">
        <v>0</v>
      </c>
      <c r="F14" s="4">
        <v>0</v>
      </c>
      <c r="G14" s="4">
        <v>4</v>
      </c>
      <c r="H14" s="4">
        <f t="shared" si="5"/>
        <v>233601</v>
      </c>
      <c r="I14" s="4">
        <v>233601</v>
      </c>
      <c r="J14" s="4">
        <v>0</v>
      </c>
      <c r="K14" s="4">
        <v>0</v>
      </c>
      <c r="L14" s="4">
        <v>0</v>
      </c>
      <c r="M14" s="4">
        <f t="shared" si="6"/>
        <v>19847</v>
      </c>
      <c r="N14" s="4">
        <v>19847</v>
      </c>
      <c r="O14" s="4">
        <v>0</v>
      </c>
      <c r="P14" s="4">
        <v>0</v>
      </c>
      <c r="Q14" s="4">
        <v>0</v>
      </c>
      <c r="R14" s="4">
        <v>53</v>
      </c>
      <c r="S14" s="4">
        <v>0</v>
      </c>
      <c r="T14" s="4">
        <v>0</v>
      </c>
      <c r="U14" s="13">
        <v>11974.38</v>
      </c>
      <c r="V14" s="32">
        <v>119743.79</v>
      </c>
      <c r="W14" s="13">
        <v>100973.75999999999</v>
      </c>
      <c r="X14" s="13">
        <v>11219.310000000012</v>
      </c>
      <c r="Y14" s="8">
        <v>10</v>
      </c>
      <c r="Z14" s="13">
        <v>11988.35</v>
      </c>
      <c r="AA14" s="13">
        <f t="shared" si="9"/>
        <v>119883.5</v>
      </c>
      <c r="AB14" s="13">
        <v>100973.75999999999</v>
      </c>
      <c r="AC14" s="13">
        <v>11219.310000000012</v>
      </c>
      <c r="AD14" s="8">
        <v>10</v>
      </c>
      <c r="AE14" s="13">
        <v>10777</v>
      </c>
      <c r="AF14" s="13">
        <v>89910.47</v>
      </c>
      <c r="AG14" s="13">
        <f t="shared" si="10"/>
        <v>80020.320000000007</v>
      </c>
      <c r="AH14" s="13">
        <f t="shared" si="7"/>
        <v>9890.1499999999942</v>
      </c>
    </row>
    <row r="15" spans="1:34" ht="15.75">
      <c r="A15" s="11" t="s">
        <v>21</v>
      </c>
      <c r="B15" s="4">
        <v>4</v>
      </c>
      <c r="C15" s="4">
        <v>4</v>
      </c>
      <c r="D15" s="4">
        <v>0</v>
      </c>
      <c r="E15" s="4">
        <v>0</v>
      </c>
      <c r="F15" s="4">
        <v>0</v>
      </c>
      <c r="G15" s="4">
        <v>1</v>
      </c>
      <c r="H15" s="4">
        <f t="shared" si="5"/>
        <v>63120</v>
      </c>
      <c r="I15" s="4">
        <v>63120</v>
      </c>
      <c r="J15" s="4">
        <v>0</v>
      </c>
      <c r="K15" s="4">
        <v>0</v>
      </c>
      <c r="L15" s="4">
        <v>0</v>
      </c>
      <c r="M15" s="4">
        <f t="shared" si="6"/>
        <v>8338</v>
      </c>
      <c r="N15" s="4">
        <v>8338</v>
      </c>
      <c r="O15" s="4">
        <v>0</v>
      </c>
      <c r="P15" s="4">
        <v>0</v>
      </c>
      <c r="Q15" s="4">
        <v>0</v>
      </c>
      <c r="R15" s="4">
        <v>21</v>
      </c>
      <c r="S15" s="4">
        <v>0</v>
      </c>
      <c r="T15" s="4">
        <v>0</v>
      </c>
      <c r="U15" s="13">
        <v>11974.38</v>
      </c>
      <c r="V15" s="32">
        <v>47897.54</v>
      </c>
      <c r="W15" s="13">
        <v>50486.879999999997</v>
      </c>
      <c r="X15" s="13">
        <v>5609.6500000000015</v>
      </c>
      <c r="Y15" s="4">
        <v>4</v>
      </c>
      <c r="Z15" s="13">
        <v>11988.35</v>
      </c>
      <c r="AA15" s="13">
        <f t="shared" si="9"/>
        <v>47953.4</v>
      </c>
      <c r="AB15" s="13">
        <v>50486.879999999997</v>
      </c>
      <c r="AC15" s="13">
        <v>5609.6500000000015</v>
      </c>
      <c r="AD15" s="4">
        <v>4</v>
      </c>
      <c r="AE15" s="13">
        <v>10777</v>
      </c>
      <c r="AF15" s="13">
        <v>44955.24</v>
      </c>
      <c r="AG15" s="13">
        <f t="shared" si="10"/>
        <v>40010.160000000003</v>
      </c>
      <c r="AH15" s="13">
        <f t="shared" si="7"/>
        <v>4945.0799999999945</v>
      </c>
    </row>
    <row r="16" spans="1:34" ht="15.75">
      <c r="A16" s="11" t="s">
        <v>22</v>
      </c>
      <c r="B16" s="4">
        <v>11</v>
      </c>
      <c r="C16" s="4">
        <v>10</v>
      </c>
      <c r="D16" s="4">
        <v>1</v>
      </c>
      <c r="E16" s="4">
        <v>0</v>
      </c>
      <c r="F16" s="4">
        <v>0</v>
      </c>
      <c r="G16" s="4">
        <v>1</v>
      </c>
      <c r="H16" s="4">
        <v>477431</v>
      </c>
      <c r="I16" s="4">
        <f>H16-J16</f>
        <v>473805</v>
      </c>
      <c r="J16" s="4">
        <v>3626</v>
      </c>
      <c r="K16" s="4">
        <v>0</v>
      </c>
      <c r="L16" s="4">
        <v>0</v>
      </c>
      <c r="M16" s="4">
        <v>56592</v>
      </c>
      <c r="N16" s="4">
        <f>M16-O16</f>
        <v>56473</v>
      </c>
      <c r="O16" s="4">
        <v>119</v>
      </c>
      <c r="P16" s="4">
        <v>0</v>
      </c>
      <c r="Q16" s="4">
        <v>0</v>
      </c>
      <c r="R16" s="4">
        <v>151</v>
      </c>
      <c r="S16" s="4">
        <v>0</v>
      </c>
      <c r="T16" s="4">
        <v>0</v>
      </c>
      <c r="U16" s="13">
        <v>11974.38</v>
      </c>
      <c r="V16" s="32">
        <f t="shared" si="8"/>
        <v>131718.18</v>
      </c>
      <c r="W16" s="13">
        <v>126217.21</v>
      </c>
      <c r="X16" s="13">
        <v>14024.12999999999</v>
      </c>
      <c r="Y16" s="4">
        <v>11</v>
      </c>
      <c r="Z16" s="13">
        <v>11988.35</v>
      </c>
      <c r="AA16" s="13">
        <f t="shared" si="9"/>
        <v>131871.85</v>
      </c>
      <c r="AB16" s="13">
        <v>126217.21</v>
      </c>
      <c r="AC16" s="13">
        <v>14024.12999999999</v>
      </c>
      <c r="AD16" s="4">
        <v>11</v>
      </c>
      <c r="AE16" s="13">
        <v>10777</v>
      </c>
      <c r="AF16" s="13">
        <v>112388.09</v>
      </c>
      <c r="AG16" s="13">
        <f t="shared" si="10"/>
        <v>100025.4</v>
      </c>
      <c r="AH16" s="13">
        <f t="shared" si="7"/>
        <v>12362.690000000002</v>
      </c>
    </row>
    <row r="17" spans="1:34" ht="15.75">
      <c r="A17" s="11" t="s">
        <v>23</v>
      </c>
      <c r="B17" s="4">
        <v>3</v>
      </c>
      <c r="C17" s="4">
        <v>3</v>
      </c>
      <c r="D17" s="4">
        <v>0</v>
      </c>
      <c r="E17" s="4">
        <v>0</v>
      </c>
      <c r="F17" s="4">
        <v>0</v>
      </c>
      <c r="G17" s="4">
        <v>1</v>
      </c>
      <c r="H17" s="4">
        <f t="shared" si="5"/>
        <v>66097</v>
      </c>
      <c r="I17" s="4">
        <v>66097</v>
      </c>
      <c r="J17" s="4">
        <v>0</v>
      </c>
      <c r="K17" s="4">
        <v>0</v>
      </c>
      <c r="L17" s="4">
        <v>0</v>
      </c>
      <c r="M17" s="4">
        <f t="shared" si="6"/>
        <v>6694</v>
      </c>
      <c r="N17" s="4">
        <v>6694</v>
      </c>
      <c r="O17" s="4">
        <v>0</v>
      </c>
      <c r="P17" s="4">
        <v>0</v>
      </c>
      <c r="Q17" s="4">
        <v>0</v>
      </c>
      <c r="R17" s="4">
        <v>29</v>
      </c>
      <c r="S17" s="4">
        <v>0</v>
      </c>
      <c r="T17" s="4">
        <v>0</v>
      </c>
      <c r="U17" s="13">
        <v>11974.38</v>
      </c>
      <c r="V17" s="32">
        <f t="shared" si="8"/>
        <v>35923.14</v>
      </c>
      <c r="W17" s="13">
        <v>37865.160000000003</v>
      </c>
      <c r="X17" s="13">
        <v>4207.239999999998</v>
      </c>
      <c r="Y17" s="4">
        <v>3</v>
      </c>
      <c r="Z17" s="13">
        <v>11988.35</v>
      </c>
      <c r="AA17" s="13">
        <f t="shared" si="9"/>
        <v>35965.050000000003</v>
      </c>
      <c r="AB17" s="13">
        <v>37865.160000000003</v>
      </c>
      <c r="AC17" s="13">
        <v>4207.239999999998</v>
      </c>
      <c r="AD17" s="4">
        <v>3</v>
      </c>
      <c r="AE17" s="13">
        <v>10777</v>
      </c>
      <c r="AF17" s="13">
        <v>33716.43</v>
      </c>
      <c r="AG17" s="13">
        <f t="shared" si="10"/>
        <v>30007.62</v>
      </c>
      <c r="AH17" s="13">
        <f t="shared" si="7"/>
        <v>3708.8100000000013</v>
      </c>
    </row>
    <row r="18" spans="1:34" ht="36" customHeight="1">
      <c r="A18" s="5" t="s">
        <v>52</v>
      </c>
      <c r="B18" s="6">
        <f t="shared" ref="B18" si="11">SUM(B19:B37)</f>
        <v>387</v>
      </c>
      <c r="C18" s="6">
        <f t="shared" ref="C18:T18" si="12">SUM(C19:C37)</f>
        <v>28</v>
      </c>
      <c r="D18" s="6">
        <f>SUM(D19:D37)</f>
        <v>359</v>
      </c>
      <c r="E18" s="7">
        <f t="shared" si="12"/>
        <v>0</v>
      </c>
      <c r="F18" s="6">
        <f t="shared" si="12"/>
        <v>17</v>
      </c>
      <c r="G18" s="6">
        <f t="shared" si="12"/>
        <v>22</v>
      </c>
      <c r="H18" s="6">
        <f t="shared" si="12"/>
        <v>3452298</v>
      </c>
      <c r="I18" s="6">
        <f t="shared" si="12"/>
        <v>722375</v>
      </c>
      <c r="J18" s="6">
        <f t="shared" si="12"/>
        <v>2729923</v>
      </c>
      <c r="K18" s="6">
        <f t="shared" si="12"/>
        <v>0</v>
      </c>
      <c r="L18" s="6">
        <f t="shared" si="12"/>
        <v>96489</v>
      </c>
      <c r="M18" s="6">
        <f t="shared" si="12"/>
        <v>173610</v>
      </c>
      <c r="N18" s="6">
        <f t="shared" si="12"/>
        <v>58408</v>
      </c>
      <c r="O18" s="6">
        <f t="shared" si="12"/>
        <v>115202</v>
      </c>
      <c r="P18" s="6">
        <f t="shared" si="12"/>
        <v>0</v>
      </c>
      <c r="Q18" s="6">
        <f t="shared" si="12"/>
        <v>4671</v>
      </c>
      <c r="R18" s="6">
        <f t="shared" si="12"/>
        <v>826</v>
      </c>
      <c r="S18" s="6">
        <f>SUM(S19:S37)</f>
        <v>0</v>
      </c>
      <c r="T18" s="6">
        <f t="shared" si="12"/>
        <v>16</v>
      </c>
      <c r="U18" s="14"/>
      <c r="V18" s="33">
        <f>SUM(V19:V37)</f>
        <v>4634084.41</v>
      </c>
      <c r="W18" s="16">
        <v>4720522.59</v>
      </c>
      <c r="X18" s="16">
        <v>524503.30999999994</v>
      </c>
      <c r="Y18" s="6">
        <f>SUM(Y19:Y37)</f>
        <v>387</v>
      </c>
      <c r="Z18" s="14"/>
      <c r="AA18" s="16">
        <f>SUM(AA19:AA37)</f>
        <v>4639493.0600000005</v>
      </c>
      <c r="AB18" s="16">
        <v>4720522.59</v>
      </c>
      <c r="AC18" s="16">
        <v>524503.30999999994</v>
      </c>
      <c r="AD18" s="6">
        <f>SUM(AD19:AD37)</f>
        <v>387</v>
      </c>
      <c r="AE18" s="6"/>
      <c r="AF18" s="16">
        <f>SUM(AF19:AF37)</f>
        <v>4214553.58</v>
      </c>
      <c r="AG18" s="16">
        <f t="shared" ref="AG18:AH18" si="13">SUM(AG19:AG37)</f>
        <v>3750952.71</v>
      </c>
      <c r="AH18" s="16">
        <f t="shared" si="13"/>
        <v>463600.86999999994</v>
      </c>
    </row>
    <row r="19" spans="1:34" ht="15.75">
      <c r="A19" s="11" t="s">
        <v>24</v>
      </c>
      <c r="B19" s="4">
        <v>35</v>
      </c>
      <c r="C19" s="4">
        <f>B19-D19</f>
        <v>4</v>
      </c>
      <c r="D19" s="4">
        <v>31</v>
      </c>
      <c r="E19" s="4">
        <v>0</v>
      </c>
      <c r="F19" s="4">
        <v>0</v>
      </c>
      <c r="G19" s="4">
        <v>1</v>
      </c>
      <c r="H19" s="4">
        <v>324862</v>
      </c>
      <c r="I19" s="4">
        <f>H19-J19</f>
        <v>111581</v>
      </c>
      <c r="J19" s="4">
        <v>213281</v>
      </c>
      <c r="K19" s="4">
        <v>0</v>
      </c>
      <c r="L19" s="4">
        <v>0</v>
      </c>
      <c r="M19" s="4">
        <v>19218</v>
      </c>
      <c r="N19" s="4">
        <f>M19-O19</f>
        <v>9455</v>
      </c>
      <c r="O19" s="4">
        <v>9763</v>
      </c>
      <c r="P19" s="4">
        <v>0</v>
      </c>
      <c r="Q19" s="4">
        <v>0</v>
      </c>
      <c r="R19" s="4">
        <v>64</v>
      </c>
      <c r="S19" s="4">
        <v>0</v>
      </c>
      <c r="T19" s="4">
        <v>0</v>
      </c>
      <c r="U19" s="13">
        <v>11974.38</v>
      </c>
      <c r="V19" s="32">
        <v>419102.64</v>
      </c>
      <c r="W19" s="13">
        <v>429137.74000000005</v>
      </c>
      <c r="X19" s="13">
        <v>47682.769999999902</v>
      </c>
      <c r="Y19" s="4">
        <v>35</v>
      </c>
      <c r="Z19" s="13">
        <v>11988.35</v>
      </c>
      <c r="AA19" s="13">
        <v>419593.87</v>
      </c>
      <c r="AB19" s="13">
        <v>429137.74000000005</v>
      </c>
      <c r="AC19" s="13">
        <v>47682.769999999902</v>
      </c>
      <c r="AD19" s="4">
        <v>35</v>
      </c>
      <c r="AE19" s="13">
        <v>10777</v>
      </c>
      <c r="AF19" s="13">
        <v>382119.54</v>
      </c>
      <c r="AG19" s="13">
        <f>ROUND(AF19*89%,2)+0.02</f>
        <v>340086.41000000003</v>
      </c>
      <c r="AH19" s="13">
        <f t="shared" ref="AH19:AH37" si="14">AF19-AG19</f>
        <v>42033.129999999946</v>
      </c>
    </row>
    <row r="20" spans="1:34" ht="15.75">
      <c r="A20" s="12" t="s">
        <v>25</v>
      </c>
      <c r="B20" s="4">
        <v>17</v>
      </c>
      <c r="C20" s="4">
        <f t="shared" ref="C20:C37" si="15">B20-D20</f>
        <v>-1</v>
      </c>
      <c r="D20" s="4">
        <v>18</v>
      </c>
      <c r="E20" s="4">
        <v>0</v>
      </c>
      <c r="F20" s="4">
        <v>0</v>
      </c>
      <c r="G20" s="4">
        <v>1</v>
      </c>
      <c r="H20" s="4">
        <f>J20</f>
        <v>176541</v>
      </c>
      <c r="I20" s="4">
        <f t="shared" ref="I20:I37" si="16">H20-J20</f>
        <v>0</v>
      </c>
      <c r="J20" s="4">
        <v>176541</v>
      </c>
      <c r="K20" s="4">
        <v>0</v>
      </c>
      <c r="L20" s="4">
        <v>0</v>
      </c>
      <c r="M20" s="4">
        <f>O20</f>
        <v>7005</v>
      </c>
      <c r="N20" s="4">
        <f t="shared" ref="N20:N37" si="17">M20-O20</f>
        <v>0</v>
      </c>
      <c r="O20" s="4">
        <v>7005</v>
      </c>
      <c r="P20" s="4">
        <v>0</v>
      </c>
      <c r="Q20" s="4">
        <v>0</v>
      </c>
      <c r="R20" s="4">
        <v>35</v>
      </c>
      <c r="S20" s="4">
        <v>0</v>
      </c>
      <c r="T20" s="4">
        <v>0</v>
      </c>
      <c r="U20" s="13">
        <v>11974.38</v>
      </c>
      <c r="V20" s="32">
        <f t="shared" ref="V20:V37" si="18">B20*U20</f>
        <v>203564.46</v>
      </c>
      <c r="W20" s="13">
        <v>214569.24</v>
      </c>
      <c r="X20" s="13">
        <v>23841.03</v>
      </c>
      <c r="Y20" s="4">
        <v>17</v>
      </c>
      <c r="Z20" s="13">
        <v>11988.35</v>
      </c>
      <c r="AA20" s="13">
        <f t="shared" ref="AA20:AA37" si="19">Y20*Z20</f>
        <v>203801.95</v>
      </c>
      <c r="AB20" s="13">
        <v>214569.24</v>
      </c>
      <c r="AC20" s="13">
        <v>23841.03</v>
      </c>
      <c r="AD20" s="4">
        <v>17</v>
      </c>
      <c r="AE20" s="13">
        <v>10777</v>
      </c>
      <c r="AF20" s="13">
        <v>202298.57</v>
      </c>
      <c r="AG20" s="13">
        <f t="shared" si="10"/>
        <v>180045.73</v>
      </c>
      <c r="AH20" s="13">
        <f t="shared" si="14"/>
        <v>22252.839999999997</v>
      </c>
    </row>
    <row r="21" spans="1:34" ht="15.75">
      <c r="A21" s="11" t="s">
        <v>26</v>
      </c>
      <c r="B21" s="4">
        <v>17</v>
      </c>
      <c r="C21" s="4">
        <f t="shared" si="15"/>
        <v>0</v>
      </c>
      <c r="D21" s="4">
        <v>17</v>
      </c>
      <c r="E21" s="4">
        <v>0</v>
      </c>
      <c r="F21" s="4">
        <v>0</v>
      </c>
      <c r="G21" s="4">
        <v>1</v>
      </c>
      <c r="H21" s="4">
        <f>J21</f>
        <v>113138</v>
      </c>
      <c r="I21" s="4">
        <f t="shared" si="16"/>
        <v>0</v>
      </c>
      <c r="J21" s="4">
        <v>113138</v>
      </c>
      <c r="K21" s="4">
        <v>0</v>
      </c>
      <c r="L21" s="4">
        <v>0</v>
      </c>
      <c r="M21" s="4">
        <f>O21</f>
        <v>5370</v>
      </c>
      <c r="N21" s="4">
        <f t="shared" si="17"/>
        <v>0</v>
      </c>
      <c r="O21" s="4">
        <v>5370</v>
      </c>
      <c r="P21" s="4">
        <v>0</v>
      </c>
      <c r="Q21" s="4">
        <v>0</v>
      </c>
      <c r="R21" s="4">
        <v>38</v>
      </c>
      <c r="S21" s="4">
        <v>0</v>
      </c>
      <c r="T21" s="4">
        <v>0</v>
      </c>
      <c r="U21" s="13">
        <v>11974.38</v>
      </c>
      <c r="V21" s="32">
        <f t="shared" si="18"/>
        <v>203564.46</v>
      </c>
      <c r="W21" s="13">
        <v>189325.8</v>
      </c>
      <c r="X21" s="13">
        <v>21036.200000000012</v>
      </c>
      <c r="Y21" s="4">
        <v>17</v>
      </c>
      <c r="Z21" s="13">
        <v>11988.35</v>
      </c>
      <c r="AA21" s="13">
        <f t="shared" si="19"/>
        <v>203801.95</v>
      </c>
      <c r="AB21" s="13">
        <v>189325.8</v>
      </c>
      <c r="AC21" s="13">
        <v>21036.200000000012</v>
      </c>
      <c r="AD21" s="4">
        <v>17</v>
      </c>
      <c r="AE21" s="13">
        <v>10777</v>
      </c>
      <c r="AF21" s="13">
        <v>168582.15</v>
      </c>
      <c r="AG21" s="13">
        <f t="shared" si="10"/>
        <v>150038.10999999999</v>
      </c>
      <c r="AH21" s="13">
        <f t="shared" si="14"/>
        <v>18544.040000000008</v>
      </c>
    </row>
    <row r="22" spans="1:34" ht="15.75">
      <c r="A22" s="11" t="s">
        <v>27</v>
      </c>
      <c r="B22" s="4">
        <v>19</v>
      </c>
      <c r="C22" s="4">
        <f t="shared" si="15"/>
        <v>3</v>
      </c>
      <c r="D22" s="8">
        <v>16</v>
      </c>
      <c r="E22" s="4">
        <v>0</v>
      </c>
      <c r="F22" s="4">
        <v>0</v>
      </c>
      <c r="G22" s="4">
        <v>1</v>
      </c>
      <c r="H22" s="4">
        <v>193347</v>
      </c>
      <c r="I22" s="4">
        <f t="shared" si="16"/>
        <v>60121</v>
      </c>
      <c r="J22" s="8">
        <v>133226</v>
      </c>
      <c r="K22" s="4">
        <v>0</v>
      </c>
      <c r="L22" s="4">
        <v>0</v>
      </c>
      <c r="M22" s="4">
        <v>9136</v>
      </c>
      <c r="N22" s="4">
        <f t="shared" si="17"/>
        <v>3987</v>
      </c>
      <c r="O22" s="8">
        <v>5149</v>
      </c>
      <c r="P22" s="4">
        <v>0</v>
      </c>
      <c r="Q22" s="4">
        <v>0</v>
      </c>
      <c r="R22" s="4">
        <v>46</v>
      </c>
      <c r="S22" s="4">
        <v>0</v>
      </c>
      <c r="T22" s="4">
        <v>0</v>
      </c>
      <c r="U22" s="13">
        <v>11974.38</v>
      </c>
      <c r="V22" s="32">
        <f t="shared" si="18"/>
        <v>227513.21999999997</v>
      </c>
      <c r="W22" s="13">
        <v>239812.69</v>
      </c>
      <c r="X22" s="13">
        <v>26645.849999999977</v>
      </c>
      <c r="Y22" s="4">
        <v>19</v>
      </c>
      <c r="Z22" s="13">
        <v>11988.35</v>
      </c>
      <c r="AA22" s="13">
        <f t="shared" si="19"/>
        <v>227778.65</v>
      </c>
      <c r="AB22" s="13">
        <v>239812.69</v>
      </c>
      <c r="AC22" s="13">
        <v>26645.849999999977</v>
      </c>
      <c r="AD22" s="4">
        <v>19</v>
      </c>
      <c r="AE22" s="13">
        <v>10777</v>
      </c>
      <c r="AF22" s="13">
        <v>213537.38</v>
      </c>
      <c r="AG22" s="13">
        <f t="shared" si="10"/>
        <v>190048.27</v>
      </c>
      <c r="AH22" s="13">
        <f t="shared" si="14"/>
        <v>23489.110000000015</v>
      </c>
    </row>
    <row r="23" spans="1:34" ht="15.75">
      <c r="A23" s="11" t="s">
        <v>28</v>
      </c>
      <c r="B23" s="8">
        <v>20</v>
      </c>
      <c r="C23" s="4">
        <f t="shared" si="15"/>
        <v>2</v>
      </c>
      <c r="D23" s="8">
        <v>18</v>
      </c>
      <c r="E23" s="4">
        <v>0</v>
      </c>
      <c r="F23" s="4">
        <v>0</v>
      </c>
      <c r="G23" s="4">
        <v>1</v>
      </c>
      <c r="H23" s="4">
        <v>149641</v>
      </c>
      <c r="I23" s="4">
        <f t="shared" si="16"/>
        <v>56559</v>
      </c>
      <c r="J23" s="8">
        <v>93082</v>
      </c>
      <c r="K23" s="4">
        <v>0</v>
      </c>
      <c r="L23" s="4">
        <v>0</v>
      </c>
      <c r="M23" s="4">
        <v>7860</v>
      </c>
      <c r="N23" s="4">
        <f t="shared" si="17"/>
        <v>3868</v>
      </c>
      <c r="O23" s="8">
        <v>3992</v>
      </c>
      <c r="P23" s="4">
        <v>0</v>
      </c>
      <c r="Q23" s="4">
        <v>0</v>
      </c>
      <c r="R23" s="4">
        <v>44</v>
      </c>
      <c r="S23" s="4">
        <v>0</v>
      </c>
      <c r="T23" s="4">
        <v>0</v>
      </c>
      <c r="U23" s="13">
        <v>11974.38</v>
      </c>
      <c r="V23" s="32">
        <f t="shared" si="18"/>
        <v>239487.59999999998</v>
      </c>
      <c r="W23" s="13">
        <v>239812.69</v>
      </c>
      <c r="X23" s="13">
        <v>26645.849999999977</v>
      </c>
      <c r="Y23" s="8">
        <v>20</v>
      </c>
      <c r="Z23" s="13">
        <v>11988.35</v>
      </c>
      <c r="AA23" s="13">
        <f t="shared" si="19"/>
        <v>239767</v>
      </c>
      <c r="AB23" s="13">
        <v>239812.69</v>
      </c>
      <c r="AC23" s="13">
        <v>26645.849999999977</v>
      </c>
      <c r="AD23" s="8">
        <v>20</v>
      </c>
      <c r="AE23" s="13">
        <v>10777</v>
      </c>
      <c r="AF23" s="13">
        <v>213537.38</v>
      </c>
      <c r="AG23" s="13">
        <f t="shared" si="10"/>
        <v>190048.27</v>
      </c>
      <c r="AH23" s="13">
        <f t="shared" si="14"/>
        <v>23489.110000000015</v>
      </c>
    </row>
    <row r="24" spans="1:34" ht="15.75">
      <c r="A24" s="11" t="s">
        <v>29</v>
      </c>
      <c r="B24" s="4">
        <v>17</v>
      </c>
      <c r="C24" s="4">
        <f t="shared" si="15"/>
        <v>3</v>
      </c>
      <c r="D24" s="4">
        <v>14</v>
      </c>
      <c r="E24" s="4">
        <v>0</v>
      </c>
      <c r="F24" s="4">
        <v>0</v>
      </c>
      <c r="G24" s="4">
        <v>1</v>
      </c>
      <c r="H24" s="4">
        <v>184498</v>
      </c>
      <c r="I24" s="4">
        <f t="shared" si="16"/>
        <v>59307</v>
      </c>
      <c r="J24" s="4">
        <v>125191</v>
      </c>
      <c r="K24" s="4">
        <v>0</v>
      </c>
      <c r="L24" s="4">
        <v>0</v>
      </c>
      <c r="M24" s="4">
        <v>13789</v>
      </c>
      <c r="N24" s="4">
        <f t="shared" si="17"/>
        <v>6188</v>
      </c>
      <c r="O24" s="4">
        <v>7601</v>
      </c>
      <c r="P24" s="4">
        <v>0</v>
      </c>
      <c r="Q24" s="4">
        <v>0</v>
      </c>
      <c r="R24" s="4">
        <v>63</v>
      </c>
      <c r="S24" s="4">
        <v>0</v>
      </c>
      <c r="T24" s="4">
        <v>0</v>
      </c>
      <c r="U24" s="13">
        <v>11974.38</v>
      </c>
      <c r="V24" s="32">
        <v>203564.47</v>
      </c>
      <c r="W24" s="13">
        <v>189325.8</v>
      </c>
      <c r="X24" s="13">
        <v>21036.200000000012</v>
      </c>
      <c r="Y24" s="4">
        <v>17</v>
      </c>
      <c r="Z24" s="13">
        <v>11988.35</v>
      </c>
      <c r="AA24" s="13">
        <f t="shared" si="19"/>
        <v>203801.95</v>
      </c>
      <c r="AB24" s="13">
        <v>189325.8</v>
      </c>
      <c r="AC24" s="13">
        <v>21036.200000000012</v>
      </c>
      <c r="AD24" s="4">
        <v>17</v>
      </c>
      <c r="AE24" s="13">
        <v>10777</v>
      </c>
      <c r="AF24" s="13">
        <v>168582.15</v>
      </c>
      <c r="AG24" s="13">
        <f t="shared" si="10"/>
        <v>150038.10999999999</v>
      </c>
      <c r="AH24" s="13">
        <f t="shared" si="14"/>
        <v>18544.040000000008</v>
      </c>
    </row>
    <row r="25" spans="1:34" ht="15.75">
      <c r="A25" s="11" t="s">
        <v>30</v>
      </c>
      <c r="B25" s="8">
        <v>15</v>
      </c>
      <c r="C25" s="4">
        <f t="shared" si="15"/>
        <v>4</v>
      </c>
      <c r="D25" s="4">
        <v>11</v>
      </c>
      <c r="E25" s="4">
        <v>0</v>
      </c>
      <c r="F25" s="4">
        <v>0</v>
      </c>
      <c r="G25" s="4">
        <v>1</v>
      </c>
      <c r="H25" s="4">
        <v>129923</v>
      </c>
      <c r="I25" s="4">
        <f t="shared" si="16"/>
        <v>61128</v>
      </c>
      <c r="J25" s="4">
        <v>68795</v>
      </c>
      <c r="K25" s="4">
        <v>0</v>
      </c>
      <c r="L25" s="4">
        <v>0</v>
      </c>
      <c r="M25" s="4">
        <v>12279</v>
      </c>
      <c r="N25" s="4">
        <f t="shared" si="17"/>
        <v>6523</v>
      </c>
      <c r="O25" s="4">
        <v>5756</v>
      </c>
      <c r="P25" s="4">
        <v>0</v>
      </c>
      <c r="Q25" s="4">
        <v>0</v>
      </c>
      <c r="R25" s="4">
        <v>44</v>
      </c>
      <c r="S25" s="4">
        <v>0</v>
      </c>
      <c r="T25" s="4">
        <v>0</v>
      </c>
      <c r="U25" s="13">
        <v>11974.38</v>
      </c>
      <c r="V25" s="32">
        <v>179615.71</v>
      </c>
      <c r="W25" s="13">
        <v>164082.37</v>
      </c>
      <c r="X25" s="13">
        <v>18231.369999999995</v>
      </c>
      <c r="Y25" s="8">
        <v>15</v>
      </c>
      <c r="Z25" s="13">
        <v>11988.35</v>
      </c>
      <c r="AA25" s="13">
        <f t="shared" si="19"/>
        <v>179825.25</v>
      </c>
      <c r="AB25" s="13">
        <v>164082.37</v>
      </c>
      <c r="AC25" s="13">
        <v>18231.369999999995</v>
      </c>
      <c r="AD25" s="8">
        <v>15</v>
      </c>
      <c r="AE25" s="13">
        <v>10777</v>
      </c>
      <c r="AF25" s="13">
        <v>146104.53</v>
      </c>
      <c r="AG25" s="13">
        <f t="shared" si="10"/>
        <v>130033.03</v>
      </c>
      <c r="AH25" s="13">
        <f t="shared" si="14"/>
        <v>16071.5</v>
      </c>
    </row>
    <row r="26" spans="1:34" ht="15.75">
      <c r="A26" s="11" t="s">
        <v>31</v>
      </c>
      <c r="B26" s="4">
        <v>18</v>
      </c>
      <c r="C26" s="4">
        <f t="shared" si="15"/>
        <v>0</v>
      </c>
      <c r="D26" s="8">
        <v>18</v>
      </c>
      <c r="E26" s="4">
        <v>0</v>
      </c>
      <c r="F26" s="4">
        <v>0</v>
      </c>
      <c r="G26" s="4">
        <v>1</v>
      </c>
      <c r="H26" s="4">
        <f>J26</f>
        <v>134843</v>
      </c>
      <c r="I26" s="4">
        <f t="shared" si="16"/>
        <v>0</v>
      </c>
      <c r="J26" s="8">
        <v>134843</v>
      </c>
      <c r="K26" s="4">
        <v>0</v>
      </c>
      <c r="L26" s="4">
        <v>0</v>
      </c>
      <c r="M26" s="4">
        <f>O26</f>
        <v>8460</v>
      </c>
      <c r="N26" s="4">
        <f t="shared" si="17"/>
        <v>0</v>
      </c>
      <c r="O26" s="8">
        <v>8460</v>
      </c>
      <c r="P26" s="4">
        <v>0</v>
      </c>
      <c r="Q26" s="4">
        <v>0</v>
      </c>
      <c r="R26" s="4">
        <v>41</v>
      </c>
      <c r="S26" s="4">
        <v>0</v>
      </c>
      <c r="T26" s="4">
        <v>0</v>
      </c>
      <c r="U26" s="13">
        <v>11974.38</v>
      </c>
      <c r="V26" s="32">
        <f t="shared" si="18"/>
        <v>215538.84</v>
      </c>
      <c r="W26" s="13">
        <v>214569.24</v>
      </c>
      <c r="X26" s="13">
        <v>23841.03</v>
      </c>
      <c r="Y26" s="4">
        <v>18</v>
      </c>
      <c r="Z26" s="13">
        <v>11988.35</v>
      </c>
      <c r="AA26" s="13">
        <f t="shared" si="19"/>
        <v>215790.30000000002</v>
      </c>
      <c r="AB26" s="13">
        <v>214569.24</v>
      </c>
      <c r="AC26" s="13">
        <v>23841.03</v>
      </c>
      <c r="AD26" s="4">
        <v>18</v>
      </c>
      <c r="AE26" s="13">
        <v>10777</v>
      </c>
      <c r="AF26" s="13">
        <v>191059.75</v>
      </c>
      <c r="AG26" s="13">
        <f t="shared" si="10"/>
        <v>170043.18</v>
      </c>
      <c r="AH26" s="13">
        <f t="shared" si="14"/>
        <v>21016.570000000007</v>
      </c>
    </row>
    <row r="27" spans="1:34" ht="15.75">
      <c r="A27" s="11" t="s">
        <v>32</v>
      </c>
      <c r="B27" s="4">
        <v>8</v>
      </c>
      <c r="C27" s="4">
        <f t="shared" si="15"/>
        <v>0</v>
      </c>
      <c r="D27" s="8">
        <v>8</v>
      </c>
      <c r="E27" s="4">
        <v>0</v>
      </c>
      <c r="F27" s="4">
        <v>2</v>
      </c>
      <c r="G27" s="4">
        <v>0</v>
      </c>
      <c r="H27" s="4">
        <f>J27</f>
        <v>76714</v>
      </c>
      <c r="I27" s="4">
        <f t="shared" si="16"/>
        <v>0</v>
      </c>
      <c r="J27" s="8">
        <v>76714</v>
      </c>
      <c r="K27" s="4">
        <v>0</v>
      </c>
      <c r="L27" s="4">
        <v>20379</v>
      </c>
      <c r="M27" s="4">
        <f>O27</f>
        <v>3490</v>
      </c>
      <c r="N27" s="4">
        <f t="shared" si="17"/>
        <v>0</v>
      </c>
      <c r="O27" s="8">
        <v>3490</v>
      </c>
      <c r="P27" s="4">
        <v>0</v>
      </c>
      <c r="Q27" s="4">
        <v>1628</v>
      </c>
      <c r="R27" s="4">
        <v>26</v>
      </c>
      <c r="S27" s="4">
        <v>0</v>
      </c>
      <c r="T27" s="4">
        <v>5</v>
      </c>
      <c r="U27" s="13">
        <v>11974.38</v>
      </c>
      <c r="V27" s="32">
        <f t="shared" si="18"/>
        <v>95795.04</v>
      </c>
      <c r="W27" s="13">
        <v>88352.04</v>
      </c>
      <c r="X27" s="13">
        <v>9816.89</v>
      </c>
      <c r="Y27" s="4">
        <v>8</v>
      </c>
      <c r="Z27" s="13">
        <v>11988.35</v>
      </c>
      <c r="AA27" s="13">
        <f t="shared" si="19"/>
        <v>95906.8</v>
      </c>
      <c r="AB27" s="13">
        <v>88352.04</v>
      </c>
      <c r="AC27" s="13">
        <v>9816.89</v>
      </c>
      <c r="AD27" s="4">
        <v>8</v>
      </c>
      <c r="AE27" s="13">
        <v>10777</v>
      </c>
      <c r="AF27" s="13">
        <v>78671.66</v>
      </c>
      <c r="AG27" s="13">
        <f t="shared" si="10"/>
        <v>70017.78</v>
      </c>
      <c r="AH27" s="13">
        <f t="shared" si="14"/>
        <v>8653.8800000000047</v>
      </c>
    </row>
    <row r="28" spans="1:34" ht="15.75">
      <c r="A28" s="11" t="s">
        <v>33</v>
      </c>
      <c r="B28" s="4">
        <v>13</v>
      </c>
      <c r="C28" s="4">
        <f t="shared" si="15"/>
        <v>0</v>
      </c>
      <c r="D28" s="4">
        <v>13</v>
      </c>
      <c r="E28" s="4">
        <v>0</v>
      </c>
      <c r="F28" s="4">
        <v>0</v>
      </c>
      <c r="G28" s="4">
        <v>1</v>
      </c>
      <c r="H28" s="4">
        <f>J28</f>
        <v>107243</v>
      </c>
      <c r="I28" s="4">
        <f t="shared" si="16"/>
        <v>0</v>
      </c>
      <c r="J28" s="4">
        <v>107243</v>
      </c>
      <c r="K28" s="4">
        <v>0</v>
      </c>
      <c r="L28" s="4">
        <v>0</v>
      </c>
      <c r="M28" s="4">
        <f>O28</f>
        <v>6232</v>
      </c>
      <c r="N28" s="4">
        <f t="shared" si="17"/>
        <v>0</v>
      </c>
      <c r="O28" s="4">
        <v>6232</v>
      </c>
      <c r="P28" s="4">
        <v>0</v>
      </c>
      <c r="Q28" s="4">
        <v>0</v>
      </c>
      <c r="R28" s="4">
        <v>32</v>
      </c>
      <c r="S28" s="4">
        <v>0</v>
      </c>
      <c r="T28" s="4">
        <v>0</v>
      </c>
      <c r="U28" s="13">
        <v>11974.38</v>
      </c>
      <c r="V28" s="32">
        <f t="shared" si="18"/>
        <v>155666.94</v>
      </c>
      <c r="W28" s="13">
        <v>164082.37</v>
      </c>
      <c r="X28" s="13">
        <v>18231.369999999995</v>
      </c>
      <c r="Y28" s="4">
        <v>13</v>
      </c>
      <c r="Z28" s="13">
        <v>11988.35</v>
      </c>
      <c r="AA28" s="13">
        <f t="shared" si="19"/>
        <v>155848.55000000002</v>
      </c>
      <c r="AB28" s="13">
        <v>164082.37</v>
      </c>
      <c r="AC28" s="13">
        <v>18231.369999999995</v>
      </c>
      <c r="AD28" s="4">
        <v>13</v>
      </c>
      <c r="AE28" s="13">
        <v>10777</v>
      </c>
      <c r="AF28" s="13">
        <v>146104.53</v>
      </c>
      <c r="AG28" s="13">
        <f t="shared" si="10"/>
        <v>130033.03</v>
      </c>
      <c r="AH28" s="13">
        <f t="shared" si="14"/>
        <v>16071.5</v>
      </c>
    </row>
    <row r="29" spans="1:34" ht="15.75">
      <c r="A29" s="11" t="s">
        <v>34</v>
      </c>
      <c r="B29" s="4">
        <v>21</v>
      </c>
      <c r="C29" s="4">
        <f t="shared" si="15"/>
        <v>5</v>
      </c>
      <c r="D29" s="4">
        <v>16</v>
      </c>
      <c r="E29" s="4">
        <v>0</v>
      </c>
      <c r="F29" s="4">
        <v>0</v>
      </c>
      <c r="G29" s="4">
        <v>2</v>
      </c>
      <c r="H29" s="4">
        <v>180453</v>
      </c>
      <c r="I29" s="4">
        <f t="shared" si="16"/>
        <v>76706</v>
      </c>
      <c r="J29" s="4">
        <v>103747</v>
      </c>
      <c r="K29" s="4">
        <v>0</v>
      </c>
      <c r="L29" s="4">
        <v>0</v>
      </c>
      <c r="M29" s="4">
        <v>6205</v>
      </c>
      <c r="N29" s="4">
        <f t="shared" si="17"/>
        <v>4172</v>
      </c>
      <c r="O29" s="4">
        <v>2033</v>
      </c>
      <c r="P29" s="4">
        <v>0</v>
      </c>
      <c r="Q29" s="4">
        <v>0</v>
      </c>
      <c r="R29" s="4">
        <v>34</v>
      </c>
      <c r="S29" s="4">
        <v>0</v>
      </c>
      <c r="T29" s="4">
        <v>0</v>
      </c>
      <c r="U29" s="13">
        <v>11974.38</v>
      </c>
      <c r="V29" s="32">
        <f t="shared" si="18"/>
        <v>251461.97999999998</v>
      </c>
      <c r="W29" s="13">
        <v>265056.12</v>
      </c>
      <c r="X29" s="13">
        <v>29450.679999999993</v>
      </c>
      <c r="Y29" s="4">
        <v>21</v>
      </c>
      <c r="Z29" s="13">
        <v>11988.35</v>
      </c>
      <c r="AA29" s="13">
        <f t="shared" si="19"/>
        <v>251755.35</v>
      </c>
      <c r="AB29" s="13">
        <v>265056.12</v>
      </c>
      <c r="AC29" s="13">
        <v>29450.679999999993</v>
      </c>
      <c r="AD29" s="4">
        <v>21</v>
      </c>
      <c r="AE29" s="13">
        <v>10777</v>
      </c>
      <c r="AF29" s="13">
        <v>236015</v>
      </c>
      <c r="AG29" s="13">
        <f t="shared" si="10"/>
        <v>210053.35</v>
      </c>
      <c r="AH29" s="13">
        <f t="shared" si="14"/>
        <v>25961.649999999994</v>
      </c>
    </row>
    <row r="30" spans="1:34" ht="15.75">
      <c r="A30" s="11" t="s">
        <v>35</v>
      </c>
      <c r="B30" s="4">
        <v>16</v>
      </c>
      <c r="C30" s="4">
        <f t="shared" si="15"/>
        <v>3</v>
      </c>
      <c r="D30" s="4">
        <v>13</v>
      </c>
      <c r="E30" s="4">
        <v>0</v>
      </c>
      <c r="F30" s="4">
        <v>0</v>
      </c>
      <c r="G30" s="4">
        <v>1</v>
      </c>
      <c r="H30" s="4">
        <v>156200</v>
      </c>
      <c r="I30" s="4">
        <f t="shared" si="16"/>
        <v>70811</v>
      </c>
      <c r="J30" s="4">
        <v>85389</v>
      </c>
      <c r="K30" s="4">
        <v>0</v>
      </c>
      <c r="L30" s="4">
        <v>0</v>
      </c>
      <c r="M30" s="4">
        <v>6640</v>
      </c>
      <c r="N30" s="4">
        <f t="shared" si="17"/>
        <v>4055</v>
      </c>
      <c r="O30" s="4">
        <v>2585</v>
      </c>
      <c r="P30" s="4">
        <v>0</v>
      </c>
      <c r="Q30" s="4">
        <v>0</v>
      </c>
      <c r="R30" s="4">
        <v>35</v>
      </c>
      <c r="S30" s="4">
        <v>0</v>
      </c>
      <c r="T30" s="4">
        <v>0</v>
      </c>
      <c r="U30" s="13">
        <v>11974.38</v>
      </c>
      <c r="V30" s="32">
        <f t="shared" si="18"/>
        <v>191590.08</v>
      </c>
      <c r="W30" s="13">
        <v>176704.08</v>
      </c>
      <c r="X30" s="13">
        <v>19633.790000000008</v>
      </c>
      <c r="Y30" s="4">
        <v>16</v>
      </c>
      <c r="Z30" s="13">
        <v>11988.35</v>
      </c>
      <c r="AA30" s="13">
        <f t="shared" si="19"/>
        <v>191813.6</v>
      </c>
      <c r="AB30" s="13">
        <v>176704.08</v>
      </c>
      <c r="AC30" s="13">
        <v>19633.790000000008</v>
      </c>
      <c r="AD30" s="4">
        <v>16</v>
      </c>
      <c r="AE30" s="13">
        <v>10777</v>
      </c>
      <c r="AF30" s="13">
        <v>157343.34</v>
      </c>
      <c r="AG30" s="13">
        <f t="shared" si="10"/>
        <v>140035.57</v>
      </c>
      <c r="AH30" s="13">
        <f t="shared" si="14"/>
        <v>17307.76999999999</v>
      </c>
    </row>
    <row r="31" spans="1:34" ht="15.75">
      <c r="A31" s="11" t="s">
        <v>36</v>
      </c>
      <c r="B31" s="4">
        <v>21</v>
      </c>
      <c r="C31" s="4">
        <f t="shared" si="15"/>
        <v>4</v>
      </c>
      <c r="D31" s="4">
        <v>17</v>
      </c>
      <c r="E31" s="4">
        <v>0</v>
      </c>
      <c r="F31" s="4">
        <v>10</v>
      </c>
      <c r="G31" s="4">
        <v>1</v>
      </c>
      <c r="H31" s="4">
        <v>202491</v>
      </c>
      <c r="I31" s="4">
        <f t="shared" si="16"/>
        <v>123306</v>
      </c>
      <c r="J31" s="4">
        <v>79185</v>
      </c>
      <c r="K31" s="4">
        <v>0</v>
      </c>
      <c r="L31" s="4">
        <v>14988</v>
      </c>
      <c r="M31" s="4">
        <v>15851</v>
      </c>
      <c r="N31" s="4">
        <f t="shared" si="17"/>
        <v>12675</v>
      </c>
      <c r="O31" s="4">
        <v>3176</v>
      </c>
      <c r="P31" s="4">
        <v>0</v>
      </c>
      <c r="Q31" s="4">
        <v>1249</v>
      </c>
      <c r="R31" s="4">
        <v>43</v>
      </c>
      <c r="S31" s="4">
        <v>0</v>
      </c>
      <c r="T31" s="4">
        <v>6</v>
      </c>
      <c r="U31" s="13">
        <v>11974.38</v>
      </c>
      <c r="V31" s="32">
        <f t="shared" si="18"/>
        <v>251461.97999999998</v>
      </c>
      <c r="W31" s="13">
        <v>265056.12</v>
      </c>
      <c r="X31" s="13">
        <v>29450.679999999993</v>
      </c>
      <c r="Y31" s="4">
        <v>21</v>
      </c>
      <c r="Z31" s="13">
        <v>11988.35</v>
      </c>
      <c r="AA31" s="13">
        <f t="shared" si="19"/>
        <v>251755.35</v>
      </c>
      <c r="AB31" s="13">
        <v>265056.12</v>
      </c>
      <c r="AC31" s="13">
        <v>29450.679999999993</v>
      </c>
      <c r="AD31" s="4">
        <v>21</v>
      </c>
      <c r="AE31" s="13">
        <v>10777</v>
      </c>
      <c r="AF31" s="13">
        <v>236015</v>
      </c>
      <c r="AG31" s="13">
        <f t="shared" si="10"/>
        <v>210053.35</v>
      </c>
      <c r="AH31" s="13">
        <f t="shared" si="14"/>
        <v>25961.649999999994</v>
      </c>
    </row>
    <row r="32" spans="1:34" ht="15.75">
      <c r="A32" s="11" t="s">
        <v>37</v>
      </c>
      <c r="B32" s="4">
        <v>24</v>
      </c>
      <c r="C32" s="4">
        <f t="shared" si="15"/>
        <v>-1</v>
      </c>
      <c r="D32" s="4">
        <v>25</v>
      </c>
      <c r="E32" s="4">
        <v>0</v>
      </c>
      <c r="F32" s="4">
        <v>0</v>
      </c>
      <c r="G32" s="4">
        <v>2</v>
      </c>
      <c r="H32" s="4">
        <f>J32</f>
        <v>214041</v>
      </c>
      <c r="I32" s="4">
        <f t="shared" si="16"/>
        <v>0</v>
      </c>
      <c r="J32" s="4">
        <v>214041</v>
      </c>
      <c r="K32" s="4">
        <v>0</v>
      </c>
      <c r="L32" s="4">
        <v>0</v>
      </c>
      <c r="M32" s="4">
        <f>O32</f>
        <v>11096</v>
      </c>
      <c r="N32" s="4">
        <f t="shared" si="17"/>
        <v>0</v>
      </c>
      <c r="O32" s="4">
        <v>11096</v>
      </c>
      <c r="P32" s="4">
        <v>0</v>
      </c>
      <c r="Q32" s="4">
        <v>0</v>
      </c>
      <c r="R32" s="4">
        <v>48</v>
      </c>
      <c r="S32" s="4">
        <v>0</v>
      </c>
      <c r="T32" s="4">
        <v>0</v>
      </c>
      <c r="U32" s="13">
        <v>11974.38</v>
      </c>
      <c r="V32" s="32">
        <f t="shared" si="18"/>
        <v>287385.12</v>
      </c>
      <c r="W32" s="13">
        <v>290299.56</v>
      </c>
      <c r="X32" s="13">
        <v>32255.510000000009</v>
      </c>
      <c r="Y32" s="4">
        <v>24</v>
      </c>
      <c r="Z32" s="13">
        <v>11988.35</v>
      </c>
      <c r="AA32" s="13">
        <f t="shared" si="19"/>
        <v>287720.40000000002</v>
      </c>
      <c r="AB32" s="13">
        <v>290299.56</v>
      </c>
      <c r="AC32" s="13">
        <v>32255.510000000009</v>
      </c>
      <c r="AD32" s="4">
        <v>24</v>
      </c>
      <c r="AE32" s="13">
        <v>10777</v>
      </c>
      <c r="AF32" s="13">
        <v>258492.62</v>
      </c>
      <c r="AG32" s="13">
        <f t="shared" si="10"/>
        <v>230058.43</v>
      </c>
      <c r="AH32" s="13">
        <f t="shared" si="14"/>
        <v>28434.190000000002</v>
      </c>
    </row>
    <row r="33" spans="1:34" ht="15.75">
      <c r="A33" s="11" t="s">
        <v>38</v>
      </c>
      <c r="B33" s="4">
        <v>16</v>
      </c>
      <c r="C33" s="4">
        <f t="shared" si="15"/>
        <v>-1</v>
      </c>
      <c r="D33" s="4">
        <v>17</v>
      </c>
      <c r="E33" s="4">
        <v>0</v>
      </c>
      <c r="F33" s="4">
        <v>5</v>
      </c>
      <c r="G33" s="4">
        <v>0</v>
      </c>
      <c r="H33" s="4">
        <v>163706</v>
      </c>
      <c r="I33" s="4">
        <f t="shared" si="16"/>
        <v>9802</v>
      </c>
      <c r="J33" s="4">
        <v>153904</v>
      </c>
      <c r="K33" s="4">
        <v>0</v>
      </c>
      <c r="L33" s="4">
        <v>61122</v>
      </c>
      <c r="M33" s="4">
        <v>4892</v>
      </c>
      <c r="N33" s="4">
        <f t="shared" si="17"/>
        <v>1646</v>
      </c>
      <c r="O33" s="4">
        <v>3246</v>
      </c>
      <c r="P33" s="4">
        <v>0</v>
      </c>
      <c r="Q33" s="4">
        <v>1794</v>
      </c>
      <c r="R33" s="4">
        <v>34</v>
      </c>
      <c r="S33" s="4">
        <v>0</v>
      </c>
      <c r="T33" s="4">
        <v>5</v>
      </c>
      <c r="U33" s="13">
        <v>11974.38</v>
      </c>
      <c r="V33" s="32">
        <f t="shared" si="18"/>
        <v>191590.08</v>
      </c>
      <c r="W33" s="13">
        <v>227190.96</v>
      </c>
      <c r="X33" s="13">
        <v>25243.440000000002</v>
      </c>
      <c r="Y33" s="4">
        <v>16</v>
      </c>
      <c r="Z33" s="13">
        <v>11988.35</v>
      </c>
      <c r="AA33" s="13">
        <f t="shared" si="19"/>
        <v>191813.6</v>
      </c>
      <c r="AB33" s="13">
        <v>227190.96</v>
      </c>
      <c r="AC33" s="13">
        <v>25243.440000000002</v>
      </c>
      <c r="AD33" s="4">
        <v>16</v>
      </c>
      <c r="AE33" s="13">
        <v>10777</v>
      </c>
      <c r="AF33" s="13">
        <v>202298.57</v>
      </c>
      <c r="AG33" s="13">
        <f t="shared" si="10"/>
        <v>180045.73</v>
      </c>
      <c r="AH33" s="13">
        <f t="shared" si="14"/>
        <v>22252.839999999997</v>
      </c>
    </row>
    <row r="34" spans="1:34" ht="15.75">
      <c r="A34" s="11" t="s">
        <v>39</v>
      </c>
      <c r="B34" s="4">
        <v>27</v>
      </c>
      <c r="C34" s="4">
        <f t="shared" si="15"/>
        <v>0</v>
      </c>
      <c r="D34" s="4">
        <v>27</v>
      </c>
      <c r="E34" s="4">
        <v>0</v>
      </c>
      <c r="F34" s="4">
        <v>0</v>
      </c>
      <c r="G34" s="4">
        <v>3</v>
      </c>
      <c r="H34" s="4">
        <f>J34</f>
        <v>203454</v>
      </c>
      <c r="I34" s="4">
        <f t="shared" si="16"/>
        <v>0</v>
      </c>
      <c r="J34" s="4">
        <v>203454</v>
      </c>
      <c r="K34" s="4">
        <v>0</v>
      </c>
      <c r="L34" s="4">
        <v>0</v>
      </c>
      <c r="M34" s="4">
        <f>O34</f>
        <v>9539</v>
      </c>
      <c r="N34" s="4">
        <f t="shared" si="17"/>
        <v>0</v>
      </c>
      <c r="O34" s="4">
        <v>9539</v>
      </c>
      <c r="P34" s="4">
        <v>0</v>
      </c>
      <c r="Q34" s="4">
        <v>0</v>
      </c>
      <c r="R34" s="4">
        <v>40</v>
      </c>
      <c r="S34" s="4">
        <v>0</v>
      </c>
      <c r="T34" s="4">
        <v>0</v>
      </c>
      <c r="U34" s="13">
        <v>11974.38</v>
      </c>
      <c r="V34" s="32">
        <v>323308.25</v>
      </c>
      <c r="W34" s="13">
        <v>328164.71999999997</v>
      </c>
      <c r="X34" s="13">
        <v>36462.75</v>
      </c>
      <c r="Y34" s="4">
        <v>27</v>
      </c>
      <c r="Z34" s="13">
        <v>11988.35</v>
      </c>
      <c r="AA34" s="13">
        <v>323685.44</v>
      </c>
      <c r="AB34" s="13">
        <v>328164.71999999997</v>
      </c>
      <c r="AC34" s="13">
        <v>36462.75</v>
      </c>
      <c r="AD34" s="4">
        <v>27</v>
      </c>
      <c r="AE34" s="13">
        <v>10777</v>
      </c>
      <c r="AF34" s="13">
        <v>292209.03999999998</v>
      </c>
      <c r="AG34" s="13">
        <f t="shared" si="10"/>
        <v>260066.05</v>
      </c>
      <c r="AH34" s="13">
        <f t="shared" si="14"/>
        <v>32142.989999999991</v>
      </c>
    </row>
    <row r="35" spans="1:34" ht="15.75">
      <c r="A35" s="11" t="s">
        <v>40</v>
      </c>
      <c r="B35" s="4">
        <v>32</v>
      </c>
      <c r="C35" s="4">
        <f t="shared" si="15"/>
        <v>2</v>
      </c>
      <c r="D35" s="4">
        <v>30</v>
      </c>
      <c r="E35" s="4">
        <v>0</v>
      </c>
      <c r="F35" s="4">
        <v>0</v>
      </c>
      <c r="G35" s="4">
        <v>2</v>
      </c>
      <c r="H35" s="4">
        <v>284112</v>
      </c>
      <c r="I35" s="4">
        <f t="shared" si="16"/>
        <v>48939</v>
      </c>
      <c r="J35" s="4">
        <v>235173</v>
      </c>
      <c r="K35" s="4">
        <v>0</v>
      </c>
      <c r="L35" s="4">
        <v>0</v>
      </c>
      <c r="M35" s="4">
        <v>13359</v>
      </c>
      <c r="N35" s="4">
        <f t="shared" si="17"/>
        <v>4244</v>
      </c>
      <c r="O35" s="4">
        <v>9115</v>
      </c>
      <c r="P35" s="4">
        <v>0</v>
      </c>
      <c r="Q35" s="4">
        <v>0</v>
      </c>
      <c r="R35" s="4">
        <v>62</v>
      </c>
      <c r="S35" s="4">
        <v>0</v>
      </c>
      <c r="T35" s="4">
        <v>0</v>
      </c>
      <c r="U35" s="13">
        <v>11974.38</v>
      </c>
      <c r="V35" s="32">
        <f t="shared" si="18"/>
        <v>383180.16</v>
      </c>
      <c r="W35" s="13">
        <v>403895.03999999998</v>
      </c>
      <c r="X35" s="13">
        <v>44877.23000000004</v>
      </c>
      <c r="Y35" s="4">
        <v>32</v>
      </c>
      <c r="Z35" s="13">
        <v>11988.35</v>
      </c>
      <c r="AA35" s="13">
        <f t="shared" si="19"/>
        <v>383627.2</v>
      </c>
      <c r="AB35" s="13">
        <v>403895.03999999998</v>
      </c>
      <c r="AC35" s="13">
        <v>44877.23000000004</v>
      </c>
      <c r="AD35" s="4">
        <v>32</v>
      </c>
      <c r="AE35" s="13">
        <v>10777</v>
      </c>
      <c r="AF35" s="13">
        <v>359641.91</v>
      </c>
      <c r="AG35" s="13">
        <f t="shared" si="10"/>
        <v>320081.3</v>
      </c>
      <c r="AH35" s="13">
        <f t="shared" si="14"/>
        <v>39560.609999999986</v>
      </c>
    </row>
    <row r="36" spans="1:34" ht="15.75">
      <c r="A36" s="11" t="s">
        <v>41</v>
      </c>
      <c r="B36" s="4">
        <v>34</v>
      </c>
      <c r="C36" s="4">
        <f t="shared" si="15"/>
        <v>0</v>
      </c>
      <c r="D36" s="8">
        <v>34</v>
      </c>
      <c r="E36" s="4">
        <v>0</v>
      </c>
      <c r="F36" s="4">
        <v>0</v>
      </c>
      <c r="G36" s="4">
        <v>2</v>
      </c>
      <c r="H36" s="4">
        <f>J36</f>
        <v>306033</v>
      </c>
      <c r="I36" s="4">
        <f t="shared" si="16"/>
        <v>0</v>
      </c>
      <c r="J36" s="8">
        <v>306033</v>
      </c>
      <c r="K36" s="4">
        <v>0</v>
      </c>
      <c r="L36" s="4">
        <v>0</v>
      </c>
      <c r="M36" s="4">
        <f>O36</f>
        <v>9330</v>
      </c>
      <c r="N36" s="4">
        <f t="shared" si="17"/>
        <v>0</v>
      </c>
      <c r="O36" s="8">
        <v>9330</v>
      </c>
      <c r="P36" s="4">
        <v>0</v>
      </c>
      <c r="Q36" s="4">
        <v>0</v>
      </c>
      <c r="R36" s="4">
        <v>54</v>
      </c>
      <c r="S36" s="4">
        <v>0</v>
      </c>
      <c r="T36" s="4">
        <v>0</v>
      </c>
      <c r="U36" s="13">
        <v>11974.38</v>
      </c>
      <c r="V36" s="32">
        <f t="shared" si="18"/>
        <v>407128.92</v>
      </c>
      <c r="W36" s="13">
        <v>416516.77</v>
      </c>
      <c r="X36" s="13">
        <v>46279.639999999956</v>
      </c>
      <c r="Y36" s="4">
        <v>34</v>
      </c>
      <c r="Z36" s="13">
        <v>11988.35</v>
      </c>
      <c r="AA36" s="13">
        <f t="shared" si="19"/>
        <v>407603.9</v>
      </c>
      <c r="AB36" s="13">
        <v>416516.77</v>
      </c>
      <c r="AC36" s="13">
        <v>46279.639999999956</v>
      </c>
      <c r="AD36" s="4">
        <v>34</v>
      </c>
      <c r="AE36" s="13">
        <v>10777</v>
      </c>
      <c r="AF36" s="13">
        <v>370880.71</v>
      </c>
      <c r="AG36" s="13">
        <f t="shared" si="10"/>
        <v>330083.83</v>
      </c>
      <c r="AH36" s="13">
        <f t="shared" si="14"/>
        <v>40796.880000000005</v>
      </c>
    </row>
    <row r="37" spans="1:34" ht="15.75">
      <c r="A37" s="11" t="s">
        <v>42</v>
      </c>
      <c r="B37" s="4">
        <v>17</v>
      </c>
      <c r="C37" s="4">
        <f t="shared" si="15"/>
        <v>1</v>
      </c>
      <c r="D37" s="8">
        <v>16</v>
      </c>
      <c r="E37" s="4">
        <v>0</v>
      </c>
      <c r="F37" s="4">
        <v>0</v>
      </c>
      <c r="G37" s="4">
        <v>0</v>
      </c>
      <c r="H37" s="4">
        <v>151058</v>
      </c>
      <c r="I37" s="4">
        <f t="shared" si="16"/>
        <v>44115</v>
      </c>
      <c r="J37" s="8">
        <v>106943</v>
      </c>
      <c r="K37" s="4">
        <v>0</v>
      </c>
      <c r="L37" s="4">
        <v>0</v>
      </c>
      <c r="M37" s="4">
        <v>3859</v>
      </c>
      <c r="N37" s="4">
        <f t="shared" si="17"/>
        <v>1595</v>
      </c>
      <c r="O37" s="8">
        <v>2264</v>
      </c>
      <c r="P37" s="4">
        <v>0</v>
      </c>
      <c r="Q37" s="4">
        <v>0</v>
      </c>
      <c r="R37" s="4">
        <v>43</v>
      </c>
      <c r="S37" s="4">
        <v>0</v>
      </c>
      <c r="T37" s="4">
        <v>0</v>
      </c>
      <c r="U37" s="13">
        <v>11974.38</v>
      </c>
      <c r="V37" s="32">
        <f t="shared" si="18"/>
        <v>203564.46</v>
      </c>
      <c r="W37" s="13">
        <v>214569.24</v>
      </c>
      <c r="X37" s="13">
        <v>23841.03</v>
      </c>
      <c r="Y37" s="4">
        <v>17</v>
      </c>
      <c r="Z37" s="13">
        <v>11988.35</v>
      </c>
      <c r="AA37" s="13">
        <f t="shared" si="19"/>
        <v>203801.95</v>
      </c>
      <c r="AB37" s="13">
        <v>214569.24</v>
      </c>
      <c r="AC37" s="13">
        <v>23841.03</v>
      </c>
      <c r="AD37" s="4">
        <v>17</v>
      </c>
      <c r="AE37" s="13">
        <v>10777</v>
      </c>
      <c r="AF37" s="13">
        <v>191059.75</v>
      </c>
      <c r="AG37" s="13">
        <f t="shared" si="10"/>
        <v>170043.18</v>
      </c>
      <c r="AH37" s="13">
        <f t="shared" si="14"/>
        <v>21016.570000000007</v>
      </c>
    </row>
    <row r="38" spans="1:34" ht="15.75">
      <c r="B38" s="9"/>
      <c r="V38" s="34"/>
      <c r="Y38" s="9"/>
      <c r="AD38" s="9"/>
    </row>
  </sheetData>
  <mergeCells count="21">
    <mergeCell ref="AG6:AG7"/>
    <mergeCell ref="AH6:AH7"/>
    <mergeCell ref="AD5:AH5"/>
    <mergeCell ref="A4:AF4"/>
    <mergeCell ref="J2:T2"/>
    <mergeCell ref="B5:X5"/>
    <mergeCell ref="Y5:AC5"/>
    <mergeCell ref="Z6:Z7"/>
    <mergeCell ref="Y6:Y7"/>
    <mergeCell ref="A5:A7"/>
    <mergeCell ref="AF6:AF7"/>
    <mergeCell ref="AE6:AE7"/>
    <mergeCell ref="AD6:AD7"/>
    <mergeCell ref="AB6:AB7"/>
    <mergeCell ref="AA6:AA7"/>
    <mergeCell ref="B6:B7"/>
    <mergeCell ref="U6:U7"/>
    <mergeCell ref="V6:V7"/>
    <mergeCell ref="W6:W7"/>
    <mergeCell ref="X6:X7"/>
    <mergeCell ref="AC6:AC7"/>
  </mergeCells>
  <pageMargins left="0.98425196850393704" right="0.39370078740157483" top="0.78740157480314965" bottom="0.59055118110236227" header="0" footer="0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Библиотеки 2024-2026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Касимова Наталья Николаевна</dc:creator>
  <cp:lastModifiedBy>minfin user</cp:lastModifiedBy>
  <cp:lastPrinted>2023-10-05T08:47:51Z</cp:lastPrinted>
  <dcterms:created xsi:type="dcterms:W3CDTF">2019-10-08T14:13:48Z</dcterms:created>
  <dcterms:modified xsi:type="dcterms:W3CDTF">2023-10-05T08:47:52Z</dcterms:modified>
</cp:coreProperties>
</file>