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4" sheetId="1" r:id="rId1"/>
    <sheet name="СВОД-2025" sheetId="2" r:id="rId2"/>
    <sheet name="СВОД-2026" sheetId="3" r:id="rId3"/>
  </sheets>
  <definedNames>
    <definedName name="_xlnm.Print_Titles" localSheetId="0">'СВОД-2024'!$A:$B</definedName>
    <definedName name="_xlnm.Print_Titles" localSheetId="1">'СВОД-2025'!$A:$B</definedName>
    <definedName name="_xlnm.Print_Titles" localSheetId="2">'СВОД-2026'!$A:$B</definedName>
    <definedName name="_xlnm.Print_Area" localSheetId="0">'СВОД-2024'!$A$1:$AB$34</definedName>
    <definedName name="_xlnm.Print_Area" localSheetId="1">'СВОД-2025'!$A$1:$AB$33</definedName>
    <definedName name="_xlnm.Print_Area" localSheetId="2">'СВОД-2026'!$A$1:$AB$33</definedName>
  </definedNames>
  <calcPr calcId="125725"/>
</workbook>
</file>

<file path=xl/calcChain.xml><?xml version="1.0" encoding="utf-8"?>
<calcChain xmlns="http://schemas.openxmlformats.org/spreadsheetml/2006/main">
  <c r="G10" i="3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AB3" l="1"/>
  <c r="G10" i="2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AB3" l="1"/>
  <c r="V33" i="3" l="1"/>
  <c r="R33"/>
  <c r="M33"/>
  <c r="H33"/>
  <c r="F33"/>
  <c r="E33"/>
  <c r="D33"/>
  <c r="V32"/>
  <c r="R32"/>
  <c r="M32"/>
  <c r="H32"/>
  <c r="F32"/>
  <c r="E32"/>
  <c r="D32"/>
  <c r="V31"/>
  <c r="R31"/>
  <c r="M31"/>
  <c r="H31"/>
  <c r="F31"/>
  <c r="E31"/>
  <c r="D31"/>
  <c r="V30"/>
  <c r="R30"/>
  <c r="M30"/>
  <c r="H30"/>
  <c r="F30"/>
  <c r="E30"/>
  <c r="D30"/>
  <c r="V29"/>
  <c r="R29"/>
  <c r="M29"/>
  <c r="H29"/>
  <c r="F29"/>
  <c r="E29"/>
  <c r="D29"/>
  <c r="V28"/>
  <c r="R28"/>
  <c r="M28"/>
  <c r="H28"/>
  <c r="F28"/>
  <c r="E28"/>
  <c r="D28"/>
  <c r="V27"/>
  <c r="R27"/>
  <c r="M27"/>
  <c r="H27"/>
  <c r="F27"/>
  <c r="E27"/>
  <c r="D27"/>
  <c r="V26"/>
  <c r="R26"/>
  <c r="M26"/>
  <c r="H26"/>
  <c r="F26"/>
  <c r="E26"/>
  <c r="D26"/>
  <c r="V25"/>
  <c r="R25"/>
  <c r="M25"/>
  <c r="H25"/>
  <c r="F25"/>
  <c r="E25"/>
  <c r="D25"/>
  <c r="V24"/>
  <c r="R24"/>
  <c r="M24"/>
  <c r="H24"/>
  <c r="F24"/>
  <c r="E24"/>
  <c r="D24"/>
  <c r="V23"/>
  <c r="R23"/>
  <c r="M23"/>
  <c r="H23"/>
  <c r="F23"/>
  <c r="E23"/>
  <c r="D23"/>
  <c r="V22"/>
  <c r="R22"/>
  <c r="M22"/>
  <c r="H22"/>
  <c r="F22"/>
  <c r="E22"/>
  <c r="D22"/>
  <c r="V21"/>
  <c r="R21"/>
  <c r="M21"/>
  <c r="H21"/>
  <c r="F21"/>
  <c r="E21"/>
  <c r="D21"/>
  <c r="V20"/>
  <c r="R20"/>
  <c r="M20"/>
  <c r="H20"/>
  <c r="F20"/>
  <c r="E20"/>
  <c r="D20"/>
  <c r="V19"/>
  <c r="R19"/>
  <c r="M19"/>
  <c r="H19"/>
  <c r="F19"/>
  <c r="E19"/>
  <c r="D19"/>
  <c r="V18"/>
  <c r="R18"/>
  <c r="M18"/>
  <c r="H18"/>
  <c r="F18"/>
  <c r="E18"/>
  <c r="D18"/>
  <c r="V17"/>
  <c r="R17"/>
  <c r="M17"/>
  <c r="H17"/>
  <c r="F17"/>
  <c r="E17"/>
  <c r="D17"/>
  <c r="V16"/>
  <c r="R16"/>
  <c r="M16"/>
  <c r="H16"/>
  <c r="F16"/>
  <c r="E16"/>
  <c r="D16"/>
  <c r="V15"/>
  <c r="R15"/>
  <c r="M15"/>
  <c r="H15"/>
  <c r="F15"/>
  <c r="E15"/>
  <c r="D15"/>
  <c r="V14"/>
  <c r="R14"/>
  <c r="M14"/>
  <c r="H14"/>
  <c r="F14"/>
  <c r="E14"/>
  <c r="D14"/>
  <c r="V13"/>
  <c r="R13"/>
  <c r="M13"/>
  <c r="H13"/>
  <c r="F13"/>
  <c r="E13"/>
  <c r="D13"/>
  <c r="V12"/>
  <c r="R12"/>
  <c r="M12"/>
  <c r="H12"/>
  <c r="F12"/>
  <c r="E12"/>
  <c r="D12"/>
  <c r="V11"/>
  <c r="R11"/>
  <c r="M11"/>
  <c r="H11"/>
  <c r="F11"/>
  <c r="E11"/>
  <c r="D11"/>
  <c r="V10"/>
  <c r="R10"/>
  <c r="M10"/>
  <c r="H10"/>
  <c r="F10"/>
  <c r="E10"/>
  <c r="D10"/>
  <c r="V9"/>
  <c r="R9"/>
  <c r="M9"/>
  <c r="H9"/>
  <c r="F9"/>
  <c r="E9"/>
  <c r="D9"/>
  <c r="AC8"/>
  <c r="AA8"/>
  <c r="Z8"/>
  <c r="Y8"/>
  <c r="X8"/>
  <c r="W8"/>
  <c r="U8"/>
  <c r="T8"/>
  <c r="S8"/>
  <c r="Q8"/>
  <c r="P8"/>
  <c r="O8"/>
  <c r="K8"/>
  <c r="J8"/>
  <c r="I8"/>
  <c r="T8" i="2"/>
  <c r="S8"/>
  <c r="P8"/>
  <c r="V33"/>
  <c r="R33"/>
  <c r="M33"/>
  <c r="H33"/>
  <c r="F33"/>
  <c r="E33"/>
  <c r="D33"/>
  <c r="C33" s="1"/>
  <c r="V32"/>
  <c r="R32"/>
  <c r="M32"/>
  <c r="H32"/>
  <c r="F32"/>
  <c r="E32"/>
  <c r="D32"/>
  <c r="V31"/>
  <c r="R31"/>
  <c r="M31"/>
  <c r="H31"/>
  <c r="F31"/>
  <c r="E31"/>
  <c r="D31"/>
  <c r="V30"/>
  <c r="R30"/>
  <c r="M30"/>
  <c r="H30"/>
  <c r="F30"/>
  <c r="E30"/>
  <c r="D30"/>
  <c r="V29"/>
  <c r="R29"/>
  <c r="M29"/>
  <c r="H29"/>
  <c r="F29"/>
  <c r="E29"/>
  <c r="D29"/>
  <c r="C29" s="1"/>
  <c r="V28"/>
  <c r="R28"/>
  <c r="M28"/>
  <c r="H28"/>
  <c r="F28"/>
  <c r="E28"/>
  <c r="D28"/>
  <c r="V27"/>
  <c r="R27"/>
  <c r="M27"/>
  <c r="H27"/>
  <c r="F27"/>
  <c r="E27"/>
  <c r="D27"/>
  <c r="V26"/>
  <c r="R26"/>
  <c r="M26"/>
  <c r="H26"/>
  <c r="F26"/>
  <c r="E26"/>
  <c r="D26"/>
  <c r="V25"/>
  <c r="R25"/>
  <c r="M25"/>
  <c r="H25"/>
  <c r="F25"/>
  <c r="E25"/>
  <c r="D25"/>
  <c r="V24"/>
  <c r="R24"/>
  <c r="M24"/>
  <c r="H24"/>
  <c r="F24"/>
  <c r="E24"/>
  <c r="D24"/>
  <c r="V23"/>
  <c r="R23"/>
  <c r="M23"/>
  <c r="L8"/>
  <c r="H23"/>
  <c r="F23"/>
  <c r="E23"/>
  <c r="D23"/>
  <c r="V22"/>
  <c r="R22"/>
  <c r="M22"/>
  <c r="H22"/>
  <c r="F22"/>
  <c r="E22"/>
  <c r="D22"/>
  <c r="V21"/>
  <c r="R21"/>
  <c r="M21"/>
  <c r="H21"/>
  <c r="F21"/>
  <c r="E21"/>
  <c r="D21"/>
  <c r="V20"/>
  <c r="R20"/>
  <c r="M20"/>
  <c r="H20"/>
  <c r="F20"/>
  <c r="E20"/>
  <c r="D20"/>
  <c r="V19"/>
  <c r="R19"/>
  <c r="M19"/>
  <c r="H19"/>
  <c r="F19"/>
  <c r="E19"/>
  <c r="D19"/>
  <c r="V18"/>
  <c r="R18"/>
  <c r="M18"/>
  <c r="H18"/>
  <c r="F18"/>
  <c r="E18"/>
  <c r="D18"/>
  <c r="V17"/>
  <c r="R17"/>
  <c r="M17"/>
  <c r="H17"/>
  <c r="F17"/>
  <c r="E17"/>
  <c r="D17"/>
  <c r="V16"/>
  <c r="R16"/>
  <c r="M16"/>
  <c r="H16"/>
  <c r="F16"/>
  <c r="E16"/>
  <c r="D16"/>
  <c r="V15"/>
  <c r="R15"/>
  <c r="M15"/>
  <c r="H15"/>
  <c r="F15"/>
  <c r="E15"/>
  <c r="D15"/>
  <c r="V14"/>
  <c r="R14"/>
  <c r="M14"/>
  <c r="H14"/>
  <c r="F14"/>
  <c r="E14"/>
  <c r="D14"/>
  <c r="V13"/>
  <c r="R13"/>
  <c r="M13"/>
  <c r="H13"/>
  <c r="F13"/>
  <c r="E13"/>
  <c r="D13"/>
  <c r="V12"/>
  <c r="R12"/>
  <c r="M12"/>
  <c r="H12"/>
  <c r="F12"/>
  <c r="E12"/>
  <c r="D12"/>
  <c r="V11"/>
  <c r="R11"/>
  <c r="M11"/>
  <c r="H11"/>
  <c r="F11"/>
  <c r="E11"/>
  <c r="D11"/>
  <c r="V10"/>
  <c r="R10"/>
  <c r="M10"/>
  <c r="H10"/>
  <c r="F10"/>
  <c r="E10"/>
  <c r="D10"/>
  <c r="V9"/>
  <c r="R9"/>
  <c r="M9"/>
  <c r="H9"/>
  <c r="F9"/>
  <c r="E9"/>
  <c r="D9"/>
  <c r="AC8"/>
  <c r="AA8"/>
  <c r="Z8"/>
  <c r="Y8"/>
  <c r="X8"/>
  <c r="W8"/>
  <c r="U8"/>
  <c r="Q8"/>
  <c r="K8"/>
  <c r="J8"/>
  <c r="I8"/>
  <c r="AB3" i="1"/>
  <c r="C27" i="3" l="1"/>
  <c r="AB27" s="1"/>
  <c r="C29"/>
  <c r="AB29" s="1"/>
  <c r="C33"/>
  <c r="AD33" s="1"/>
  <c r="R8"/>
  <c r="H8"/>
  <c r="C25"/>
  <c r="AB25" s="1"/>
  <c r="C10"/>
  <c r="AB10" s="1"/>
  <c r="C14"/>
  <c r="AD14" s="1"/>
  <c r="C18"/>
  <c r="AD18" s="1"/>
  <c r="C22"/>
  <c r="AD22" s="1"/>
  <c r="C32"/>
  <c r="AD32" s="1"/>
  <c r="C9"/>
  <c r="AB9" s="1"/>
  <c r="C13"/>
  <c r="AD13" s="1"/>
  <c r="C17"/>
  <c r="AB17" s="1"/>
  <c r="C21"/>
  <c r="AD21" s="1"/>
  <c r="C12"/>
  <c r="AB12" s="1"/>
  <c r="C16"/>
  <c r="AD16" s="1"/>
  <c r="C20"/>
  <c r="AB20" s="1"/>
  <c r="C31"/>
  <c r="AD31" s="1"/>
  <c r="F8"/>
  <c r="V8"/>
  <c r="C11"/>
  <c r="AB11" s="1"/>
  <c r="C15"/>
  <c r="AD15" s="1"/>
  <c r="C19"/>
  <c r="AB19" s="1"/>
  <c r="C23"/>
  <c r="AD23" s="1"/>
  <c r="C24"/>
  <c r="AD24" s="1"/>
  <c r="C30"/>
  <c r="AD30" s="1"/>
  <c r="E8"/>
  <c r="C28" i="2"/>
  <c r="AD28" s="1"/>
  <c r="C22"/>
  <c r="AB22" s="1"/>
  <c r="M8"/>
  <c r="C25"/>
  <c r="AB25" s="1"/>
  <c r="E8"/>
  <c r="R8"/>
  <c r="C32"/>
  <c r="AD32" s="1"/>
  <c r="C12"/>
  <c r="AB12" s="1"/>
  <c r="C26"/>
  <c r="AB26" s="1"/>
  <c r="C14"/>
  <c r="AB14" s="1"/>
  <c r="C18"/>
  <c r="AB18" s="1"/>
  <c r="C24"/>
  <c r="AD24" s="1"/>
  <c r="C16"/>
  <c r="AB16" s="1"/>
  <c r="C20"/>
  <c r="C23"/>
  <c r="AD23" s="1"/>
  <c r="C10"/>
  <c r="C31"/>
  <c r="AD31" s="1"/>
  <c r="AD14"/>
  <c r="C21"/>
  <c r="AB21" s="1"/>
  <c r="AD22"/>
  <c r="C15"/>
  <c r="AB15" s="1"/>
  <c r="C26" i="3"/>
  <c r="AB26" s="1"/>
  <c r="C28"/>
  <c r="AD28" s="1"/>
  <c r="AD19"/>
  <c r="AB14"/>
  <c r="AD29"/>
  <c r="D8"/>
  <c r="L8"/>
  <c r="G8" s="1"/>
  <c r="M8"/>
  <c r="N8"/>
  <c r="C11" i="2"/>
  <c r="AD11" s="1"/>
  <c r="C17"/>
  <c r="AD17" s="1"/>
  <c r="C13"/>
  <c r="AB13" s="1"/>
  <c r="C19"/>
  <c r="AD19" s="1"/>
  <c r="C27"/>
  <c r="AB27" s="1"/>
  <c r="C30"/>
  <c r="AD30" s="1"/>
  <c r="G8"/>
  <c r="AB29"/>
  <c r="AD29"/>
  <c r="AB33"/>
  <c r="AD33"/>
  <c r="C9"/>
  <c r="F8"/>
  <c r="V8"/>
  <c r="H8"/>
  <c r="AD16"/>
  <c r="N8"/>
  <c r="AB28"/>
  <c r="O8"/>
  <c r="L28" i="1"/>
  <c r="D9"/>
  <c r="AD9" i="3" l="1"/>
  <c r="AD27"/>
  <c r="AD12"/>
  <c r="AB33"/>
  <c r="AB32"/>
  <c r="AD17"/>
  <c r="AD20"/>
  <c r="AB24"/>
  <c r="AB22"/>
  <c r="AB13"/>
  <c r="AD26"/>
  <c r="AB21"/>
  <c r="AD25"/>
  <c r="AB15"/>
  <c r="AD10"/>
  <c r="AB23"/>
  <c r="AB16"/>
  <c r="AB18"/>
  <c r="AB31"/>
  <c r="AB28"/>
  <c r="AB30"/>
  <c r="AD11"/>
  <c r="AB23" i="2"/>
  <c r="AB32"/>
  <c r="AD26"/>
  <c r="AD25"/>
  <c r="AB31"/>
  <c r="AB17"/>
  <c r="AD15"/>
  <c r="AD21"/>
  <c r="AD18"/>
  <c r="AD12"/>
  <c r="AD13"/>
  <c r="AB24"/>
  <c r="AB10"/>
  <c r="AD10"/>
  <c r="AB11"/>
  <c r="AB20"/>
  <c r="AD20"/>
  <c r="AB30"/>
  <c r="AB19"/>
  <c r="AD27"/>
  <c r="D8"/>
  <c r="AD9"/>
  <c r="AB9"/>
  <c r="L23" i="1"/>
  <c r="C8" i="2" l="1"/>
  <c r="AB8"/>
  <c r="AB8" i="3"/>
  <c r="C8"/>
  <c r="D11" i="1"/>
  <c r="E9"/>
  <c r="F9"/>
  <c r="H9"/>
  <c r="M9"/>
  <c r="C9" l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W8"/>
  <c r="X8"/>
  <c r="Y8"/>
  <c r="Z8"/>
  <c r="AA8"/>
  <c r="AC8" l="1"/>
  <c r="V10" l="1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V8" l="1"/>
  <c r="U34" l="1"/>
  <c r="U8" s="1"/>
  <c r="T34"/>
  <c r="T8" s="1"/>
  <c r="S34"/>
  <c r="Q34"/>
  <c r="Q8" s="1"/>
  <c r="P34"/>
  <c r="P8" s="1"/>
  <c r="O34"/>
  <c r="O8" s="1"/>
  <c r="N34"/>
  <c r="N8" s="1"/>
  <c r="J8"/>
  <c r="E31"/>
  <c r="E28"/>
  <c r="E27"/>
  <c r="F27"/>
  <c r="F25"/>
  <c r="E24"/>
  <c r="E23"/>
  <c r="E20"/>
  <c r="E19"/>
  <c r="F19"/>
  <c r="F17"/>
  <c r="E16"/>
  <c r="F13"/>
  <c r="E12"/>
  <c r="F11"/>
  <c r="F31"/>
  <c r="F29"/>
  <c r="F23"/>
  <c r="F21"/>
  <c r="F15"/>
  <c r="H34" l="1"/>
  <c r="L8"/>
  <c r="G34" s="1"/>
  <c r="R34"/>
  <c r="R8" s="1"/>
  <c r="S8"/>
  <c r="M34"/>
  <c r="E32"/>
  <c r="F33"/>
  <c r="D13"/>
  <c r="F14"/>
  <c r="D15"/>
  <c r="D17"/>
  <c r="C17" s="1"/>
  <c r="AD17" s="1"/>
  <c r="F18"/>
  <c r="D19"/>
  <c r="C19" s="1"/>
  <c r="AD19" s="1"/>
  <c r="D21"/>
  <c r="F22"/>
  <c r="D23"/>
  <c r="C23" s="1"/>
  <c r="AD23" s="1"/>
  <c r="D25"/>
  <c r="F26"/>
  <c r="D27"/>
  <c r="C27" s="1"/>
  <c r="AD27" s="1"/>
  <c r="D29"/>
  <c r="F30"/>
  <c r="D31"/>
  <c r="C31" s="1"/>
  <c r="AD31" s="1"/>
  <c r="D33"/>
  <c r="F34"/>
  <c r="AB19"/>
  <c r="F10"/>
  <c r="E14"/>
  <c r="E18"/>
  <c r="E22"/>
  <c r="E26"/>
  <c r="E30"/>
  <c r="E34"/>
  <c r="E13"/>
  <c r="E15"/>
  <c r="E17"/>
  <c r="E21"/>
  <c r="E25"/>
  <c r="E29"/>
  <c r="E33"/>
  <c r="E11"/>
  <c r="C11" s="1"/>
  <c r="AD11" s="1"/>
  <c r="D10"/>
  <c r="D12"/>
  <c r="C12" s="1"/>
  <c r="AD12" s="1"/>
  <c r="F12"/>
  <c r="D14"/>
  <c r="C14" s="1"/>
  <c r="AD14" s="1"/>
  <c r="D16"/>
  <c r="C16" s="1"/>
  <c r="AD16" s="1"/>
  <c r="F16"/>
  <c r="D18"/>
  <c r="C18" s="1"/>
  <c r="AD18" s="1"/>
  <c r="D20"/>
  <c r="C20" s="1"/>
  <c r="AD20" s="1"/>
  <c r="F20"/>
  <c r="D22"/>
  <c r="C22" s="1"/>
  <c r="AD22" s="1"/>
  <c r="D24"/>
  <c r="C24" s="1"/>
  <c r="AD24" s="1"/>
  <c r="F24"/>
  <c r="D26"/>
  <c r="D28"/>
  <c r="C28" s="1"/>
  <c r="AD28" s="1"/>
  <c r="F28"/>
  <c r="D30"/>
  <c r="C30" s="1"/>
  <c r="AD30" s="1"/>
  <c r="D32"/>
  <c r="C32" s="1"/>
  <c r="AD32" s="1"/>
  <c r="F32"/>
  <c r="D34"/>
  <c r="E10"/>
  <c r="AB14" l="1"/>
  <c r="AB17"/>
  <c r="AB11"/>
  <c r="AB23"/>
  <c r="AB32"/>
  <c r="AB28"/>
  <c r="AB24"/>
  <c r="AB18"/>
  <c r="AB27"/>
  <c r="C29"/>
  <c r="C13"/>
  <c r="AB22"/>
  <c r="C33"/>
  <c r="AB30"/>
  <c r="C21"/>
  <c r="C15"/>
  <c r="C34"/>
  <c r="C26"/>
  <c r="C10"/>
  <c r="AB12"/>
  <c r="AB20"/>
  <c r="AB16"/>
  <c r="AB31"/>
  <c r="C25"/>
  <c r="AD34"/>
  <c r="AB34"/>
  <c r="AD10" l="1"/>
  <c r="AB10"/>
  <c r="AD25"/>
  <c r="AB25"/>
  <c r="AD15"/>
  <c r="AB15"/>
  <c r="AD13"/>
  <c r="AB13"/>
  <c r="AD26"/>
  <c r="AB26"/>
  <c r="AD29"/>
  <c r="AB29"/>
  <c r="AD21"/>
  <c r="AB21"/>
  <c r="C8"/>
  <c r="AD33"/>
  <c r="AB33"/>
  <c r="K8"/>
  <c r="E8"/>
  <c r="H8"/>
  <c r="M8"/>
  <c r="G8"/>
  <c r="I8"/>
  <c r="F8"/>
  <c r="D8"/>
  <c r="AD9" l="1"/>
  <c r="AB9"/>
  <c r="AB8" l="1"/>
</calcChain>
</file>

<file path=xl/sharedStrings.xml><?xml version="1.0" encoding="utf-8"?>
<sst xmlns="http://schemas.openxmlformats.org/spreadsheetml/2006/main" count="338" uniqueCount="75">
  <si>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</si>
  <si>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</si>
  <si>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</si>
  <si>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</si>
  <si>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</si>
  <si>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</si>
  <si>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</si>
  <si>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</si>
  <si>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</si>
  <si>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</si>
  <si>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</si>
  <si>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</si>
  <si>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</si>
  <si>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</si>
  <si>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</si>
  <si>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</si>
  <si>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</si>
  <si>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</si>
  <si>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</si>
  <si>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</si>
  <si>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</si>
  <si>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1.08</t>
  </si>
  <si>
    <t>1.09</t>
  </si>
  <si>
    <t>МО "Ленский муниципальный район"</t>
  </si>
  <si>
    <t>1.10</t>
  </si>
  <si>
    <t>1.11</t>
  </si>
  <si>
    <t>1.12</t>
  </si>
  <si>
    <t>1.13</t>
  </si>
  <si>
    <t>МО "Онежский муниципальный район"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</si>
  <si>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</si>
  <si>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</si>
  <si>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</si>
  <si>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</si>
  <si>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</si>
  <si>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</si>
  <si>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</si>
  <si>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</si>
  <si>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</si>
  <si>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</si>
  <si>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</si>
  <si>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</si>
  <si>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</si>
  <si>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</si>
  <si>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</si>
  <si>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</si>
  <si>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</si>
  <si>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</si>
  <si>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</si>
  <si>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</si>
  <si>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Объем субвенций на общее образование (руб.)</t>
  </si>
  <si>
    <t>Свод 2024 год</t>
  </si>
  <si>
    <t>Нераспределенный остаток</t>
  </si>
  <si>
    <t>Свод 2025 год</t>
  </si>
  <si>
    <t>Свод 2026 год</t>
  </si>
  <si>
    <t>Распределение субвенций бюджетам муниципальных районов, муниципальных округов и городских округов Архангельской области на реализацию образовательных программ на 2024 год</t>
  </si>
  <si>
    <t>Распределение субвенций бюджетам муниципальных районов, муниципальных округов и городских округов Архангельской области на реализацию образовательных программ на 2025 год</t>
  </si>
  <si>
    <t>Распределение субвенций бюджетам муниципальных районов, муниципальных округов и городских округов Архангельской области на реализацию образовательных программ на 2026 год</t>
  </si>
  <si>
    <t>МО "Верхнетоемский муниципальный округ"</t>
  </si>
  <si>
    <t>МО "Котласский муниципальный округ"</t>
  </si>
  <si>
    <t>МО "Красноборский муниципальный округ"</t>
  </si>
  <si>
    <t>МО "Лешуконский муниципальный округ"</t>
  </si>
  <si>
    <t>МО "Мезенский муниципальный округ"</t>
  </si>
  <si>
    <t>МО "Няндомский муниципальный округ"</t>
  </si>
  <si>
    <t>МО "Пинежский муниципальный округ"</t>
  </si>
  <si>
    <t>МО "Плесецкий муниципальный округ"</t>
  </si>
  <si>
    <t>МО "Приморский муниципальный округ"</t>
  </si>
  <si>
    <t>МО "Устьянский муниципальный округ"</t>
  </si>
  <si>
    <t>МО "Холмогорский муниципальный округ"</t>
  </si>
  <si>
    <t>МО "Шенкурский муниципальный округ"</t>
  </si>
  <si>
    <t>ГО "Город Архангельск"</t>
  </si>
  <si>
    <t>ГО АО "Северодвинск"</t>
  </si>
  <si>
    <t>ГО АО "Котлас"</t>
  </si>
  <si>
    <t>ГО АО "Город Новодвинск"</t>
  </si>
  <si>
    <t>ГО АО "Город Коряжма"</t>
  </si>
  <si>
    <t>ГО АО "Мирный"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</si>
</sst>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166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3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4"/>
  <sheetViews>
    <sheetView tabSelected="1" view="pageBreakPreview" zoomScale="75" zoomScaleSheetLayoutView="75" workbookViewId="0">
      <pane xSplit="3" ySplit="8" topLeftCell="M15" activePane="bottomRight" state="frozen"/>
      <selection pane="topRight" activeCell="E1" sqref="E1"/>
      <selection pane="bottomLeft" activeCell="A9" sqref="A9"/>
      <selection pane="bottomRight" activeCell="B35" sqref="B35"/>
    </sheetView>
  </sheetViews>
  <sheetFormatPr defaultRowHeight="15"/>
  <cols>
    <col min="1" max="1" width="7.42578125" style="2" customWidth="1"/>
    <col min="2" max="2" width="25.7109375" style="2" customWidth="1"/>
    <col min="3" max="3" width="19.42578125" style="2" customWidth="1"/>
    <col min="4" max="4" width="19.7109375" style="2" customWidth="1"/>
    <col min="5" max="7" width="18.7109375" style="2" customWidth="1"/>
    <col min="8" max="8" width="23.7109375" style="2" customWidth="1"/>
    <col min="9" max="9" width="24.7109375" style="2" customWidth="1"/>
    <col min="10" max="21" width="18.7109375" style="2" customWidth="1"/>
    <col min="22" max="22" width="21.85546875" style="2" customWidth="1"/>
    <col min="23" max="23" width="21.140625" style="2" customWidth="1"/>
    <col min="24" max="25" width="18.7109375" style="2" customWidth="1"/>
    <col min="26" max="26" width="33.42578125" style="2" customWidth="1"/>
    <col min="27" max="27" width="12.5703125" style="2" hidden="1" customWidth="1"/>
    <col min="28" max="28" width="18.7109375" style="2" customWidth="1"/>
    <col min="29" max="29" width="26.7109375" style="2" hidden="1" customWidth="1"/>
    <col min="30" max="33" width="14.28515625" style="2" hidden="1" customWidth="1"/>
    <col min="34" max="16384" width="9.140625" style="2"/>
  </cols>
  <sheetData>
    <row r="1" spans="1:30" ht="36" customHeight="1">
      <c r="B1" s="10"/>
      <c r="C1" s="27" t="s">
        <v>54</v>
      </c>
      <c r="D1" s="27"/>
      <c r="E1" s="27"/>
      <c r="F1" s="27"/>
      <c r="G1" s="27"/>
      <c r="H1" s="27"/>
      <c r="I1" s="27"/>
      <c r="J1" s="27"/>
      <c r="K1" s="27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31.5" customHeight="1">
      <c r="A2" s="1" t="s">
        <v>50</v>
      </c>
      <c r="B2" s="1"/>
      <c r="C2" s="1"/>
      <c r="D2" s="1"/>
      <c r="E2" s="1"/>
      <c r="F2" s="1"/>
      <c r="G2" s="21"/>
      <c r="H2" s="22"/>
      <c r="I2" s="1"/>
      <c r="J2" s="1"/>
      <c r="K2" s="21"/>
      <c r="L2" s="1"/>
      <c r="M2" s="22"/>
      <c r="N2" s="21"/>
      <c r="O2" s="1"/>
      <c r="P2" s="1"/>
      <c r="Q2" s="1"/>
      <c r="R2" s="22"/>
      <c r="S2" s="1"/>
      <c r="T2" s="1"/>
      <c r="U2" s="1"/>
      <c r="V2" s="23"/>
    </row>
    <row r="3" spans="1:30" ht="78" customHeight="1">
      <c r="A3" s="28" t="s">
        <v>0</v>
      </c>
      <c r="B3" s="28"/>
      <c r="C3" s="32" t="s">
        <v>45</v>
      </c>
      <c r="D3" s="33"/>
      <c r="E3" s="33"/>
      <c r="F3" s="33"/>
      <c r="G3" s="34"/>
      <c r="H3" s="32" t="s">
        <v>49</v>
      </c>
      <c r="I3" s="33"/>
      <c r="J3" s="33"/>
      <c r="K3" s="33"/>
      <c r="L3" s="34"/>
      <c r="M3" s="39" t="s">
        <v>46</v>
      </c>
      <c r="N3" s="39"/>
      <c r="O3" s="39"/>
      <c r="P3" s="39"/>
      <c r="Q3" s="39"/>
      <c r="R3" s="39" t="s">
        <v>47</v>
      </c>
      <c r="S3" s="39"/>
      <c r="T3" s="39"/>
      <c r="U3" s="39"/>
      <c r="V3" s="38" t="s">
        <v>48</v>
      </c>
      <c r="W3" s="38"/>
      <c r="X3" s="38"/>
      <c r="Y3" s="38"/>
      <c r="Z3" s="40" t="s">
        <v>42</v>
      </c>
      <c r="AA3" s="31" t="s">
        <v>1</v>
      </c>
      <c r="AB3" s="31" t="str">
        <f>CONCATENATE("Итого общий размер субвенции на ","2024"," год, тыс. рублей")</f>
        <v>Итого общий размер субвенции на 2024 год, тыс. рублей</v>
      </c>
    </row>
    <row r="4" spans="1:30">
      <c r="A4" s="28"/>
      <c r="B4" s="28"/>
      <c r="C4" s="35"/>
      <c r="D4" s="36"/>
      <c r="E4" s="36"/>
      <c r="F4" s="36"/>
      <c r="G4" s="37"/>
      <c r="H4" s="35"/>
      <c r="I4" s="36"/>
      <c r="J4" s="36"/>
      <c r="K4" s="36"/>
      <c r="L4" s="37"/>
      <c r="M4" s="39"/>
      <c r="N4" s="39"/>
      <c r="O4" s="39"/>
      <c r="P4" s="39"/>
      <c r="Q4" s="39"/>
      <c r="R4" s="39"/>
      <c r="S4" s="39"/>
      <c r="T4" s="39"/>
      <c r="U4" s="39"/>
      <c r="V4" s="38"/>
      <c r="W4" s="38"/>
      <c r="X4" s="38"/>
      <c r="Y4" s="38"/>
      <c r="Z4" s="41"/>
      <c r="AA4" s="31"/>
      <c r="AB4" s="31"/>
    </row>
    <row r="5" spans="1:30" ht="25.5">
      <c r="A5" s="28"/>
      <c r="B5" s="28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3" t="s">
        <v>2</v>
      </c>
      <c r="N5" s="4" t="s">
        <v>3</v>
      </c>
      <c r="O5" s="4" t="s">
        <v>4</v>
      </c>
      <c r="P5" s="4" t="s">
        <v>5</v>
      </c>
      <c r="Q5" s="4" t="s">
        <v>6</v>
      </c>
      <c r="R5" s="3" t="s">
        <v>2</v>
      </c>
      <c r="S5" s="4" t="s">
        <v>3</v>
      </c>
      <c r="T5" s="4" t="s">
        <v>4</v>
      </c>
      <c r="U5" s="4" t="s">
        <v>5</v>
      </c>
      <c r="V5" s="3" t="s">
        <v>2</v>
      </c>
      <c r="W5" s="4" t="s">
        <v>3</v>
      </c>
      <c r="X5" s="4" t="s">
        <v>4</v>
      </c>
      <c r="Y5" s="4" t="s">
        <v>5</v>
      </c>
      <c r="Z5" s="4" t="s">
        <v>3</v>
      </c>
      <c r="AA5" s="31"/>
      <c r="AB5" s="31"/>
    </row>
    <row r="6" spans="1:30">
      <c r="A6" s="30">
        <v>1</v>
      </c>
      <c r="B6" s="30"/>
      <c r="C6" s="5" t="s">
        <v>7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25</v>
      </c>
      <c r="AB6" s="5">
        <v>26</v>
      </c>
    </row>
    <row r="7" spans="1:30" ht="22.5">
      <c r="A7" s="30"/>
      <c r="B7" s="30"/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9</v>
      </c>
      <c r="AB7" s="5" t="s">
        <v>9</v>
      </c>
    </row>
    <row r="8" spans="1:30">
      <c r="A8" s="29" t="s">
        <v>10</v>
      </c>
      <c r="B8" s="29"/>
      <c r="C8" s="25">
        <f>SUM(C9:C34)</f>
        <v>21394093400</v>
      </c>
      <c r="D8" s="7">
        <f t="shared" ref="D8:AB8" si="0">SUM(D9:D34)</f>
        <v>20631381202.860001</v>
      </c>
      <c r="E8" s="7">
        <f t="shared" si="0"/>
        <v>271931657</v>
      </c>
      <c r="F8" s="7">
        <f t="shared" si="0"/>
        <v>17201318</v>
      </c>
      <c r="G8" s="7">
        <f t="shared" si="0"/>
        <v>473579154.45999998</v>
      </c>
      <c r="H8" s="25">
        <f>SUM(H9:H34)</f>
        <v>11821831994.290001</v>
      </c>
      <c r="I8" s="25">
        <f t="shared" si="0"/>
        <v>11159081833</v>
      </c>
      <c r="J8" s="25">
        <f t="shared" si="0"/>
        <v>184214943</v>
      </c>
      <c r="K8" s="25">
        <f t="shared" si="0"/>
        <v>10157262</v>
      </c>
      <c r="L8" s="25">
        <f t="shared" si="0"/>
        <v>468377956.28999996</v>
      </c>
      <c r="M8" s="25">
        <f t="shared" si="0"/>
        <v>351909676.02999997</v>
      </c>
      <c r="N8" s="25">
        <f>SUM(N9:N34)</f>
        <v>344471080.86000001</v>
      </c>
      <c r="O8" s="25">
        <f t="shared" si="0"/>
        <v>2133723</v>
      </c>
      <c r="P8" s="25">
        <f t="shared" si="0"/>
        <v>103674</v>
      </c>
      <c r="Q8" s="25">
        <f t="shared" si="0"/>
        <v>5201198.169999999</v>
      </c>
      <c r="R8" s="25">
        <f t="shared" si="0"/>
        <v>557169448</v>
      </c>
      <c r="S8" s="25">
        <f t="shared" si="0"/>
        <v>515075969</v>
      </c>
      <c r="T8" s="25">
        <f t="shared" si="0"/>
        <v>39430811</v>
      </c>
      <c r="U8" s="25">
        <f t="shared" si="0"/>
        <v>2662668</v>
      </c>
      <c r="V8" s="25">
        <f t="shared" si="0"/>
        <v>8118680614</v>
      </c>
      <c r="W8" s="25">
        <f t="shared" si="0"/>
        <v>8068250720</v>
      </c>
      <c r="X8" s="25">
        <f t="shared" si="0"/>
        <v>46152180</v>
      </c>
      <c r="Y8" s="25">
        <f t="shared" si="0"/>
        <v>4277714</v>
      </c>
      <c r="Z8" s="26">
        <f t="shared" si="0"/>
        <v>544501600</v>
      </c>
      <c r="AA8" s="7">
        <f t="shared" si="0"/>
        <v>0</v>
      </c>
      <c r="AB8" s="18">
        <f t="shared" si="0"/>
        <v>21394093.399999995</v>
      </c>
      <c r="AC8" s="8">
        <f t="shared" ref="AC8" si="1">SUM(AC9:AC48)</f>
        <v>15416591700</v>
      </c>
    </row>
    <row r="9" spans="1:30" ht="30">
      <c r="A9" s="6" t="s">
        <v>11</v>
      </c>
      <c r="B9" s="12" t="s">
        <v>12</v>
      </c>
      <c r="C9" s="9">
        <f>ROUND(D9+E9+F9+G9,-2)</f>
        <v>1026501200</v>
      </c>
      <c r="D9" s="9">
        <f>I9 + N9 + S9 + W9+Z9</f>
        <v>1010721364</v>
      </c>
      <c r="E9" s="9">
        <f t="shared" ref="E9:E34" si="2">J9 + O9 + T9 + X9</f>
        <v>15091243</v>
      </c>
      <c r="F9" s="9">
        <f t="shared" ref="F9:F34" si="3">K9 + P9 + U9 + Y9</f>
        <v>688574</v>
      </c>
      <c r="G9" s="9"/>
      <c r="H9" s="9">
        <f>I9+J9+K9+L9</f>
        <v>593748643.04999995</v>
      </c>
      <c r="I9" s="9">
        <v>558215725</v>
      </c>
      <c r="J9" s="9">
        <v>12848468</v>
      </c>
      <c r="K9" s="9">
        <v>484784</v>
      </c>
      <c r="L9" s="9">
        <v>22199666.050000001</v>
      </c>
      <c r="M9" s="9">
        <f t="shared" ref="M9:M33" si="4">N9+O9+P9+Q9</f>
        <v>13558415.859999999</v>
      </c>
      <c r="N9" s="9">
        <v>13233816</v>
      </c>
      <c r="O9" s="9">
        <v>92903</v>
      </c>
      <c r="P9" s="9">
        <v>4514</v>
      </c>
      <c r="Q9" s="9">
        <v>227182.86</v>
      </c>
      <c r="R9" s="9">
        <f>S9+T9+U9</f>
        <v>3797500</v>
      </c>
      <c r="S9" s="9">
        <v>3579500</v>
      </c>
      <c r="T9" s="9">
        <v>199500</v>
      </c>
      <c r="U9" s="9">
        <v>18500</v>
      </c>
      <c r="V9" s="9">
        <f>W9+X9+Y9</f>
        <v>414807771</v>
      </c>
      <c r="W9" s="9">
        <v>412676623</v>
      </c>
      <c r="X9" s="9">
        <v>1950372</v>
      </c>
      <c r="Y9" s="9">
        <v>180776</v>
      </c>
      <c r="Z9" s="9">
        <v>23015700</v>
      </c>
      <c r="AA9" s="9"/>
      <c r="AB9" s="19">
        <f t="shared" ref="AB9:AB34" si="5">ROUND(C9 / 1000,1) + AA9</f>
        <v>1026501.2</v>
      </c>
      <c r="AC9" s="2">
        <v>755473700</v>
      </c>
      <c r="AD9" s="11">
        <f t="shared" ref="AD9:AD34" si="6">AC9-C9</f>
        <v>-271027500</v>
      </c>
    </row>
    <row r="10" spans="1:30" ht="30">
      <c r="A10" s="6" t="s">
        <v>13</v>
      </c>
      <c r="B10" s="12" t="s">
        <v>57</v>
      </c>
      <c r="C10" s="9">
        <f t="shared" ref="C10:C34" si="7">ROUND(D10+E10+F10+G10,-2)</f>
        <v>346230800</v>
      </c>
      <c r="D10" s="9">
        <f t="shared" ref="D10:D33" si="8">I10 + N10 + S10 + W10+Z10</f>
        <v>340887648</v>
      </c>
      <c r="E10" s="9">
        <f t="shared" si="2"/>
        <v>5150042</v>
      </c>
      <c r="F10" s="9">
        <f t="shared" si="3"/>
        <v>193098</v>
      </c>
      <c r="G10" s="9"/>
      <c r="H10" s="9">
        <f t="shared" ref="H10:H34" si="9">I10+J10+K10+L10</f>
        <v>275616426.35000002</v>
      </c>
      <c r="I10" s="9">
        <v>266160816</v>
      </c>
      <c r="J10" s="9">
        <v>4729350</v>
      </c>
      <c r="K10" s="9">
        <v>154870</v>
      </c>
      <c r="L10" s="9">
        <v>4571390.3499999996</v>
      </c>
      <c r="M10" s="9">
        <f t="shared" si="4"/>
        <v>3183544.83</v>
      </c>
      <c r="N10" s="9">
        <v>3132267</v>
      </c>
      <c r="O10" s="9">
        <v>15230</v>
      </c>
      <c r="P10" s="9">
        <v>740</v>
      </c>
      <c r="Q10" s="9">
        <v>35307.83</v>
      </c>
      <c r="R10" s="9">
        <f t="shared" ref="R10:R34" si="10">S10+T10+U10</f>
        <v>0</v>
      </c>
      <c r="S10" s="9">
        <v>0</v>
      </c>
      <c r="T10" s="9">
        <v>0</v>
      </c>
      <c r="U10" s="9">
        <v>0</v>
      </c>
      <c r="V10" s="9">
        <f t="shared" ref="V10:V34" si="11">W10+X10+Y10</f>
        <v>63140715</v>
      </c>
      <c r="W10" s="9">
        <v>62697765</v>
      </c>
      <c r="X10" s="9">
        <v>405462</v>
      </c>
      <c r="Y10" s="9">
        <v>37488</v>
      </c>
      <c r="Z10" s="9">
        <v>8896800</v>
      </c>
      <c r="AA10" s="9"/>
      <c r="AB10" s="19">
        <f t="shared" si="5"/>
        <v>346230.8</v>
      </c>
      <c r="AC10" s="2">
        <v>268805500</v>
      </c>
      <c r="AD10" s="11">
        <f t="shared" si="6"/>
        <v>-77425300</v>
      </c>
    </row>
    <row r="11" spans="1:30" s="16" customFormat="1" ht="30">
      <c r="A11" s="13" t="s">
        <v>14</v>
      </c>
      <c r="B11" s="24" t="s">
        <v>43</v>
      </c>
      <c r="C11" s="9">
        <f t="shared" si="7"/>
        <v>269111700</v>
      </c>
      <c r="D11" s="15">
        <f t="shared" si="8"/>
        <v>264533022</v>
      </c>
      <c r="E11" s="15">
        <f t="shared" si="2"/>
        <v>4367222</v>
      </c>
      <c r="F11" s="15">
        <f t="shared" si="3"/>
        <v>211484</v>
      </c>
      <c r="G11" s="15"/>
      <c r="H11" s="15">
        <f t="shared" si="9"/>
        <v>183833419.72</v>
      </c>
      <c r="I11" s="15">
        <v>176494254</v>
      </c>
      <c r="J11" s="15">
        <v>3181412</v>
      </c>
      <c r="K11" s="15">
        <v>102414</v>
      </c>
      <c r="L11" s="15">
        <v>4055339.7199999997</v>
      </c>
      <c r="M11" s="15">
        <f t="shared" si="4"/>
        <v>3760218.11</v>
      </c>
      <c r="N11" s="15">
        <v>3699707</v>
      </c>
      <c r="O11" s="15">
        <v>18276</v>
      </c>
      <c r="P11" s="15">
        <v>888</v>
      </c>
      <c r="Q11" s="15">
        <v>41347.11</v>
      </c>
      <c r="R11" s="15">
        <f t="shared" si="10"/>
        <v>12363025</v>
      </c>
      <c r="S11" s="15">
        <v>11534625</v>
      </c>
      <c r="T11" s="15">
        <v>758100</v>
      </c>
      <c r="U11" s="15">
        <v>70300</v>
      </c>
      <c r="V11" s="15">
        <f t="shared" si="11"/>
        <v>67324852</v>
      </c>
      <c r="W11" s="15">
        <v>66877536</v>
      </c>
      <c r="X11" s="15">
        <v>409434</v>
      </c>
      <c r="Y11" s="15">
        <v>37882</v>
      </c>
      <c r="Z11" s="15">
        <v>5926900</v>
      </c>
      <c r="AA11" s="15"/>
      <c r="AB11" s="20">
        <f t="shared" si="5"/>
        <v>269111.7</v>
      </c>
      <c r="AC11" s="16">
        <v>198452200</v>
      </c>
      <c r="AD11" s="17">
        <f t="shared" si="6"/>
        <v>-70659500</v>
      </c>
    </row>
    <row r="12" spans="1:30" ht="30">
      <c r="A12" s="6" t="s">
        <v>15</v>
      </c>
      <c r="B12" s="12" t="s">
        <v>16</v>
      </c>
      <c r="C12" s="9">
        <f t="shared" si="7"/>
        <v>346950300</v>
      </c>
      <c r="D12" s="9">
        <f t="shared" si="8"/>
        <v>341853780</v>
      </c>
      <c r="E12" s="9">
        <f t="shared" si="2"/>
        <v>4902252</v>
      </c>
      <c r="F12" s="9">
        <f t="shared" si="3"/>
        <v>194300</v>
      </c>
      <c r="G12" s="9"/>
      <c r="H12" s="9">
        <f t="shared" si="9"/>
        <v>249620104.25</v>
      </c>
      <c r="I12" s="9">
        <v>239287357</v>
      </c>
      <c r="J12" s="9">
        <v>4272978</v>
      </c>
      <c r="K12" s="9">
        <v>136478</v>
      </c>
      <c r="L12" s="9">
        <v>5923291.25</v>
      </c>
      <c r="M12" s="9">
        <f t="shared" si="4"/>
        <v>1937181.81</v>
      </c>
      <c r="N12" s="9">
        <v>1906597</v>
      </c>
      <c r="O12" s="9">
        <v>9138</v>
      </c>
      <c r="P12" s="9">
        <v>444</v>
      </c>
      <c r="Q12" s="9">
        <v>21002.809999999998</v>
      </c>
      <c r="R12" s="9">
        <f t="shared" si="10"/>
        <v>0</v>
      </c>
      <c r="S12" s="9">
        <v>0</v>
      </c>
      <c r="T12" s="9">
        <v>0</v>
      </c>
      <c r="U12" s="9">
        <v>0</v>
      </c>
      <c r="V12" s="9">
        <f t="shared" si="11"/>
        <v>91685940</v>
      </c>
      <c r="W12" s="9">
        <v>91008426</v>
      </c>
      <c r="X12" s="9">
        <v>620136</v>
      </c>
      <c r="Y12" s="9">
        <v>57378</v>
      </c>
      <c r="Z12" s="9">
        <v>9651400</v>
      </c>
      <c r="AA12" s="9"/>
      <c r="AB12" s="19">
        <f t="shared" si="5"/>
        <v>346950.3</v>
      </c>
      <c r="AC12" s="2">
        <v>261237900</v>
      </c>
      <c r="AD12" s="11">
        <f t="shared" si="6"/>
        <v>-85712400</v>
      </c>
    </row>
    <row r="13" spans="1:30" ht="30">
      <c r="A13" s="6" t="s">
        <v>17</v>
      </c>
      <c r="B13" s="12" t="s">
        <v>44</v>
      </c>
      <c r="C13" s="9">
        <f t="shared" si="7"/>
        <v>376718800</v>
      </c>
      <c r="D13" s="9">
        <f t="shared" si="8"/>
        <v>370383938</v>
      </c>
      <c r="E13" s="9">
        <f t="shared" si="2"/>
        <v>6076281</v>
      </c>
      <c r="F13" s="9">
        <f t="shared" si="3"/>
        <v>258570</v>
      </c>
      <c r="G13" s="9"/>
      <c r="H13" s="9">
        <f t="shared" si="9"/>
        <v>257113806.55000001</v>
      </c>
      <c r="I13" s="9">
        <v>243924168</v>
      </c>
      <c r="J13" s="9">
        <v>5270596</v>
      </c>
      <c r="K13" s="9">
        <v>187280</v>
      </c>
      <c r="L13" s="9">
        <v>7731762.5499999998</v>
      </c>
      <c r="M13" s="9">
        <f t="shared" si="4"/>
        <v>12087862.029999999</v>
      </c>
      <c r="N13" s="9">
        <v>11824228</v>
      </c>
      <c r="O13" s="9">
        <v>74627</v>
      </c>
      <c r="P13" s="9">
        <v>3626</v>
      </c>
      <c r="Q13" s="9">
        <v>185381.03</v>
      </c>
      <c r="R13" s="9">
        <f t="shared" si="10"/>
        <v>0</v>
      </c>
      <c r="S13" s="9">
        <v>0</v>
      </c>
      <c r="T13" s="9">
        <v>0</v>
      </c>
      <c r="U13" s="9">
        <v>0</v>
      </c>
      <c r="V13" s="9">
        <f t="shared" si="11"/>
        <v>103287964</v>
      </c>
      <c r="W13" s="9">
        <v>102489242</v>
      </c>
      <c r="X13" s="9">
        <v>731058</v>
      </c>
      <c r="Y13" s="9">
        <v>67664</v>
      </c>
      <c r="Z13" s="9">
        <v>12146300</v>
      </c>
      <c r="AA13" s="9"/>
      <c r="AB13" s="19">
        <f t="shared" si="5"/>
        <v>376718.8</v>
      </c>
      <c r="AC13" s="2">
        <v>274608500</v>
      </c>
      <c r="AD13" s="11">
        <f t="shared" si="6"/>
        <v>-102110300</v>
      </c>
    </row>
    <row r="14" spans="1:30" ht="30">
      <c r="A14" s="6" t="s">
        <v>18</v>
      </c>
      <c r="B14" s="12" t="s">
        <v>19</v>
      </c>
      <c r="C14" s="9">
        <f t="shared" si="7"/>
        <v>464358700</v>
      </c>
      <c r="D14" s="9">
        <f t="shared" si="8"/>
        <v>457681705</v>
      </c>
      <c r="E14" s="9">
        <f t="shared" si="2"/>
        <v>6366706</v>
      </c>
      <c r="F14" s="9">
        <f t="shared" si="3"/>
        <v>310312</v>
      </c>
      <c r="G14" s="9"/>
      <c r="H14" s="9">
        <f t="shared" si="9"/>
        <v>268722646.33999997</v>
      </c>
      <c r="I14" s="9">
        <v>253992118</v>
      </c>
      <c r="J14" s="9">
        <v>5383852</v>
      </c>
      <c r="K14" s="9">
        <v>223358</v>
      </c>
      <c r="L14" s="9">
        <v>9123318.3399999999</v>
      </c>
      <c r="M14" s="9">
        <f t="shared" si="4"/>
        <v>15165203.220000001</v>
      </c>
      <c r="N14" s="9">
        <v>14850355</v>
      </c>
      <c r="O14" s="9">
        <v>91380</v>
      </c>
      <c r="P14" s="9">
        <v>4440</v>
      </c>
      <c r="Q14" s="9">
        <v>219028.22</v>
      </c>
      <c r="R14" s="9">
        <f t="shared" si="10"/>
        <v>0</v>
      </c>
      <c r="S14" s="9">
        <v>0</v>
      </c>
      <c r="T14" s="9">
        <v>0</v>
      </c>
      <c r="U14" s="9">
        <v>0</v>
      </c>
      <c r="V14" s="9">
        <f t="shared" si="11"/>
        <v>181069520</v>
      </c>
      <c r="W14" s="9">
        <v>180095532</v>
      </c>
      <c r="X14" s="9">
        <v>891474</v>
      </c>
      <c r="Y14" s="9">
        <v>82514</v>
      </c>
      <c r="Z14" s="9">
        <v>8743700</v>
      </c>
      <c r="AA14" s="9"/>
      <c r="AB14" s="19">
        <f t="shared" si="5"/>
        <v>464358.7</v>
      </c>
      <c r="AC14" s="2">
        <v>351380300</v>
      </c>
      <c r="AD14" s="11">
        <f t="shared" si="6"/>
        <v>-112978400</v>
      </c>
    </row>
    <row r="15" spans="1:30" ht="30">
      <c r="A15" s="6" t="s">
        <v>20</v>
      </c>
      <c r="B15" s="12" t="s">
        <v>58</v>
      </c>
      <c r="C15" s="9">
        <f t="shared" si="7"/>
        <v>319996100</v>
      </c>
      <c r="D15" s="9">
        <f t="shared" si="8"/>
        <v>313225867</v>
      </c>
      <c r="E15" s="9">
        <f t="shared" si="2"/>
        <v>6418475</v>
      </c>
      <c r="F15" s="9">
        <f t="shared" si="3"/>
        <v>351708</v>
      </c>
      <c r="G15" s="9"/>
      <c r="H15" s="9">
        <f t="shared" si="9"/>
        <v>211364611.74000001</v>
      </c>
      <c r="I15" s="9">
        <v>200705825</v>
      </c>
      <c r="J15" s="9">
        <v>4339744</v>
      </c>
      <c r="K15" s="9">
        <v>160524</v>
      </c>
      <c r="L15" s="9">
        <v>6158518.7400000002</v>
      </c>
      <c r="M15" s="9">
        <f t="shared" si="4"/>
        <v>5484173.9699999997</v>
      </c>
      <c r="N15" s="9">
        <v>5360156</v>
      </c>
      <c r="O15" s="9">
        <v>35029</v>
      </c>
      <c r="P15" s="9">
        <v>1702</v>
      </c>
      <c r="Q15" s="9">
        <v>87286.969999999987</v>
      </c>
      <c r="R15" s="9">
        <f t="shared" si="10"/>
        <v>28531186</v>
      </c>
      <c r="S15" s="9">
        <v>26855202</v>
      </c>
      <c r="T15" s="9">
        <v>1533756</v>
      </c>
      <c r="U15" s="9">
        <v>142228</v>
      </c>
      <c r="V15" s="9">
        <f t="shared" si="11"/>
        <v>75142784</v>
      </c>
      <c r="W15" s="9">
        <v>74585584</v>
      </c>
      <c r="X15" s="9">
        <v>509946</v>
      </c>
      <c r="Y15" s="9">
        <v>47254</v>
      </c>
      <c r="Z15" s="9">
        <v>5719100</v>
      </c>
      <c r="AA15" s="9"/>
      <c r="AB15" s="19">
        <f t="shared" si="5"/>
        <v>319996.09999999998</v>
      </c>
      <c r="AC15" s="2">
        <v>249015000</v>
      </c>
      <c r="AD15" s="11">
        <f t="shared" si="6"/>
        <v>-70981100</v>
      </c>
    </row>
    <row r="16" spans="1:30" ht="30">
      <c r="A16" s="6" t="s">
        <v>21</v>
      </c>
      <c r="B16" s="12" t="s">
        <v>59</v>
      </c>
      <c r="C16" s="9">
        <f t="shared" si="7"/>
        <v>310081600</v>
      </c>
      <c r="D16" s="9">
        <f t="shared" si="8"/>
        <v>305024909</v>
      </c>
      <c r="E16" s="9">
        <f t="shared" si="2"/>
        <v>4817589</v>
      </c>
      <c r="F16" s="9">
        <f t="shared" si="3"/>
        <v>239116</v>
      </c>
      <c r="G16" s="9"/>
      <c r="H16" s="9">
        <f t="shared" si="9"/>
        <v>218252217.66</v>
      </c>
      <c r="I16" s="9">
        <v>209923057</v>
      </c>
      <c r="J16" s="9">
        <v>3513786</v>
      </c>
      <c r="K16" s="9">
        <v>118542</v>
      </c>
      <c r="L16" s="9">
        <v>4696832.66</v>
      </c>
      <c r="M16" s="9">
        <f t="shared" si="4"/>
        <v>991845.02</v>
      </c>
      <c r="N16" s="9">
        <v>975996</v>
      </c>
      <c r="O16" s="9">
        <v>4569</v>
      </c>
      <c r="P16" s="9">
        <v>222</v>
      </c>
      <c r="Q16" s="9">
        <v>11058.02</v>
      </c>
      <c r="R16" s="9">
        <f t="shared" si="10"/>
        <v>12569585</v>
      </c>
      <c r="S16" s="9">
        <v>11710665</v>
      </c>
      <c r="T16" s="9">
        <v>786030</v>
      </c>
      <c r="U16" s="9">
        <v>72890</v>
      </c>
      <c r="V16" s="9">
        <f t="shared" si="11"/>
        <v>74775457</v>
      </c>
      <c r="W16" s="9">
        <v>74214791</v>
      </c>
      <c r="X16" s="9">
        <v>513204</v>
      </c>
      <c r="Y16" s="9">
        <v>47462</v>
      </c>
      <c r="Z16" s="9">
        <v>8200400</v>
      </c>
      <c r="AA16" s="9"/>
      <c r="AB16" s="19">
        <f t="shared" si="5"/>
        <v>310081.59999999998</v>
      </c>
      <c r="AC16" s="2">
        <v>234392100</v>
      </c>
      <c r="AD16" s="11">
        <f t="shared" si="6"/>
        <v>-75689500</v>
      </c>
    </row>
    <row r="17" spans="1:30" s="16" customFormat="1" ht="30">
      <c r="A17" s="13" t="s">
        <v>22</v>
      </c>
      <c r="B17" s="14" t="s">
        <v>23</v>
      </c>
      <c r="C17" s="9">
        <f t="shared" si="7"/>
        <v>354638300</v>
      </c>
      <c r="D17" s="15">
        <f t="shared" si="8"/>
        <v>349019246.86000001</v>
      </c>
      <c r="E17" s="15">
        <f t="shared" si="2"/>
        <v>5345778</v>
      </c>
      <c r="F17" s="15">
        <f t="shared" si="3"/>
        <v>273284</v>
      </c>
      <c r="G17" s="15"/>
      <c r="H17" s="15">
        <f t="shared" si="9"/>
        <v>235611869.59999999</v>
      </c>
      <c r="I17" s="15">
        <v>226116622</v>
      </c>
      <c r="J17" s="15">
        <v>3795806</v>
      </c>
      <c r="K17" s="15">
        <v>130150</v>
      </c>
      <c r="L17" s="15">
        <v>5569291.5999999996</v>
      </c>
      <c r="M17" s="15">
        <f t="shared" si="4"/>
        <v>2718231.9000000004</v>
      </c>
      <c r="N17" s="15">
        <v>2676845.8600000003</v>
      </c>
      <c r="O17" s="15">
        <v>12184</v>
      </c>
      <c r="P17" s="15">
        <v>592</v>
      </c>
      <c r="Q17" s="15">
        <v>28610.04</v>
      </c>
      <c r="R17" s="15">
        <f t="shared" si="10"/>
        <v>15857370</v>
      </c>
      <c r="S17" s="15">
        <v>14810970</v>
      </c>
      <c r="T17" s="15">
        <v>957600</v>
      </c>
      <c r="U17" s="15">
        <v>88800</v>
      </c>
      <c r="V17" s="15">
        <f t="shared" si="11"/>
        <v>96649439</v>
      </c>
      <c r="W17" s="15">
        <v>96015509</v>
      </c>
      <c r="X17" s="15">
        <v>580188</v>
      </c>
      <c r="Y17" s="15">
        <v>53742</v>
      </c>
      <c r="Z17" s="15">
        <v>9399300</v>
      </c>
      <c r="AA17" s="15"/>
      <c r="AB17" s="20">
        <f t="shared" si="5"/>
        <v>354638.3</v>
      </c>
      <c r="AC17" s="16">
        <v>294096200</v>
      </c>
      <c r="AD17" s="17">
        <f t="shared" si="6"/>
        <v>-60542100</v>
      </c>
    </row>
    <row r="18" spans="1:30" s="16" customFormat="1" ht="30">
      <c r="A18" s="13" t="s">
        <v>24</v>
      </c>
      <c r="B18" s="24" t="s">
        <v>60</v>
      </c>
      <c r="C18" s="9">
        <f t="shared" si="7"/>
        <v>216349600</v>
      </c>
      <c r="D18" s="15">
        <f t="shared" si="8"/>
        <v>213352981</v>
      </c>
      <c r="E18" s="15">
        <f t="shared" si="2"/>
        <v>2866628</v>
      </c>
      <c r="F18" s="15">
        <f t="shared" si="3"/>
        <v>129996</v>
      </c>
      <c r="G18" s="15"/>
      <c r="H18" s="15">
        <f t="shared" si="9"/>
        <v>171739180</v>
      </c>
      <c r="I18" s="15">
        <v>167026727</v>
      </c>
      <c r="J18" s="15">
        <v>2252936</v>
      </c>
      <c r="K18" s="15">
        <v>73130</v>
      </c>
      <c r="L18" s="15">
        <v>2386387</v>
      </c>
      <c r="M18" s="15">
        <f t="shared" si="4"/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10"/>
        <v>9674526</v>
      </c>
      <c r="S18" s="15">
        <v>9181846</v>
      </c>
      <c r="T18" s="15">
        <v>450870</v>
      </c>
      <c r="U18" s="15">
        <v>41810</v>
      </c>
      <c r="V18" s="15">
        <f t="shared" si="11"/>
        <v>32442886</v>
      </c>
      <c r="W18" s="15">
        <v>32265008</v>
      </c>
      <c r="X18" s="15">
        <v>162822</v>
      </c>
      <c r="Y18" s="15">
        <v>15056</v>
      </c>
      <c r="Z18" s="15">
        <v>4879400</v>
      </c>
      <c r="AA18" s="15"/>
      <c r="AB18" s="20">
        <f t="shared" si="5"/>
        <v>216349.6</v>
      </c>
      <c r="AC18" s="16">
        <v>167788100</v>
      </c>
      <c r="AD18" s="17">
        <f t="shared" si="6"/>
        <v>-48561500</v>
      </c>
    </row>
    <row r="19" spans="1:30" ht="30">
      <c r="A19" s="6" t="s">
        <v>25</v>
      </c>
      <c r="B19" s="12" t="s">
        <v>61</v>
      </c>
      <c r="C19" s="9">
        <f t="shared" si="7"/>
        <v>235741300</v>
      </c>
      <c r="D19" s="9">
        <f t="shared" si="8"/>
        <v>232415308</v>
      </c>
      <c r="E19" s="9">
        <f t="shared" si="2"/>
        <v>3170987</v>
      </c>
      <c r="F19" s="9">
        <f t="shared" si="3"/>
        <v>154986</v>
      </c>
      <c r="G19" s="9"/>
      <c r="H19" s="9">
        <f t="shared" si="9"/>
        <v>180118019.41999999</v>
      </c>
      <c r="I19" s="9">
        <v>174532542</v>
      </c>
      <c r="J19" s="9">
        <v>2487704</v>
      </c>
      <c r="K19" s="9">
        <v>92306</v>
      </c>
      <c r="L19" s="9">
        <v>3005467.42</v>
      </c>
      <c r="M19" s="9">
        <f t="shared" si="4"/>
        <v>2876281.55</v>
      </c>
      <c r="N19" s="9">
        <v>2829393</v>
      </c>
      <c r="O19" s="9">
        <v>13707</v>
      </c>
      <c r="P19" s="9">
        <v>666</v>
      </c>
      <c r="Q19" s="9">
        <v>32515.550000000003</v>
      </c>
      <c r="R19" s="9">
        <f t="shared" si="10"/>
        <v>9896797</v>
      </c>
      <c r="S19" s="9">
        <v>9443357</v>
      </c>
      <c r="T19" s="9">
        <v>414960</v>
      </c>
      <c r="U19" s="9">
        <v>38480</v>
      </c>
      <c r="V19" s="9">
        <f t="shared" si="11"/>
        <v>42698866</v>
      </c>
      <c r="W19" s="9">
        <v>42420716</v>
      </c>
      <c r="X19" s="9">
        <v>254616</v>
      </c>
      <c r="Y19" s="9">
        <v>23534</v>
      </c>
      <c r="Z19" s="9">
        <v>3189300</v>
      </c>
      <c r="AA19" s="9"/>
      <c r="AB19" s="19">
        <f t="shared" si="5"/>
        <v>235741.3</v>
      </c>
      <c r="AC19" s="2">
        <v>175171100</v>
      </c>
      <c r="AD19" s="11">
        <f t="shared" si="6"/>
        <v>-60570200</v>
      </c>
    </row>
    <row r="20" spans="1:30" ht="30">
      <c r="A20" s="6" t="s">
        <v>26</v>
      </c>
      <c r="B20" s="12" t="s">
        <v>62</v>
      </c>
      <c r="C20" s="9">
        <f t="shared" si="7"/>
        <v>429873400</v>
      </c>
      <c r="D20" s="9">
        <f t="shared" si="8"/>
        <v>422449814</v>
      </c>
      <c r="E20" s="9">
        <f t="shared" si="2"/>
        <v>7067204</v>
      </c>
      <c r="F20" s="9">
        <f t="shared" si="3"/>
        <v>356392</v>
      </c>
      <c r="G20" s="9"/>
      <c r="H20" s="9">
        <f t="shared" si="9"/>
        <v>270021579.27999997</v>
      </c>
      <c r="I20" s="9">
        <v>251979394</v>
      </c>
      <c r="J20" s="9">
        <v>6001190</v>
      </c>
      <c r="K20" s="9">
        <v>259212</v>
      </c>
      <c r="L20" s="9">
        <v>11781783.279999999</v>
      </c>
      <c r="M20" s="9">
        <f t="shared" si="4"/>
        <v>4447490.68</v>
      </c>
      <c r="N20" s="9">
        <v>4324242</v>
      </c>
      <c r="O20" s="9">
        <v>36552</v>
      </c>
      <c r="P20" s="9">
        <v>1776</v>
      </c>
      <c r="Q20" s="9">
        <v>84920.680000000008</v>
      </c>
      <c r="R20" s="9">
        <f t="shared" si="10"/>
        <v>0</v>
      </c>
      <c r="S20" s="9">
        <v>0</v>
      </c>
      <c r="T20" s="9">
        <v>0</v>
      </c>
      <c r="U20" s="9">
        <v>0</v>
      </c>
      <c r="V20" s="9">
        <f t="shared" si="11"/>
        <v>153215144</v>
      </c>
      <c r="W20" s="9">
        <v>152090278</v>
      </c>
      <c r="X20" s="9">
        <v>1029462</v>
      </c>
      <c r="Y20" s="9">
        <v>95404</v>
      </c>
      <c r="Z20" s="9">
        <v>14055900</v>
      </c>
      <c r="AA20" s="9"/>
      <c r="AB20" s="19">
        <f t="shared" si="5"/>
        <v>429873.4</v>
      </c>
      <c r="AC20" s="2">
        <v>339310300</v>
      </c>
      <c r="AD20" s="11">
        <f t="shared" si="6"/>
        <v>-90563100</v>
      </c>
    </row>
    <row r="21" spans="1:30" ht="30">
      <c r="A21" s="6" t="s">
        <v>27</v>
      </c>
      <c r="B21" s="12" t="s">
        <v>28</v>
      </c>
      <c r="C21" s="9">
        <f t="shared" si="7"/>
        <v>490724300</v>
      </c>
      <c r="D21" s="9">
        <f t="shared" si="8"/>
        <v>478752396</v>
      </c>
      <c r="E21" s="9">
        <f t="shared" si="2"/>
        <v>11261837</v>
      </c>
      <c r="F21" s="9">
        <f t="shared" si="3"/>
        <v>710020</v>
      </c>
      <c r="G21" s="9"/>
      <c r="H21" s="9">
        <f t="shared" si="9"/>
        <v>294739705.37</v>
      </c>
      <c r="I21" s="9">
        <v>278039092</v>
      </c>
      <c r="J21" s="9">
        <v>6380280</v>
      </c>
      <c r="K21" s="9">
        <v>259514</v>
      </c>
      <c r="L21" s="9">
        <v>10060819.370000001</v>
      </c>
      <c r="M21" s="9">
        <f t="shared" si="4"/>
        <v>6743313.4199999999</v>
      </c>
      <c r="N21" s="9">
        <v>6574115</v>
      </c>
      <c r="O21" s="9">
        <v>47213</v>
      </c>
      <c r="P21" s="9">
        <v>2294</v>
      </c>
      <c r="Q21" s="9">
        <v>119691.42</v>
      </c>
      <c r="R21" s="9">
        <f t="shared" si="10"/>
        <v>78753465</v>
      </c>
      <c r="S21" s="9">
        <v>74377769</v>
      </c>
      <c r="T21" s="9">
        <v>4004364</v>
      </c>
      <c r="U21" s="9">
        <v>371332</v>
      </c>
      <c r="V21" s="9">
        <f t="shared" si="11"/>
        <v>108516480</v>
      </c>
      <c r="W21" s="9">
        <v>107609620</v>
      </c>
      <c r="X21" s="9">
        <v>829980</v>
      </c>
      <c r="Y21" s="9">
        <v>76880</v>
      </c>
      <c r="Z21" s="9">
        <v>12151800</v>
      </c>
      <c r="AA21" s="9"/>
      <c r="AB21" s="19">
        <f t="shared" si="5"/>
        <v>490724.3</v>
      </c>
      <c r="AC21" s="2">
        <v>384960000</v>
      </c>
      <c r="AD21" s="11">
        <f t="shared" si="6"/>
        <v>-105764300</v>
      </c>
    </row>
    <row r="22" spans="1:30" ht="30">
      <c r="A22" s="6" t="s">
        <v>29</v>
      </c>
      <c r="B22" s="12" t="s">
        <v>63</v>
      </c>
      <c r="C22" s="9">
        <f t="shared" si="7"/>
        <v>680271700</v>
      </c>
      <c r="D22" s="9">
        <f t="shared" si="8"/>
        <v>673487694</v>
      </c>
      <c r="E22" s="9">
        <f t="shared" si="2"/>
        <v>6494666</v>
      </c>
      <c r="F22" s="9">
        <f t="shared" si="3"/>
        <v>289368</v>
      </c>
      <c r="G22" s="9"/>
      <c r="H22" s="9">
        <f t="shared" si="9"/>
        <v>479564660.79000002</v>
      </c>
      <c r="I22" s="9">
        <v>465501076</v>
      </c>
      <c r="J22" s="9">
        <v>5618793</v>
      </c>
      <c r="K22" s="9">
        <v>208874</v>
      </c>
      <c r="L22" s="9">
        <v>8235917.79</v>
      </c>
      <c r="M22" s="9">
        <f t="shared" si="4"/>
        <v>2890009.17</v>
      </c>
      <c r="N22" s="9">
        <v>2849218</v>
      </c>
      <c r="O22" s="9">
        <v>10661</v>
      </c>
      <c r="P22" s="9">
        <v>518</v>
      </c>
      <c r="Q22" s="9">
        <v>29612.17</v>
      </c>
      <c r="R22" s="9">
        <f t="shared" si="10"/>
        <v>0</v>
      </c>
      <c r="S22" s="9">
        <v>0</v>
      </c>
      <c r="T22" s="9">
        <v>0</v>
      </c>
      <c r="U22" s="9">
        <v>0</v>
      </c>
      <c r="V22" s="9">
        <f t="shared" si="11"/>
        <v>193089188</v>
      </c>
      <c r="W22" s="9">
        <v>192144000</v>
      </c>
      <c r="X22" s="9">
        <v>865212</v>
      </c>
      <c r="Y22" s="9">
        <v>79976</v>
      </c>
      <c r="Z22" s="9">
        <v>12993400</v>
      </c>
      <c r="AA22" s="9"/>
      <c r="AB22" s="19">
        <f t="shared" si="5"/>
        <v>680271.7</v>
      </c>
      <c r="AC22" s="2">
        <v>497496400</v>
      </c>
      <c r="AD22" s="11">
        <f t="shared" si="6"/>
        <v>-182775300</v>
      </c>
    </row>
    <row r="23" spans="1:30" ht="30">
      <c r="A23" s="6" t="s">
        <v>30</v>
      </c>
      <c r="B23" s="12" t="s">
        <v>64</v>
      </c>
      <c r="C23" s="9">
        <f t="shared" si="7"/>
        <v>790490900</v>
      </c>
      <c r="D23" s="9">
        <f t="shared" si="8"/>
        <v>771694985</v>
      </c>
      <c r="E23" s="9">
        <f t="shared" si="2"/>
        <v>17699503</v>
      </c>
      <c r="F23" s="9">
        <f t="shared" si="3"/>
        <v>1096374</v>
      </c>
      <c r="G23" s="9"/>
      <c r="H23" s="9">
        <f t="shared" si="9"/>
        <v>461318964.55000001</v>
      </c>
      <c r="I23" s="9">
        <v>434913885</v>
      </c>
      <c r="J23" s="9">
        <v>10017296</v>
      </c>
      <c r="K23" s="9">
        <v>390278</v>
      </c>
      <c r="L23" s="9">
        <f>15997348.55+157</f>
        <v>15997505.550000001</v>
      </c>
      <c r="M23" s="9">
        <f t="shared" si="4"/>
        <v>19654113.440000001</v>
      </c>
      <c r="N23" s="9">
        <v>19163795</v>
      </c>
      <c r="O23" s="9">
        <v>138593</v>
      </c>
      <c r="P23" s="9">
        <v>6734</v>
      </c>
      <c r="Q23" s="9">
        <v>344991.44</v>
      </c>
      <c r="R23" s="9">
        <f t="shared" si="10"/>
        <v>117839998</v>
      </c>
      <c r="S23" s="9">
        <v>111147398</v>
      </c>
      <c r="T23" s="9">
        <v>6124650</v>
      </c>
      <c r="U23" s="9">
        <v>567950</v>
      </c>
      <c r="V23" s="9">
        <f t="shared" si="11"/>
        <v>191364183</v>
      </c>
      <c r="W23" s="9">
        <v>189813807</v>
      </c>
      <c r="X23" s="9">
        <v>1418964</v>
      </c>
      <c r="Y23" s="9">
        <v>131412</v>
      </c>
      <c r="Z23" s="9">
        <v>16656100</v>
      </c>
      <c r="AA23" s="9"/>
      <c r="AB23" s="19">
        <f t="shared" si="5"/>
        <v>790490.9</v>
      </c>
      <c r="AC23" s="2">
        <v>570906400</v>
      </c>
      <c r="AD23" s="11">
        <f t="shared" si="6"/>
        <v>-219584500</v>
      </c>
    </row>
    <row r="24" spans="1:30" ht="30">
      <c r="A24" s="6" t="s">
        <v>31</v>
      </c>
      <c r="B24" s="12" t="s">
        <v>65</v>
      </c>
      <c r="C24" s="9">
        <f t="shared" si="7"/>
        <v>537753000</v>
      </c>
      <c r="D24" s="9">
        <f t="shared" si="8"/>
        <v>529047930</v>
      </c>
      <c r="E24" s="9">
        <f t="shared" si="2"/>
        <v>8286973</v>
      </c>
      <c r="F24" s="9">
        <f t="shared" si="3"/>
        <v>418146</v>
      </c>
      <c r="G24" s="9"/>
      <c r="H24" s="9">
        <f t="shared" si="9"/>
        <v>341329888.44</v>
      </c>
      <c r="I24" s="9">
        <v>325663953</v>
      </c>
      <c r="J24" s="9">
        <v>5891524</v>
      </c>
      <c r="K24" s="9">
        <v>196316</v>
      </c>
      <c r="L24" s="9">
        <v>9578095.4400000013</v>
      </c>
      <c r="M24" s="9">
        <f t="shared" si="4"/>
        <v>945336.79</v>
      </c>
      <c r="N24" s="9">
        <v>930601</v>
      </c>
      <c r="O24" s="9">
        <v>4569</v>
      </c>
      <c r="P24" s="9">
        <v>222</v>
      </c>
      <c r="Q24" s="9">
        <v>9944.7900000000009</v>
      </c>
      <c r="R24" s="9">
        <f t="shared" si="10"/>
        <v>25139433</v>
      </c>
      <c r="S24" s="9">
        <v>23556753</v>
      </c>
      <c r="T24" s="9">
        <v>1448370</v>
      </c>
      <c r="U24" s="9">
        <v>134310</v>
      </c>
      <c r="V24" s="9">
        <f t="shared" si="11"/>
        <v>171168131</v>
      </c>
      <c r="W24" s="9">
        <v>170138323</v>
      </c>
      <c r="X24" s="9">
        <v>942510</v>
      </c>
      <c r="Y24" s="9">
        <v>87298</v>
      </c>
      <c r="Z24" s="9">
        <v>8758300</v>
      </c>
      <c r="AA24" s="9"/>
      <c r="AB24" s="19">
        <f t="shared" si="5"/>
        <v>537753</v>
      </c>
      <c r="AC24" s="2">
        <v>408062600</v>
      </c>
      <c r="AD24" s="11">
        <f t="shared" si="6"/>
        <v>-129690400</v>
      </c>
    </row>
    <row r="25" spans="1:30" ht="30">
      <c r="A25" s="6" t="s">
        <v>32</v>
      </c>
      <c r="B25" s="12" t="s">
        <v>66</v>
      </c>
      <c r="C25" s="9">
        <f t="shared" si="7"/>
        <v>780010300</v>
      </c>
      <c r="D25" s="9">
        <f t="shared" si="8"/>
        <v>765543843</v>
      </c>
      <c r="E25" s="9">
        <f t="shared" si="2"/>
        <v>13624644</v>
      </c>
      <c r="F25" s="9">
        <f t="shared" si="3"/>
        <v>841780</v>
      </c>
      <c r="G25" s="9"/>
      <c r="H25" s="9">
        <f t="shared" si="9"/>
        <v>438171026.20999998</v>
      </c>
      <c r="I25" s="9">
        <v>418575322</v>
      </c>
      <c r="J25" s="9">
        <v>7619216</v>
      </c>
      <c r="K25" s="9">
        <v>287526</v>
      </c>
      <c r="L25" s="9">
        <v>11688962.210000001</v>
      </c>
      <c r="M25" s="9">
        <f t="shared" si="4"/>
        <v>9422398.5299999993</v>
      </c>
      <c r="N25" s="9">
        <v>9227179</v>
      </c>
      <c r="O25" s="9">
        <v>57874</v>
      </c>
      <c r="P25" s="9">
        <v>2812</v>
      </c>
      <c r="Q25" s="9">
        <v>134533.53</v>
      </c>
      <c r="R25" s="9">
        <f t="shared" si="10"/>
        <v>86378945</v>
      </c>
      <c r="S25" s="9">
        <v>81139097</v>
      </c>
      <c r="T25" s="9">
        <v>4795182</v>
      </c>
      <c r="U25" s="9">
        <v>444666</v>
      </c>
      <c r="V25" s="9">
        <f t="shared" si="11"/>
        <v>246327093</v>
      </c>
      <c r="W25" s="9">
        <v>245067945</v>
      </c>
      <c r="X25" s="9">
        <v>1152372</v>
      </c>
      <c r="Y25" s="9">
        <v>106776</v>
      </c>
      <c r="Z25" s="9">
        <v>11534300</v>
      </c>
      <c r="AA25" s="9"/>
      <c r="AB25" s="19">
        <f t="shared" si="5"/>
        <v>780010.3</v>
      </c>
      <c r="AC25" s="2">
        <v>603434500</v>
      </c>
      <c r="AD25" s="11">
        <f t="shared" si="6"/>
        <v>-176575800</v>
      </c>
    </row>
    <row r="26" spans="1:30" ht="30">
      <c r="A26" s="6" t="s">
        <v>33</v>
      </c>
      <c r="B26" s="12" t="s">
        <v>67</v>
      </c>
      <c r="C26" s="9">
        <f t="shared" si="7"/>
        <v>586370700</v>
      </c>
      <c r="D26" s="9">
        <f t="shared" si="8"/>
        <v>576890534</v>
      </c>
      <c r="E26" s="9">
        <f t="shared" si="2"/>
        <v>9014911</v>
      </c>
      <c r="F26" s="9">
        <f t="shared" si="3"/>
        <v>465212</v>
      </c>
      <c r="G26" s="9"/>
      <c r="H26" s="9">
        <f t="shared" si="9"/>
        <v>435492841.17000002</v>
      </c>
      <c r="I26" s="9">
        <v>421566983</v>
      </c>
      <c r="J26" s="9">
        <v>6654086</v>
      </c>
      <c r="K26" s="9">
        <v>246836</v>
      </c>
      <c r="L26" s="9">
        <v>7024936.1699999999</v>
      </c>
      <c r="M26" s="9">
        <f t="shared" si="4"/>
        <v>2170570.7599999998</v>
      </c>
      <c r="N26" s="9">
        <v>2133574</v>
      </c>
      <c r="O26" s="9">
        <v>10661</v>
      </c>
      <c r="P26" s="9">
        <v>518</v>
      </c>
      <c r="Q26" s="9">
        <v>25817.759999999998</v>
      </c>
      <c r="R26" s="9">
        <f t="shared" si="10"/>
        <v>30191222</v>
      </c>
      <c r="S26" s="9">
        <v>28401878</v>
      </c>
      <c r="T26" s="9">
        <v>1637496</v>
      </c>
      <c r="U26" s="9">
        <v>151848</v>
      </c>
      <c r="V26" s="9">
        <f t="shared" si="11"/>
        <v>111436477</v>
      </c>
      <c r="W26" s="9">
        <v>110657799</v>
      </c>
      <c r="X26" s="9">
        <v>712668</v>
      </c>
      <c r="Y26" s="9">
        <v>66010</v>
      </c>
      <c r="Z26" s="9">
        <v>14130300</v>
      </c>
      <c r="AA26" s="9"/>
      <c r="AB26" s="19">
        <f t="shared" si="5"/>
        <v>586370.69999999995</v>
      </c>
      <c r="AC26" s="2">
        <v>448927000</v>
      </c>
      <c r="AD26" s="11">
        <f t="shared" si="6"/>
        <v>-137443700</v>
      </c>
    </row>
    <row r="27" spans="1:30" ht="30">
      <c r="A27" s="6" t="s">
        <v>34</v>
      </c>
      <c r="B27" s="12" t="s">
        <v>68</v>
      </c>
      <c r="C27" s="9">
        <f t="shared" si="7"/>
        <v>274018100</v>
      </c>
      <c r="D27" s="9">
        <f t="shared" si="8"/>
        <v>269120836</v>
      </c>
      <c r="E27" s="9">
        <f t="shared" si="2"/>
        <v>4634630</v>
      </c>
      <c r="F27" s="9">
        <f t="shared" si="3"/>
        <v>262594</v>
      </c>
      <c r="G27" s="9"/>
      <c r="H27" s="9">
        <f t="shared" si="9"/>
        <v>153711067.81</v>
      </c>
      <c r="I27" s="9">
        <v>145699816</v>
      </c>
      <c r="J27" s="9">
        <v>2977800</v>
      </c>
      <c r="K27" s="9">
        <v>109788</v>
      </c>
      <c r="L27" s="9">
        <v>4923663.8099999996</v>
      </c>
      <c r="M27" s="9">
        <f t="shared" si="4"/>
        <v>2490043.0099999998</v>
      </c>
      <c r="N27" s="9">
        <v>2436084</v>
      </c>
      <c r="O27" s="9">
        <v>15230</v>
      </c>
      <c r="P27" s="9">
        <v>740</v>
      </c>
      <c r="Q27" s="9">
        <v>37989.009999999995</v>
      </c>
      <c r="R27" s="9">
        <f t="shared" si="10"/>
        <v>20741001</v>
      </c>
      <c r="S27" s="9">
        <v>19507993</v>
      </c>
      <c r="T27" s="9">
        <v>1128372</v>
      </c>
      <c r="U27" s="9">
        <v>104636</v>
      </c>
      <c r="V27" s="9">
        <f t="shared" si="11"/>
        <v>95649001</v>
      </c>
      <c r="W27" s="9">
        <v>95088343</v>
      </c>
      <c r="X27" s="9">
        <v>513228</v>
      </c>
      <c r="Y27" s="9">
        <v>47430</v>
      </c>
      <c r="Z27" s="9">
        <v>6388600</v>
      </c>
      <c r="AA27" s="9"/>
      <c r="AB27" s="19">
        <f t="shared" si="5"/>
        <v>274018.09999999998</v>
      </c>
      <c r="AC27" s="2">
        <v>208831700</v>
      </c>
      <c r="AD27" s="11">
        <f t="shared" si="6"/>
        <v>-65186400</v>
      </c>
    </row>
    <row r="28" spans="1:30" ht="18.75" customHeight="1">
      <c r="A28" s="6" t="s">
        <v>35</v>
      </c>
      <c r="B28" s="12" t="s">
        <v>69</v>
      </c>
      <c r="C28" s="9">
        <f t="shared" si="7"/>
        <v>5016895600</v>
      </c>
      <c r="D28" s="9">
        <f t="shared" si="8"/>
        <v>4956348787</v>
      </c>
      <c r="E28" s="9">
        <f t="shared" si="2"/>
        <v>56071355</v>
      </c>
      <c r="F28" s="9">
        <f t="shared" si="3"/>
        <v>4475496</v>
      </c>
      <c r="G28" s="9"/>
      <c r="H28" s="9">
        <f t="shared" si="9"/>
        <v>2574826020.71</v>
      </c>
      <c r="I28" s="9">
        <v>2390395247</v>
      </c>
      <c r="J28" s="9">
        <v>33364249</v>
      </c>
      <c r="K28" s="9">
        <v>2980918</v>
      </c>
      <c r="L28" s="9">
        <f>148085606.71</f>
        <v>148085606.71000001</v>
      </c>
      <c r="M28" s="9">
        <f t="shared" si="4"/>
        <v>84664321.540000007</v>
      </c>
      <c r="N28" s="9">
        <v>82777343</v>
      </c>
      <c r="O28" s="9">
        <v>539142</v>
      </c>
      <c r="P28" s="9">
        <v>26196</v>
      </c>
      <c r="Q28" s="9">
        <v>1321640.5399999998</v>
      </c>
      <c r="R28" s="9">
        <f t="shared" si="10"/>
        <v>31339335</v>
      </c>
      <c r="S28" s="9">
        <v>23861149</v>
      </c>
      <c r="T28" s="9">
        <v>7381024</v>
      </c>
      <c r="U28" s="9">
        <v>97162</v>
      </c>
      <c r="V28" s="9">
        <f t="shared" si="11"/>
        <v>2364586508</v>
      </c>
      <c r="W28" s="9">
        <v>2348428348</v>
      </c>
      <c r="X28" s="9">
        <v>14786940</v>
      </c>
      <c r="Y28" s="9">
        <v>1371220</v>
      </c>
      <c r="Z28" s="9">
        <v>110886700</v>
      </c>
      <c r="AA28" s="9"/>
      <c r="AB28" s="19">
        <f t="shared" si="5"/>
        <v>5016895.5999999996</v>
      </c>
      <c r="AC28" s="2">
        <v>3718475700</v>
      </c>
      <c r="AD28" s="11">
        <f t="shared" si="6"/>
        <v>-1298419900</v>
      </c>
    </row>
    <row r="29" spans="1:30" ht="18.75" customHeight="1">
      <c r="A29" s="6" t="s">
        <v>36</v>
      </c>
      <c r="B29" s="12" t="s">
        <v>70</v>
      </c>
      <c r="C29" s="9">
        <f t="shared" si="7"/>
        <v>4028985000</v>
      </c>
      <c r="D29" s="9">
        <f t="shared" si="8"/>
        <v>3998778292</v>
      </c>
      <c r="E29" s="9">
        <f t="shared" si="2"/>
        <v>27717813</v>
      </c>
      <c r="F29" s="9">
        <f t="shared" si="3"/>
        <v>2488932</v>
      </c>
      <c r="G29" s="9"/>
      <c r="H29" s="9">
        <f t="shared" si="9"/>
        <v>1966448373.3399999</v>
      </c>
      <c r="I29" s="9">
        <v>1865556107</v>
      </c>
      <c r="J29" s="9">
        <v>18238884</v>
      </c>
      <c r="K29" s="9">
        <v>1654088</v>
      </c>
      <c r="L29" s="9">
        <v>80999294.340000004</v>
      </c>
      <c r="M29" s="9">
        <f t="shared" si="4"/>
        <v>84423789.409999996</v>
      </c>
      <c r="N29" s="9">
        <v>82918991</v>
      </c>
      <c r="O29" s="9">
        <v>429486</v>
      </c>
      <c r="P29" s="9">
        <v>20868</v>
      </c>
      <c r="Q29" s="9">
        <v>1054444.4099999999</v>
      </c>
      <c r="R29" s="9">
        <f t="shared" si="10"/>
        <v>1076295</v>
      </c>
      <c r="S29" s="9">
        <v>776094</v>
      </c>
      <c r="T29" s="9">
        <v>297759</v>
      </c>
      <c r="U29" s="9">
        <v>2442</v>
      </c>
      <c r="V29" s="9">
        <f t="shared" si="11"/>
        <v>1939058918</v>
      </c>
      <c r="W29" s="9">
        <v>1929495700</v>
      </c>
      <c r="X29" s="9">
        <v>8751684</v>
      </c>
      <c r="Y29" s="9">
        <v>811534</v>
      </c>
      <c r="Z29" s="9">
        <v>120031400</v>
      </c>
      <c r="AA29" s="9"/>
      <c r="AB29" s="19">
        <f t="shared" si="5"/>
        <v>4028985</v>
      </c>
      <c r="AC29" s="2">
        <v>2793052200</v>
      </c>
      <c r="AD29" s="11">
        <f t="shared" si="6"/>
        <v>-1235932800</v>
      </c>
    </row>
    <row r="30" spans="1:30" ht="18.75" customHeight="1">
      <c r="A30" s="6" t="s">
        <v>37</v>
      </c>
      <c r="B30" s="12" t="s">
        <v>71</v>
      </c>
      <c r="C30" s="9">
        <f t="shared" si="7"/>
        <v>1246445500</v>
      </c>
      <c r="D30" s="9">
        <f t="shared" si="8"/>
        <v>1227318074</v>
      </c>
      <c r="E30" s="9">
        <f t="shared" si="2"/>
        <v>17987270</v>
      </c>
      <c r="F30" s="9">
        <f t="shared" si="3"/>
        <v>1140192</v>
      </c>
      <c r="G30" s="9"/>
      <c r="H30" s="9">
        <f t="shared" si="9"/>
        <v>660784944.42999995</v>
      </c>
      <c r="I30" s="9">
        <v>612802987</v>
      </c>
      <c r="J30" s="9">
        <v>9628093</v>
      </c>
      <c r="K30" s="9">
        <v>755466</v>
      </c>
      <c r="L30" s="9">
        <v>37598398.43</v>
      </c>
      <c r="M30" s="9">
        <f t="shared" si="4"/>
        <v>29178876.469999999</v>
      </c>
      <c r="N30" s="9">
        <v>28469684</v>
      </c>
      <c r="O30" s="9">
        <v>205605</v>
      </c>
      <c r="P30" s="9">
        <v>9990</v>
      </c>
      <c r="Q30" s="9">
        <v>493597.47000000003</v>
      </c>
      <c r="R30" s="9">
        <f t="shared" si="10"/>
        <v>16673000</v>
      </c>
      <c r="S30" s="9">
        <v>11950100</v>
      </c>
      <c r="T30" s="9">
        <v>4671100</v>
      </c>
      <c r="U30" s="9">
        <v>51800</v>
      </c>
      <c r="V30" s="9">
        <f t="shared" si="11"/>
        <v>532175311</v>
      </c>
      <c r="W30" s="9">
        <v>528369903</v>
      </c>
      <c r="X30" s="9">
        <v>3482472</v>
      </c>
      <c r="Y30" s="9">
        <v>322936</v>
      </c>
      <c r="Z30" s="9">
        <v>45725400</v>
      </c>
      <c r="AA30" s="9"/>
      <c r="AB30" s="19">
        <f t="shared" si="5"/>
        <v>1246445.5</v>
      </c>
      <c r="AC30" s="2">
        <v>893588800</v>
      </c>
      <c r="AD30" s="11">
        <f t="shared" si="6"/>
        <v>-352856700</v>
      </c>
    </row>
    <row r="31" spans="1:30" ht="18.75" customHeight="1">
      <c r="A31" s="6" t="s">
        <v>38</v>
      </c>
      <c r="B31" s="12" t="s">
        <v>72</v>
      </c>
      <c r="C31" s="9">
        <f t="shared" si="7"/>
        <v>628240400</v>
      </c>
      <c r="D31" s="9">
        <f t="shared" si="8"/>
        <v>619540500</v>
      </c>
      <c r="E31" s="9">
        <f t="shared" si="2"/>
        <v>8161448</v>
      </c>
      <c r="F31" s="9">
        <f t="shared" si="3"/>
        <v>538424</v>
      </c>
      <c r="G31" s="9"/>
      <c r="H31" s="9">
        <f t="shared" si="9"/>
        <v>322629196.08999997</v>
      </c>
      <c r="I31" s="9">
        <v>300294786</v>
      </c>
      <c r="J31" s="9">
        <v>5812380</v>
      </c>
      <c r="K31" s="9">
        <v>324490</v>
      </c>
      <c r="L31" s="9">
        <v>16197540.089999998</v>
      </c>
      <c r="M31" s="9">
        <f t="shared" si="4"/>
        <v>12973200.51</v>
      </c>
      <c r="N31" s="9">
        <v>12662427</v>
      </c>
      <c r="O31" s="9">
        <v>88334</v>
      </c>
      <c r="P31" s="9">
        <v>4292</v>
      </c>
      <c r="Q31" s="9">
        <v>218147.51</v>
      </c>
      <c r="R31" s="9">
        <f t="shared" si="10"/>
        <v>14130665</v>
      </c>
      <c r="S31" s="9">
        <v>13349353</v>
      </c>
      <c r="T31" s="9">
        <v>715008</v>
      </c>
      <c r="U31" s="9">
        <v>66304</v>
      </c>
      <c r="V31" s="9">
        <f t="shared" si="11"/>
        <v>275921198</v>
      </c>
      <c r="W31" s="9">
        <v>274232134</v>
      </c>
      <c r="X31" s="9">
        <v>1545726</v>
      </c>
      <c r="Y31" s="9">
        <v>143338</v>
      </c>
      <c r="Z31" s="9">
        <v>19001800</v>
      </c>
      <c r="AA31" s="9"/>
      <c r="AB31" s="19">
        <f t="shared" si="5"/>
        <v>628240.4</v>
      </c>
      <c r="AC31" s="2">
        <v>468439200</v>
      </c>
      <c r="AD31" s="11">
        <f t="shared" si="6"/>
        <v>-159801200</v>
      </c>
    </row>
    <row r="32" spans="1:30" ht="18.75" customHeight="1">
      <c r="A32" s="6" t="s">
        <v>39</v>
      </c>
      <c r="B32" s="12" t="s">
        <v>73</v>
      </c>
      <c r="C32" s="9">
        <f t="shared" si="7"/>
        <v>650112400</v>
      </c>
      <c r="D32" s="9">
        <f t="shared" si="8"/>
        <v>638071781</v>
      </c>
      <c r="E32" s="9">
        <f t="shared" si="2"/>
        <v>11363684</v>
      </c>
      <c r="F32" s="9">
        <f t="shared" si="3"/>
        <v>676952</v>
      </c>
      <c r="G32" s="9"/>
      <c r="H32" s="9">
        <f t="shared" si="9"/>
        <v>347758592.63999999</v>
      </c>
      <c r="I32" s="9">
        <v>322896715</v>
      </c>
      <c r="J32" s="9">
        <v>7673538</v>
      </c>
      <c r="K32" s="9">
        <v>338254</v>
      </c>
      <c r="L32" s="9">
        <v>16850085.640000001</v>
      </c>
      <c r="M32" s="9">
        <f t="shared" si="4"/>
        <v>12852223.5</v>
      </c>
      <c r="N32" s="9">
        <v>12565763</v>
      </c>
      <c r="O32" s="9">
        <v>79196</v>
      </c>
      <c r="P32" s="9">
        <v>3848</v>
      </c>
      <c r="Q32" s="9">
        <v>203416.5</v>
      </c>
      <c r="R32" s="9">
        <f t="shared" si="10"/>
        <v>42216100</v>
      </c>
      <c r="S32" s="9">
        <v>39892220</v>
      </c>
      <c r="T32" s="9">
        <v>2126670</v>
      </c>
      <c r="U32" s="9">
        <v>197210</v>
      </c>
      <c r="V32" s="9">
        <f t="shared" si="11"/>
        <v>243006403</v>
      </c>
      <c r="W32" s="9">
        <v>241384483</v>
      </c>
      <c r="X32" s="9">
        <v>1484280</v>
      </c>
      <c r="Y32" s="9">
        <v>137640</v>
      </c>
      <c r="Z32" s="9">
        <v>21332600</v>
      </c>
      <c r="AA32" s="9"/>
      <c r="AB32" s="19">
        <f t="shared" si="5"/>
        <v>650112.4</v>
      </c>
      <c r="AC32" s="2">
        <v>480240700</v>
      </c>
      <c r="AD32" s="11">
        <f t="shared" si="6"/>
        <v>-169871700</v>
      </c>
    </row>
    <row r="33" spans="1:30" ht="18.75" customHeight="1">
      <c r="A33" s="6" t="s">
        <v>40</v>
      </c>
      <c r="B33" s="12" t="s">
        <v>74</v>
      </c>
      <c r="C33" s="9">
        <f t="shared" si="7"/>
        <v>513644500</v>
      </c>
      <c r="D33" s="9">
        <f t="shared" si="8"/>
        <v>505235968</v>
      </c>
      <c r="E33" s="9">
        <f t="shared" si="2"/>
        <v>7972516</v>
      </c>
      <c r="F33" s="9">
        <f t="shared" si="3"/>
        <v>436008</v>
      </c>
      <c r="G33" s="9"/>
      <c r="H33" s="9">
        <f t="shared" si="9"/>
        <v>229294188.78</v>
      </c>
      <c r="I33" s="9">
        <v>208817259</v>
      </c>
      <c r="J33" s="9">
        <v>6260982</v>
      </c>
      <c r="K33" s="9">
        <v>281866</v>
      </c>
      <c r="L33" s="9">
        <v>13934081.779999999</v>
      </c>
      <c r="M33" s="9">
        <f t="shared" si="4"/>
        <v>17291030.5</v>
      </c>
      <c r="N33" s="9">
        <v>16948704</v>
      </c>
      <c r="O33" s="9">
        <v>103564</v>
      </c>
      <c r="P33" s="9">
        <v>5032</v>
      </c>
      <c r="Q33" s="9">
        <v>233730.5</v>
      </c>
      <c r="R33" s="9">
        <f t="shared" si="10"/>
        <v>0</v>
      </c>
      <c r="S33" s="9">
        <v>0</v>
      </c>
      <c r="T33" s="9">
        <v>0</v>
      </c>
      <c r="U33" s="9">
        <v>0</v>
      </c>
      <c r="V33" s="9">
        <f t="shared" si="11"/>
        <v>250140385</v>
      </c>
      <c r="W33" s="9">
        <v>248383305</v>
      </c>
      <c r="X33" s="9">
        <v>1607970</v>
      </c>
      <c r="Y33" s="9">
        <v>149110</v>
      </c>
      <c r="Z33" s="9">
        <v>31086700</v>
      </c>
      <c r="AA33" s="9"/>
      <c r="AB33" s="19">
        <f t="shared" si="5"/>
        <v>513644.5</v>
      </c>
      <c r="AC33" s="2">
        <v>365283100</v>
      </c>
      <c r="AD33" s="11">
        <f t="shared" si="6"/>
        <v>-148361400</v>
      </c>
    </row>
    <row r="34" spans="1:30" ht="30.75" customHeight="1">
      <c r="A34" s="6" t="s">
        <v>41</v>
      </c>
      <c r="B34" s="12" t="s">
        <v>51</v>
      </c>
      <c r="C34" s="9">
        <f t="shared" si="7"/>
        <v>473579200</v>
      </c>
      <c r="D34" s="9">
        <f t="shared" ref="D34" si="12">I34 + N34 + S34 + W34+Z34</f>
        <v>0</v>
      </c>
      <c r="E34" s="9">
        <f t="shared" si="2"/>
        <v>0</v>
      </c>
      <c r="F34" s="9">
        <f t="shared" si="3"/>
        <v>0</v>
      </c>
      <c r="G34" s="9">
        <f>L8+Q8</f>
        <v>473579154.45999998</v>
      </c>
      <c r="H34" s="9">
        <f t="shared" si="9"/>
        <v>0</v>
      </c>
      <c r="I34" s="9">
        <v>0</v>
      </c>
      <c r="J34" s="9">
        <v>0</v>
      </c>
      <c r="K34" s="9">
        <v>0</v>
      </c>
      <c r="L34" s="9">
        <v>0</v>
      </c>
      <c r="M34" s="9">
        <f t="shared" ref="M34" si="13">N34+O34+P34+Q34</f>
        <v>0</v>
      </c>
      <c r="N34" s="9">
        <f>{0}</f>
        <v>0</v>
      </c>
      <c r="O34" s="9">
        <f>{0}</f>
        <v>0</v>
      </c>
      <c r="P34" s="9">
        <f>{0}</f>
        <v>0</v>
      </c>
      <c r="Q34" s="9">
        <f>{0}</f>
        <v>0</v>
      </c>
      <c r="R34" s="9">
        <f t="shared" si="10"/>
        <v>0</v>
      </c>
      <c r="S34" s="9">
        <f>{0}</f>
        <v>0</v>
      </c>
      <c r="T34" s="9">
        <f>{0}</f>
        <v>0</v>
      </c>
      <c r="U34" s="9">
        <f>{0}</f>
        <v>0</v>
      </c>
      <c r="V34" s="9">
        <f t="shared" si="11"/>
        <v>0</v>
      </c>
      <c r="W34" s="9">
        <v>0</v>
      </c>
      <c r="X34" s="9"/>
      <c r="Y34" s="9"/>
      <c r="Z34" s="9"/>
      <c r="AA34" s="9"/>
      <c r="AB34" s="19">
        <f t="shared" si="5"/>
        <v>473579.2</v>
      </c>
      <c r="AC34" s="2">
        <v>5162500</v>
      </c>
      <c r="AD34" s="11">
        <f t="shared" si="6"/>
        <v>-468416700</v>
      </c>
    </row>
  </sheetData>
  <mergeCells count="13">
    <mergeCell ref="C1:K1"/>
    <mergeCell ref="A3:B5"/>
    <mergeCell ref="A8:B8"/>
    <mergeCell ref="A7:B7"/>
    <mergeCell ref="AB3:AB5"/>
    <mergeCell ref="C3:G4"/>
    <mergeCell ref="V3:Y4"/>
    <mergeCell ref="H3:L4"/>
    <mergeCell ref="M3:Q4"/>
    <mergeCell ref="R3:U4"/>
    <mergeCell ref="AA3:AA5"/>
    <mergeCell ref="A6:B6"/>
    <mergeCell ref="Z3:Z4"/>
  </mergeCells>
  <conditionalFormatting sqref="M3:Z3 M4:Y4 A3 B4:B5 A6:A8 C6:AB7 C5:Z5 C3:G4">
    <cfRule type="expression" dxfId="32" priority="11">
      <formula>Locked()</formula>
    </cfRule>
    <cfRule type="expression" dxfId="31" priority="14">
      <formula>LockedByCondition()</formula>
    </cfRule>
    <cfRule type="expression" dxfId="30" priority="17">
      <formula>HasError()</formula>
    </cfRule>
  </conditionalFormatting>
  <conditionalFormatting sqref="C8:AB8">
    <cfRule type="expression" dxfId="29" priority="13">
      <formula>LockedByCondition()</formula>
    </cfRule>
    <cfRule type="expression" dxfId="28" priority="16">
      <formula>HasError()</formula>
    </cfRule>
  </conditionalFormatting>
  <conditionalFormatting sqref="C5:F5">
    <cfRule type="expression" dxfId="27" priority="22">
      <formula>Locked()</formula>
    </cfRule>
  </conditionalFormatting>
  <conditionalFormatting sqref="AC8">
    <cfRule type="expression" dxfId="26" priority="6">
      <formula>LockedByCondition()</formula>
    </cfRule>
    <cfRule type="expression" dxfId="25" priority="7">
      <formula>HasError()</formula>
    </cfRule>
  </conditionalFormatting>
  <conditionalFormatting sqref="H3:L4">
    <cfRule type="expression" dxfId="24" priority="3">
      <formula>Locked()</formula>
    </cfRule>
    <cfRule type="expression" dxfId="23" priority="4">
      <formula>LockedByCondition()</formula>
    </cfRule>
    <cfRule type="expression" dxfId="22" priority="5">
      <formula>HasError()</formula>
    </cfRule>
  </conditionalFormatting>
  <dataValidations count="1">
    <dataValidation allowBlank="1" showInputMessage="1" showErrorMessage="1" sqref="C1 O7:AB7 O8:AC8 G6:T6 A6:A8 V3 I7:N8 D7:H7 C6:C8 D8:I8"/>
  </dataValidations>
  <pageMargins left="0.82677165354330717" right="0.43307086614173229" top="0.74803149606299213" bottom="0.55118110236220474" header="0.31496062992125984" footer="0.31496062992125984"/>
  <pageSetup paperSize="9" scale="54" fitToWidth="0" fitToHeight="0" orientation="landscape" r:id="rId1"/>
  <headerFooter>
    <oddFooter>&amp;C&amp;P</oddFooter>
  </headerFooter>
  <colBreaks count="2" manualBreakCount="2">
    <brk id="12" max="33" man="1"/>
    <brk id="2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view="pageBreakPreview" zoomScale="75" zoomScaleSheetLayoutView="75" workbookViewId="0">
      <pane xSplit="3" ySplit="8" topLeftCell="D18" activePane="bottomRight" state="frozen"/>
      <selection pane="topRight" activeCell="E1" sqref="E1"/>
      <selection pane="bottomLeft" activeCell="A9" sqref="A9"/>
      <selection pane="bottomRight" activeCell="B9" sqref="B9:B33"/>
    </sheetView>
  </sheetViews>
  <sheetFormatPr defaultRowHeight="15"/>
  <cols>
    <col min="1" max="1" width="7.42578125" style="2" customWidth="1"/>
    <col min="2" max="2" width="26.28515625" style="2" customWidth="1"/>
    <col min="3" max="3" width="19.42578125" style="2" customWidth="1"/>
    <col min="4" max="4" width="19.7109375" style="2" customWidth="1"/>
    <col min="5" max="7" width="18.7109375" style="2" customWidth="1"/>
    <col min="8" max="8" width="23.7109375" style="2" customWidth="1"/>
    <col min="9" max="9" width="24.7109375" style="2" customWidth="1"/>
    <col min="10" max="21" width="18.7109375" style="2" customWidth="1"/>
    <col min="22" max="22" width="21.85546875" style="2" customWidth="1"/>
    <col min="23" max="23" width="21.140625" style="2" customWidth="1"/>
    <col min="24" max="25" width="18.7109375" style="2" customWidth="1"/>
    <col min="26" max="26" width="33.42578125" style="2" customWidth="1"/>
    <col min="27" max="27" width="12.5703125" style="2" hidden="1" customWidth="1"/>
    <col min="28" max="28" width="18.7109375" style="2" customWidth="1"/>
    <col min="29" max="29" width="26.7109375" style="2" hidden="1" customWidth="1"/>
    <col min="30" max="33" width="14.28515625" style="2" hidden="1" customWidth="1"/>
    <col min="34" max="16384" width="9.140625" style="2"/>
  </cols>
  <sheetData>
    <row r="1" spans="1:30" ht="36" customHeight="1">
      <c r="B1" s="10"/>
      <c r="C1" s="27" t="s">
        <v>55</v>
      </c>
      <c r="D1" s="27"/>
      <c r="E1" s="27"/>
      <c r="F1" s="27"/>
      <c r="G1" s="27"/>
      <c r="H1" s="27"/>
      <c r="I1" s="27"/>
      <c r="J1" s="27"/>
      <c r="K1" s="27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31.5" customHeight="1">
      <c r="A2" s="1" t="s">
        <v>52</v>
      </c>
      <c r="B2" s="1"/>
      <c r="C2" s="1"/>
      <c r="D2" s="1"/>
      <c r="E2" s="1"/>
      <c r="F2" s="1"/>
      <c r="G2" s="21"/>
      <c r="H2" s="22"/>
      <c r="I2" s="1"/>
      <c r="J2" s="1"/>
      <c r="K2" s="21"/>
      <c r="L2" s="1"/>
      <c r="M2" s="22"/>
      <c r="N2" s="21"/>
      <c r="O2" s="1"/>
      <c r="P2" s="1"/>
      <c r="Q2" s="1"/>
      <c r="R2" s="22"/>
      <c r="S2" s="1"/>
      <c r="T2" s="1"/>
      <c r="U2" s="1"/>
      <c r="V2" s="23"/>
    </row>
    <row r="3" spans="1:30" ht="78" customHeight="1">
      <c r="A3" s="28" t="s">
        <v>0</v>
      </c>
      <c r="B3" s="28"/>
      <c r="C3" s="32" t="s">
        <v>45</v>
      </c>
      <c r="D3" s="33"/>
      <c r="E3" s="33"/>
      <c r="F3" s="33"/>
      <c r="G3" s="34"/>
      <c r="H3" s="32" t="s">
        <v>49</v>
      </c>
      <c r="I3" s="33"/>
      <c r="J3" s="33"/>
      <c r="K3" s="33"/>
      <c r="L3" s="34"/>
      <c r="M3" s="39" t="s">
        <v>46</v>
      </c>
      <c r="N3" s="39"/>
      <c r="O3" s="39"/>
      <c r="P3" s="39"/>
      <c r="Q3" s="39"/>
      <c r="R3" s="39" t="s">
        <v>47</v>
      </c>
      <c r="S3" s="39"/>
      <c r="T3" s="39"/>
      <c r="U3" s="39"/>
      <c r="V3" s="38" t="s">
        <v>48</v>
      </c>
      <c r="W3" s="38"/>
      <c r="X3" s="38"/>
      <c r="Y3" s="38"/>
      <c r="Z3" s="40" t="s">
        <v>42</v>
      </c>
      <c r="AA3" s="31" t="s">
        <v>1</v>
      </c>
      <c r="AB3" s="31" t="str">
        <f>CONCATENATE("Итого общий размер субвенции на ","2025"," год, тыс. рублей")</f>
        <v>Итого общий размер субвенции на 2025 год, тыс. рублей</v>
      </c>
    </row>
    <row r="4" spans="1:30">
      <c r="A4" s="28"/>
      <c r="B4" s="28"/>
      <c r="C4" s="35"/>
      <c r="D4" s="36"/>
      <c r="E4" s="36"/>
      <c r="F4" s="36"/>
      <c r="G4" s="37"/>
      <c r="H4" s="35"/>
      <c r="I4" s="36"/>
      <c r="J4" s="36"/>
      <c r="K4" s="36"/>
      <c r="L4" s="37"/>
      <c r="M4" s="39"/>
      <c r="N4" s="39"/>
      <c r="O4" s="39"/>
      <c r="P4" s="39"/>
      <c r="Q4" s="39"/>
      <c r="R4" s="39"/>
      <c r="S4" s="39"/>
      <c r="T4" s="39"/>
      <c r="U4" s="39"/>
      <c r="V4" s="38"/>
      <c r="W4" s="38"/>
      <c r="X4" s="38"/>
      <c r="Y4" s="38"/>
      <c r="Z4" s="41"/>
      <c r="AA4" s="31"/>
      <c r="AB4" s="31"/>
    </row>
    <row r="5" spans="1:30" ht="25.5">
      <c r="A5" s="28"/>
      <c r="B5" s="28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3" t="s">
        <v>2</v>
      </c>
      <c r="N5" s="4" t="s">
        <v>3</v>
      </c>
      <c r="O5" s="4" t="s">
        <v>4</v>
      </c>
      <c r="P5" s="4" t="s">
        <v>5</v>
      </c>
      <c r="Q5" s="4" t="s">
        <v>6</v>
      </c>
      <c r="R5" s="3" t="s">
        <v>2</v>
      </c>
      <c r="S5" s="4" t="s">
        <v>3</v>
      </c>
      <c r="T5" s="4" t="s">
        <v>4</v>
      </c>
      <c r="U5" s="4" t="s">
        <v>5</v>
      </c>
      <c r="V5" s="3" t="s">
        <v>2</v>
      </c>
      <c r="W5" s="4" t="s">
        <v>3</v>
      </c>
      <c r="X5" s="4" t="s">
        <v>4</v>
      </c>
      <c r="Y5" s="4" t="s">
        <v>5</v>
      </c>
      <c r="Z5" s="4" t="s">
        <v>3</v>
      </c>
      <c r="AA5" s="31"/>
      <c r="AB5" s="31"/>
    </row>
    <row r="6" spans="1:30">
      <c r="A6" s="30">
        <v>1</v>
      </c>
      <c r="B6" s="30"/>
      <c r="C6" s="5" t="s">
        <v>7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25</v>
      </c>
      <c r="AB6" s="5">
        <v>26</v>
      </c>
    </row>
    <row r="7" spans="1:30" ht="22.5">
      <c r="A7" s="30"/>
      <c r="B7" s="30"/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9</v>
      </c>
      <c r="AB7" s="5" t="s">
        <v>9</v>
      </c>
    </row>
    <row r="8" spans="1:30">
      <c r="A8" s="29" t="s">
        <v>10</v>
      </c>
      <c r="B8" s="29"/>
      <c r="C8" s="25">
        <f t="shared" ref="C8:AB8" si="0">SUM(C9:C33)</f>
        <v>22028832200</v>
      </c>
      <c r="D8" s="7">
        <f t="shared" si="0"/>
        <v>21393310998</v>
      </c>
      <c r="E8" s="7">
        <f t="shared" si="0"/>
        <v>272763579</v>
      </c>
      <c r="F8" s="7">
        <f t="shared" si="0"/>
        <v>17116758</v>
      </c>
      <c r="G8" s="7">
        <f t="shared" si="0"/>
        <v>345640687.38</v>
      </c>
      <c r="H8" s="25">
        <f t="shared" si="0"/>
        <v>12245925514.899998</v>
      </c>
      <c r="I8" s="25">
        <f t="shared" si="0"/>
        <v>11708503594</v>
      </c>
      <c r="J8" s="25">
        <f t="shared" si="0"/>
        <v>185216433</v>
      </c>
      <c r="K8" s="25">
        <f t="shared" si="0"/>
        <v>10183326</v>
      </c>
      <c r="L8" s="25">
        <f t="shared" si="0"/>
        <v>342022161.89999998</v>
      </c>
      <c r="M8" s="25">
        <f t="shared" si="0"/>
        <v>352798590.47999996</v>
      </c>
      <c r="N8" s="25">
        <f t="shared" si="0"/>
        <v>347041682</v>
      </c>
      <c r="O8" s="25">
        <f t="shared" si="0"/>
        <v>2039297</v>
      </c>
      <c r="P8" s="25">
        <f t="shared" si="0"/>
        <v>99086</v>
      </c>
      <c r="Q8" s="25">
        <f t="shared" si="0"/>
        <v>3618525.4799999995</v>
      </c>
      <c r="R8" s="25">
        <f t="shared" si="0"/>
        <v>606886243</v>
      </c>
      <c r="S8" s="25">
        <f t="shared" si="0"/>
        <v>563646778</v>
      </c>
      <c r="T8" s="25">
        <f t="shared" si="0"/>
        <v>40570285</v>
      </c>
      <c r="U8" s="25">
        <f t="shared" si="0"/>
        <v>2669180</v>
      </c>
      <c r="V8" s="25">
        <f t="shared" si="0"/>
        <v>8273004074</v>
      </c>
      <c r="W8" s="25">
        <f t="shared" si="0"/>
        <v>8223901344</v>
      </c>
      <c r="X8" s="25">
        <f t="shared" si="0"/>
        <v>44937564</v>
      </c>
      <c r="Y8" s="25">
        <f t="shared" si="0"/>
        <v>4165166</v>
      </c>
      <c r="Z8" s="26">
        <f t="shared" si="0"/>
        <v>550217600</v>
      </c>
      <c r="AA8" s="7">
        <f t="shared" si="0"/>
        <v>0</v>
      </c>
      <c r="AB8" s="18">
        <f t="shared" si="0"/>
        <v>22028832.199999996</v>
      </c>
      <c r="AC8" s="8">
        <f>SUM(AC9:AC47)</f>
        <v>15411429200</v>
      </c>
    </row>
    <row r="9" spans="1:30" ht="30">
      <c r="A9" s="6" t="s">
        <v>11</v>
      </c>
      <c r="B9" s="12" t="s">
        <v>12</v>
      </c>
      <c r="C9" s="9">
        <f>ROUND(D9+E9+F9+G9,-2)</f>
        <v>1092116300</v>
      </c>
      <c r="D9" s="9">
        <f>I9 + N9 + S9 + W9+Z9</f>
        <v>1060105210</v>
      </c>
      <c r="E9" s="9">
        <f t="shared" ref="E9:F33" si="1">J9 + O9 + T9 + X9</f>
        <v>15144544</v>
      </c>
      <c r="F9" s="9">
        <f t="shared" si="1"/>
        <v>693540</v>
      </c>
      <c r="G9" s="9">
        <f>L9+Q9</f>
        <v>16173042.48</v>
      </c>
      <c r="H9" s="9">
        <f>I9+J9+K9+L9</f>
        <v>619947705.29999995</v>
      </c>
      <c r="I9" s="9">
        <v>590567516</v>
      </c>
      <c r="J9" s="9">
        <v>12871811</v>
      </c>
      <c r="K9" s="9">
        <v>486560</v>
      </c>
      <c r="L9" s="9">
        <v>16021818.300000001</v>
      </c>
      <c r="M9" s="9">
        <f t="shared" ref="M9:M33" si="2">N9+O9+P9+Q9</f>
        <v>12803651.18</v>
      </c>
      <c r="N9" s="9">
        <v>12564592</v>
      </c>
      <c r="O9" s="9">
        <v>83765</v>
      </c>
      <c r="P9" s="9">
        <v>4070</v>
      </c>
      <c r="Q9" s="9">
        <v>151224.18</v>
      </c>
      <c r="R9" s="9">
        <f>S9+T9+U9</f>
        <v>4273880</v>
      </c>
      <c r="S9" s="9">
        <v>4047160</v>
      </c>
      <c r="T9" s="9">
        <v>207480</v>
      </c>
      <c r="U9" s="9">
        <v>19240</v>
      </c>
      <c r="V9" s="9">
        <f>W9+X9+Y9</f>
        <v>429452100</v>
      </c>
      <c r="W9" s="9">
        <v>427286942</v>
      </c>
      <c r="X9" s="9">
        <v>1981488</v>
      </c>
      <c r="Y9" s="9">
        <v>183670</v>
      </c>
      <c r="Z9" s="9">
        <v>25639000</v>
      </c>
      <c r="AA9" s="9"/>
      <c r="AB9" s="19">
        <f t="shared" ref="AB9:AB33" si="3">ROUND(C9 / 1000,1) + AA9</f>
        <v>1092116.3</v>
      </c>
      <c r="AC9" s="2">
        <v>755473700</v>
      </c>
      <c r="AD9" s="11">
        <f t="shared" ref="AD9:AD33" si="4">AC9-C9</f>
        <v>-336642600</v>
      </c>
    </row>
    <row r="10" spans="1:30" ht="30">
      <c r="A10" s="6" t="s">
        <v>13</v>
      </c>
      <c r="B10" s="12" t="s">
        <v>57</v>
      </c>
      <c r="C10" s="9">
        <f t="shared" ref="C10:C33" si="5">ROUND(D10+E10+F10+G10,-2)</f>
        <v>361177500</v>
      </c>
      <c r="D10" s="9">
        <f t="shared" ref="D10:D33" si="6">I10 + N10 + S10 + W10+Z10</f>
        <v>352829780</v>
      </c>
      <c r="E10" s="9">
        <f t="shared" si="1"/>
        <v>5052866</v>
      </c>
      <c r="F10" s="9">
        <f t="shared" si="1"/>
        <v>188666</v>
      </c>
      <c r="G10" s="9">
        <f t="shared" ref="G10:G33" si="7">L10+Q10</f>
        <v>3106180.5</v>
      </c>
      <c r="H10" s="9">
        <f t="shared" ref="H10:H33" si="8">I10+J10+K10+L10</f>
        <v>290640764.72000003</v>
      </c>
      <c r="I10" s="9">
        <v>282720898</v>
      </c>
      <c r="J10" s="9">
        <v>4679914</v>
      </c>
      <c r="K10" s="9">
        <v>154722</v>
      </c>
      <c r="L10" s="9">
        <v>3085230.72</v>
      </c>
      <c r="M10" s="9">
        <f t="shared" si="2"/>
        <v>2653934.7799999998</v>
      </c>
      <c r="N10" s="9">
        <v>2620209</v>
      </c>
      <c r="O10" s="9">
        <v>12184</v>
      </c>
      <c r="P10" s="9">
        <v>592</v>
      </c>
      <c r="Q10" s="9">
        <v>20949.78</v>
      </c>
      <c r="R10" s="9">
        <f t="shared" ref="R10:R33" si="9">S10+T10+U10</f>
        <v>0</v>
      </c>
      <c r="S10" s="9">
        <v>0</v>
      </c>
      <c r="T10" s="9">
        <v>0</v>
      </c>
      <c r="U10" s="9">
        <v>0</v>
      </c>
      <c r="V10" s="9">
        <f t="shared" ref="V10:V33" si="10">W10+X10+Y10</f>
        <v>60203093</v>
      </c>
      <c r="W10" s="9">
        <v>59808973</v>
      </c>
      <c r="X10" s="9">
        <v>360768</v>
      </c>
      <c r="Y10" s="9">
        <v>33352</v>
      </c>
      <c r="Z10" s="9">
        <v>7679700</v>
      </c>
      <c r="AA10" s="9"/>
      <c r="AB10" s="19">
        <f t="shared" si="3"/>
        <v>361177.5</v>
      </c>
      <c r="AC10" s="2">
        <v>268805500</v>
      </c>
      <c r="AD10" s="11">
        <f t="shared" si="4"/>
        <v>-92372000</v>
      </c>
    </row>
    <row r="11" spans="1:30" s="16" customFormat="1" ht="30">
      <c r="A11" s="13" t="s">
        <v>14</v>
      </c>
      <c r="B11" s="24" t="s">
        <v>43</v>
      </c>
      <c r="C11" s="9">
        <f t="shared" si="5"/>
        <v>286529600</v>
      </c>
      <c r="D11" s="15">
        <f t="shared" si="6"/>
        <v>278950243</v>
      </c>
      <c r="E11" s="15">
        <f t="shared" si="1"/>
        <v>4385559</v>
      </c>
      <c r="F11" s="15">
        <f t="shared" si="1"/>
        <v>212292</v>
      </c>
      <c r="G11" s="9">
        <f t="shared" si="7"/>
        <v>2981458.98</v>
      </c>
      <c r="H11" s="15">
        <f t="shared" si="8"/>
        <v>193183371.47999999</v>
      </c>
      <c r="I11" s="15">
        <v>186925063</v>
      </c>
      <c r="J11" s="15">
        <v>3201272</v>
      </c>
      <c r="K11" s="15">
        <v>103296</v>
      </c>
      <c r="L11" s="15">
        <v>2953740.48</v>
      </c>
      <c r="M11" s="15">
        <f t="shared" si="2"/>
        <v>3562502.5</v>
      </c>
      <c r="N11" s="15">
        <v>3517217</v>
      </c>
      <c r="O11" s="15">
        <v>16753</v>
      </c>
      <c r="P11" s="15">
        <v>814</v>
      </c>
      <c r="Q11" s="15">
        <v>27718.5</v>
      </c>
      <c r="R11" s="15">
        <f t="shared" si="9"/>
        <v>13396300</v>
      </c>
      <c r="S11" s="15">
        <v>12567900</v>
      </c>
      <c r="T11" s="15">
        <v>758100</v>
      </c>
      <c r="U11" s="15">
        <v>70300</v>
      </c>
      <c r="V11" s="15">
        <f t="shared" si="10"/>
        <v>70222779</v>
      </c>
      <c r="W11" s="15">
        <v>69775463</v>
      </c>
      <c r="X11" s="15">
        <v>409434</v>
      </c>
      <c r="Y11" s="15">
        <v>37882</v>
      </c>
      <c r="Z11" s="15">
        <v>6164600</v>
      </c>
      <c r="AA11" s="15"/>
      <c r="AB11" s="20">
        <f t="shared" si="3"/>
        <v>286529.59999999998</v>
      </c>
      <c r="AC11" s="16">
        <v>198452200</v>
      </c>
      <c r="AD11" s="17">
        <f t="shared" si="4"/>
        <v>-88077400</v>
      </c>
    </row>
    <row r="12" spans="1:30" ht="30">
      <c r="A12" s="6" t="s">
        <v>15</v>
      </c>
      <c r="B12" s="12" t="s">
        <v>16</v>
      </c>
      <c r="C12" s="9">
        <f t="shared" si="5"/>
        <v>367101400</v>
      </c>
      <c r="D12" s="9">
        <f t="shared" si="6"/>
        <v>357707505</v>
      </c>
      <c r="E12" s="9">
        <f t="shared" si="1"/>
        <v>4902252</v>
      </c>
      <c r="F12" s="9">
        <f t="shared" si="1"/>
        <v>194300</v>
      </c>
      <c r="G12" s="9">
        <f t="shared" si="7"/>
        <v>4297331.4000000004</v>
      </c>
      <c r="H12" s="9">
        <f t="shared" si="8"/>
        <v>259424510.90000001</v>
      </c>
      <c r="I12" s="9">
        <v>250733559</v>
      </c>
      <c r="J12" s="9">
        <v>4272978</v>
      </c>
      <c r="K12" s="9">
        <v>136478</v>
      </c>
      <c r="L12" s="9">
        <v>4281495.9000000004</v>
      </c>
      <c r="M12" s="9">
        <f t="shared" si="2"/>
        <v>2008278.5</v>
      </c>
      <c r="N12" s="9">
        <v>1982861</v>
      </c>
      <c r="O12" s="9">
        <v>9138</v>
      </c>
      <c r="P12" s="9">
        <v>444</v>
      </c>
      <c r="Q12" s="9">
        <v>15835.5</v>
      </c>
      <c r="R12" s="9">
        <f t="shared" si="9"/>
        <v>0</v>
      </c>
      <c r="S12" s="9">
        <v>0</v>
      </c>
      <c r="T12" s="9">
        <v>0</v>
      </c>
      <c r="U12" s="9">
        <v>0</v>
      </c>
      <c r="V12" s="9">
        <f t="shared" si="10"/>
        <v>95630699</v>
      </c>
      <c r="W12" s="9">
        <v>94953185</v>
      </c>
      <c r="X12" s="9">
        <v>620136</v>
      </c>
      <c r="Y12" s="9">
        <v>57378</v>
      </c>
      <c r="Z12" s="9">
        <v>10037900</v>
      </c>
      <c r="AA12" s="9"/>
      <c r="AB12" s="19">
        <f t="shared" si="3"/>
        <v>367101.4</v>
      </c>
      <c r="AC12" s="2">
        <v>261237900</v>
      </c>
      <c r="AD12" s="11">
        <f t="shared" si="4"/>
        <v>-105863500</v>
      </c>
    </row>
    <row r="13" spans="1:30" ht="30">
      <c r="A13" s="6" t="s">
        <v>17</v>
      </c>
      <c r="B13" s="12" t="s">
        <v>44</v>
      </c>
      <c r="C13" s="9">
        <f t="shared" si="5"/>
        <v>403024700</v>
      </c>
      <c r="D13" s="9">
        <f t="shared" si="6"/>
        <v>390820193</v>
      </c>
      <c r="E13" s="9">
        <f t="shared" si="1"/>
        <v>6177039</v>
      </c>
      <c r="F13" s="9">
        <f t="shared" si="1"/>
        <v>261872</v>
      </c>
      <c r="G13" s="9">
        <f t="shared" si="7"/>
        <v>5765581.6200000001</v>
      </c>
      <c r="H13" s="9">
        <f t="shared" si="8"/>
        <v>277015308.80000001</v>
      </c>
      <c r="I13" s="9">
        <v>265782149</v>
      </c>
      <c r="J13" s="9">
        <v>5409664</v>
      </c>
      <c r="K13" s="9">
        <v>194126</v>
      </c>
      <c r="L13" s="9">
        <v>5629369.7999999998</v>
      </c>
      <c r="M13" s="9">
        <f t="shared" si="2"/>
        <v>12497727.82</v>
      </c>
      <c r="N13" s="9">
        <v>12283263</v>
      </c>
      <c r="O13" s="9">
        <v>74627</v>
      </c>
      <c r="P13" s="9">
        <v>3626</v>
      </c>
      <c r="Q13" s="9">
        <v>136211.82</v>
      </c>
      <c r="R13" s="9">
        <f t="shared" si="9"/>
        <v>0</v>
      </c>
      <c r="S13" s="9">
        <v>0</v>
      </c>
      <c r="T13" s="9">
        <v>0</v>
      </c>
      <c r="U13" s="9">
        <v>0</v>
      </c>
      <c r="V13" s="9">
        <f t="shared" si="10"/>
        <v>101916749</v>
      </c>
      <c r="W13" s="9">
        <v>101159881</v>
      </c>
      <c r="X13" s="9">
        <v>692748</v>
      </c>
      <c r="Y13" s="9">
        <v>64120</v>
      </c>
      <c r="Z13" s="9">
        <v>11594900</v>
      </c>
      <c r="AA13" s="9"/>
      <c r="AB13" s="19">
        <f t="shared" si="3"/>
        <v>403024.7</v>
      </c>
      <c r="AC13" s="2">
        <v>274608500</v>
      </c>
      <c r="AD13" s="11">
        <f t="shared" si="4"/>
        <v>-128416200</v>
      </c>
    </row>
    <row r="14" spans="1:30" ht="30">
      <c r="A14" s="6" t="s">
        <v>18</v>
      </c>
      <c r="B14" s="12" t="s">
        <v>19</v>
      </c>
      <c r="C14" s="9">
        <f t="shared" si="5"/>
        <v>481651200</v>
      </c>
      <c r="D14" s="9">
        <f t="shared" si="6"/>
        <v>467953326</v>
      </c>
      <c r="E14" s="9">
        <f t="shared" si="1"/>
        <v>6688805</v>
      </c>
      <c r="F14" s="9">
        <f t="shared" si="1"/>
        <v>304116</v>
      </c>
      <c r="G14" s="9">
        <f t="shared" si="7"/>
        <v>6704977.1399999997</v>
      </c>
      <c r="H14" s="9">
        <f t="shared" si="8"/>
        <v>272544317.77999997</v>
      </c>
      <c r="I14" s="9">
        <v>260041089</v>
      </c>
      <c r="J14" s="9">
        <v>5726340</v>
      </c>
      <c r="K14" s="9">
        <v>218708</v>
      </c>
      <c r="L14" s="9">
        <v>6558180.7799999993</v>
      </c>
      <c r="M14" s="9">
        <f t="shared" si="2"/>
        <v>14532824.359999999</v>
      </c>
      <c r="N14" s="9">
        <v>14298193</v>
      </c>
      <c r="O14" s="9">
        <v>83765</v>
      </c>
      <c r="P14" s="9">
        <v>4070</v>
      </c>
      <c r="Q14" s="9">
        <v>146796.36000000002</v>
      </c>
      <c r="R14" s="9">
        <f t="shared" si="9"/>
        <v>0</v>
      </c>
      <c r="S14" s="9">
        <v>0</v>
      </c>
      <c r="T14" s="9">
        <v>0</v>
      </c>
      <c r="U14" s="9">
        <v>0</v>
      </c>
      <c r="V14" s="9">
        <f t="shared" si="10"/>
        <v>185328082</v>
      </c>
      <c r="W14" s="9">
        <v>184368044</v>
      </c>
      <c r="X14" s="9">
        <v>878700</v>
      </c>
      <c r="Y14" s="9">
        <v>81338</v>
      </c>
      <c r="Z14" s="9">
        <v>9246000</v>
      </c>
      <c r="AA14" s="9"/>
      <c r="AB14" s="19">
        <f t="shared" si="3"/>
        <v>481651.20000000001</v>
      </c>
      <c r="AC14" s="2">
        <v>351380300</v>
      </c>
      <c r="AD14" s="11">
        <f t="shared" si="4"/>
        <v>-130270900</v>
      </c>
    </row>
    <row r="15" spans="1:30" ht="30">
      <c r="A15" s="6" t="s">
        <v>20</v>
      </c>
      <c r="B15" s="12" t="s">
        <v>58</v>
      </c>
      <c r="C15" s="9">
        <f t="shared" si="5"/>
        <v>309549500</v>
      </c>
      <c r="D15" s="9">
        <f t="shared" si="6"/>
        <v>298747305</v>
      </c>
      <c r="E15" s="9">
        <f t="shared" si="1"/>
        <v>6161218</v>
      </c>
      <c r="F15" s="9">
        <f t="shared" si="1"/>
        <v>338306</v>
      </c>
      <c r="G15" s="9">
        <f t="shared" si="7"/>
        <v>4302674.1599999992</v>
      </c>
      <c r="H15" s="9">
        <f t="shared" si="8"/>
        <v>211158322.74000001</v>
      </c>
      <c r="I15" s="9">
        <v>202604250</v>
      </c>
      <c r="J15" s="9">
        <v>4147552</v>
      </c>
      <c r="K15" s="9">
        <v>152828</v>
      </c>
      <c r="L15" s="9">
        <v>4253692.7399999993</v>
      </c>
      <c r="M15" s="9">
        <f t="shared" si="2"/>
        <v>4423835.42</v>
      </c>
      <c r="N15" s="9">
        <v>4346108</v>
      </c>
      <c r="O15" s="9">
        <v>27414</v>
      </c>
      <c r="P15" s="9">
        <v>1332</v>
      </c>
      <c r="Q15" s="9">
        <v>48981.42</v>
      </c>
      <c r="R15" s="9">
        <f t="shared" si="9"/>
        <v>30890133</v>
      </c>
      <c r="S15" s="9">
        <v>29214149</v>
      </c>
      <c r="T15" s="9">
        <v>1533756</v>
      </c>
      <c r="U15" s="9">
        <v>142228</v>
      </c>
      <c r="V15" s="9">
        <f t="shared" si="10"/>
        <v>57834712</v>
      </c>
      <c r="W15" s="9">
        <v>57340298</v>
      </c>
      <c r="X15" s="9">
        <v>452496</v>
      </c>
      <c r="Y15" s="9">
        <v>41918</v>
      </c>
      <c r="Z15" s="9">
        <v>5242500</v>
      </c>
      <c r="AA15" s="9"/>
      <c r="AB15" s="19">
        <f t="shared" si="3"/>
        <v>309549.5</v>
      </c>
      <c r="AC15" s="2">
        <v>249015000</v>
      </c>
      <c r="AD15" s="11">
        <f t="shared" si="4"/>
        <v>-60534500</v>
      </c>
    </row>
    <row r="16" spans="1:30" ht="30">
      <c r="A16" s="6" t="s">
        <v>21</v>
      </c>
      <c r="B16" s="12" t="s">
        <v>59</v>
      </c>
      <c r="C16" s="9">
        <f t="shared" si="5"/>
        <v>314600600</v>
      </c>
      <c r="D16" s="9">
        <f t="shared" si="6"/>
        <v>306336963</v>
      </c>
      <c r="E16" s="9">
        <f t="shared" si="1"/>
        <v>4721179</v>
      </c>
      <c r="F16" s="9">
        <f t="shared" si="1"/>
        <v>229894</v>
      </c>
      <c r="G16" s="9">
        <f t="shared" si="7"/>
        <v>3312599.94</v>
      </c>
      <c r="H16" s="9">
        <f t="shared" si="8"/>
        <v>221716860.81999999</v>
      </c>
      <c r="I16" s="9">
        <v>214801559</v>
      </c>
      <c r="J16" s="9">
        <v>3494794</v>
      </c>
      <c r="K16" s="9">
        <v>116482</v>
      </c>
      <c r="L16" s="9">
        <v>3304025.82</v>
      </c>
      <c r="M16" s="9">
        <f t="shared" si="2"/>
        <v>1028401.12</v>
      </c>
      <c r="N16" s="9">
        <v>1015036</v>
      </c>
      <c r="O16" s="9">
        <v>4569</v>
      </c>
      <c r="P16" s="9">
        <v>222</v>
      </c>
      <c r="Q16" s="9">
        <v>8574.119999999999</v>
      </c>
      <c r="R16" s="9">
        <f t="shared" si="9"/>
        <v>13134700</v>
      </c>
      <c r="S16" s="9">
        <v>12306300</v>
      </c>
      <c r="T16" s="9">
        <v>758100</v>
      </c>
      <c r="U16" s="9">
        <v>70300</v>
      </c>
      <c r="V16" s="9">
        <f t="shared" si="10"/>
        <v>71287874</v>
      </c>
      <c r="W16" s="9">
        <v>70781268</v>
      </c>
      <c r="X16" s="9">
        <v>463716</v>
      </c>
      <c r="Y16" s="9">
        <v>42890</v>
      </c>
      <c r="Z16" s="9">
        <v>7432800</v>
      </c>
      <c r="AA16" s="9"/>
      <c r="AB16" s="19">
        <f t="shared" si="3"/>
        <v>314600.59999999998</v>
      </c>
      <c r="AC16" s="2">
        <v>234392100</v>
      </c>
      <c r="AD16" s="11">
        <f t="shared" si="4"/>
        <v>-80208500</v>
      </c>
    </row>
    <row r="17" spans="1:30" s="16" customFormat="1" ht="30">
      <c r="A17" s="13" t="s">
        <v>22</v>
      </c>
      <c r="B17" s="14" t="s">
        <v>23</v>
      </c>
      <c r="C17" s="9">
        <f t="shared" si="5"/>
        <v>386915000</v>
      </c>
      <c r="D17" s="15">
        <f t="shared" si="6"/>
        <v>377219912</v>
      </c>
      <c r="E17" s="15">
        <f t="shared" si="1"/>
        <v>5433458</v>
      </c>
      <c r="F17" s="15">
        <f t="shared" si="1"/>
        <v>279346</v>
      </c>
      <c r="G17" s="9">
        <f t="shared" si="7"/>
        <v>3982291.1399999997</v>
      </c>
      <c r="H17" s="15">
        <f t="shared" si="8"/>
        <v>246722023.02000001</v>
      </c>
      <c r="I17" s="15">
        <v>238799787</v>
      </c>
      <c r="J17" s="15">
        <v>3829222</v>
      </c>
      <c r="K17" s="15">
        <v>131180</v>
      </c>
      <c r="L17" s="15">
        <v>3961834.0199999996</v>
      </c>
      <c r="M17" s="15">
        <f t="shared" si="2"/>
        <v>2582517.12</v>
      </c>
      <c r="N17" s="15">
        <v>2549284</v>
      </c>
      <c r="O17" s="15">
        <v>12184</v>
      </c>
      <c r="P17" s="15">
        <v>592</v>
      </c>
      <c r="Q17" s="15">
        <v>20457.12</v>
      </c>
      <c r="R17" s="15">
        <f t="shared" si="9"/>
        <v>17184160</v>
      </c>
      <c r="S17" s="15">
        <v>16137760</v>
      </c>
      <c r="T17" s="15">
        <v>957600</v>
      </c>
      <c r="U17" s="15">
        <v>88800</v>
      </c>
      <c r="V17" s="15">
        <f t="shared" si="10"/>
        <v>109414007</v>
      </c>
      <c r="W17" s="15">
        <v>108720781</v>
      </c>
      <c r="X17" s="15">
        <v>634452</v>
      </c>
      <c r="Y17" s="15">
        <v>58774</v>
      </c>
      <c r="Z17" s="15">
        <v>11012300</v>
      </c>
      <c r="AA17" s="15"/>
      <c r="AB17" s="20">
        <f t="shared" si="3"/>
        <v>386915</v>
      </c>
      <c r="AC17" s="16">
        <v>294096200</v>
      </c>
      <c r="AD17" s="17">
        <f t="shared" si="4"/>
        <v>-92818800</v>
      </c>
    </row>
    <row r="18" spans="1:30" s="16" customFormat="1" ht="30">
      <c r="A18" s="13" t="s">
        <v>24</v>
      </c>
      <c r="B18" s="24" t="s">
        <v>60</v>
      </c>
      <c r="C18" s="9">
        <f t="shared" si="5"/>
        <v>222189100</v>
      </c>
      <c r="D18" s="15">
        <f t="shared" si="6"/>
        <v>217533425</v>
      </c>
      <c r="E18" s="15">
        <f t="shared" si="1"/>
        <v>2784628</v>
      </c>
      <c r="F18" s="15">
        <f t="shared" si="1"/>
        <v>126538</v>
      </c>
      <c r="G18" s="9">
        <f t="shared" si="7"/>
        <v>1744501.92</v>
      </c>
      <c r="H18" s="15">
        <f t="shared" si="8"/>
        <v>175905725.91999999</v>
      </c>
      <c r="I18" s="15">
        <v>171904050</v>
      </c>
      <c r="J18" s="15">
        <v>2186104</v>
      </c>
      <c r="K18" s="15">
        <v>71070</v>
      </c>
      <c r="L18" s="15">
        <v>1744501.92</v>
      </c>
      <c r="M18" s="15">
        <f t="shared" si="2"/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9"/>
        <v>10497439</v>
      </c>
      <c r="S18" s="15">
        <v>10004759</v>
      </c>
      <c r="T18" s="15">
        <v>450870</v>
      </c>
      <c r="U18" s="15">
        <v>41810</v>
      </c>
      <c r="V18" s="15">
        <f t="shared" si="10"/>
        <v>30894928</v>
      </c>
      <c r="W18" s="15">
        <v>30733616</v>
      </c>
      <c r="X18" s="15">
        <v>147654</v>
      </c>
      <c r="Y18" s="15">
        <v>13658</v>
      </c>
      <c r="Z18" s="15">
        <v>4891000</v>
      </c>
      <c r="AA18" s="15"/>
      <c r="AB18" s="20">
        <f t="shared" si="3"/>
        <v>222189.1</v>
      </c>
      <c r="AC18" s="16">
        <v>167788100</v>
      </c>
      <c r="AD18" s="17">
        <f t="shared" si="4"/>
        <v>-54401000</v>
      </c>
    </row>
    <row r="19" spans="1:30" ht="30">
      <c r="A19" s="6" t="s">
        <v>25</v>
      </c>
      <c r="B19" s="12" t="s">
        <v>61</v>
      </c>
      <c r="C19" s="9">
        <f t="shared" si="5"/>
        <v>241367600</v>
      </c>
      <c r="D19" s="9">
        <f t="shared" si="6"/>
        <v>236030651</v>
      </c>
      <c r="E19" s="9">
        <f t="shared" si="1"/>
        <v>3051550</v>
      </c>
      <c r="F19" s="9">
        <f t="shared" si="1"/>
        <v>146564</v>
      </c>
      <c r="G19" s="9">
        <f t="shared" si="7"/>
        <v>2138821.6800000002</v>
      </c>
      <c r="H19" s="9">
        <f t="shared" si="8"/>
        <v>184018130.53999999</v>
      </c>
      <c r="I19" s="9">
        <v>179386753</v>
      </c>
      <c r="J19" s="9">
        <v>2429792</v>
      </c>
      <c r="K19" s="9">
        <v>89648</v>
      </c>
      <c r="L19" s="9">
        <v>2111937.54</v>
      </c>
      <c r="M19" s="9">
        <f t="shared" si="2"/>
        <v>3312544.14</v>
      </c>
      <c r="N19" s="9">
        <v>3269690</v>
      </c>
      <c r="O19" s="9">
        <v>15230</v>
      </c>
      <c r="P19" s="9">
        <v>740</v>
      </c>
      <c r="Q19" s="9">
        <v>26884.14</v>
      </c>
      <c r="R19" s="9">
        <f t="shared" si="9"/>
        <v>9570105</v>
      </c>
      <c r="S19" s="9">
        <v>9164625</v>
      </c>
      <c r="T19" s="9">
        <v>371070</v>
      </c>
      <c r="U19" s="9">
        <v>34410</v>
      </c>
      <c r="V19" s="9">
        <f t="shared" si="10"/>
        <v>41021107</v>
      </c>
      <c r="W19" s="9">
        <v>40763883</v>
      </c>
      <c r="X19" s="9">
        <v>235458</v>
      </c>
      <c r="Y19" s="9">
        <v>21766</v>
      </c>
      <c r="Z19" s="9">
        <v>3445700</v>
      </c>
      <c r="AA19" s="9"/>
      <c r="AB19" s="19">
        <f t="shared" si="3"/>
        <v>241367.6</v>
      </c>
      <c r="AC19" s="2">
        <v>175171100</v>
      </c>
      <c r="AD19" s="11">
        <f t="shared" si="4"/>
        <v>-66196500</v>
      </c>
    </row>
    <row r="20" spans="1:30" ht="30">
      <c r="A20" s="6" t="s">
        <v>26</v>
      </c>
      <c r="B20" s="12" t="s">
        <v>62</v>
      </c>
      <c r="C20" s="9">
        <f t="shared" si="5"/>
        <v>456113900</v>
      </c>
      <c r="D20" s="9">
        <f t="shared" si="6"/>
        <v>440252747</v>
      </c>
      <c r="E20" s="9">
        <f t="shared" si="1"/>
        <v>7031440</v>
      </c>
      <c r="F20" s="9">
        <f t="shared" si="1"/>
        <v>355060</v>
      </c>
      <c r="G20" s="9">
        <f t="shared" si="7"/>
        <v>8474608.8000000007</v>
      </c>
      <c r="H20" s="9">
        <f t="shared" si="8"/>
        <v>277770755.31999999</v>
      </c>
      <c r="I20" s="9">
        <v>263123349</v>
      </c>
      <c r="J20" s="9">
        <v>5972462</v>
      </c>
      <c r="K20" s="9">
        <v>258398</v>
      </c>
      <c r="L20" s="9">
        <v>8416546.3200000003</v>
      </c>
      <c r="M20" s="9">
        <f t="shared" si="2"/>
        <v>4303247.4800000004</v>
      </c>
      <c r="N20" s="9">
        <v>4210051</v>
      </c>
      <c r="O20" s="9">
        <v>33506</v>
      </c>
      <c r="P20" s="9">
        <v>1628</v>
      </c>
      <c r="Q20" s="9">
        <v>58062.48</v>
      </c>
      <c r="R20" s="9">
        <f t="shared" si="9"/>
        <v>0</v>
      </c>
      <c r="S20" s="9">
        <v>0</v>
      </c>
      <c r="T20" s="9">
        <v>0</v>
      </c>
      <c r="U20" s="9">
        <v>0</v>
      </c>
      <c r="V20" s="9">
        <f t="shared" si="10"/>
        <v>159640053</v>
      </c>
      <c r="W20" s="9">
        <v>158519547</v>
      </c>
      <c r="X20" s="9">
        <v>1025472</v>
      </c>
      <c r="Y20" s="9">
        <v>95034</v>
      </c>
      <c r="Z20" s="9">
        <v>14399800</v>
      </c>
      <c r="AA20" s="9"/>
      <c r="AB20" s="19">
        <f t="shared" si="3"/>
        <v>456113.9</v>
      </c>
      <c r="AC20" s="2">
        <v>339310300</v>
      </c>
      <c r="AD20" s="11">
        <f t="shared" si="4"/>
        <v>-116803600</v>
      </c>
    </row>
    <row r="21" spans="1:30" ht="30">
      <c r="A21" s="6" t="s">
        <v>27</v>
      </c>
      <c r="B21" s="12" t="s">
        <v>28</v>
      </c>
      <c r="C21" s="9">
        <f t="shared" si="5"/>
        <v>506932500</v>
      </c>
      <c r="D21" s="9">
        <f t="shared" si="6"/>
        <v>488187645</v>
      </c>
      <c r="E21" s="9">
        <f t="shared" si="1"/>
        <v>10941012</v>
      </c>
      <c r="F21" s="9">
        <f t="shared" si="1"/>
        <v>690270</v>
      </c>
      <c r="G21" s="9">
        <f t="shared" si="7"/>
        <v>7113541.1999999993</v>
      </c>
      <c r="H21" s="9">
        <f t="shared" si="8"/>
        <v>294493140.81999999</v>
      </c>
      <c r="I21" s="9">
        <v>281021912</v>
      </c>
      <c r="J21" s="9">
        <v>6184510</v>
      </c>
      <c r="K21" s="9">
        <v>251176</v>
      </c>
      <c r="L21" s="9">
        <v>7035542.8199999994</v>
      </c>
      <c r="M21" s="9">
        <f t="shared" si="2"/>
        <v>6159184.3799999999</v>
      </c>
      <c r="N21" s="9">
        <v>6036470</v>
      </c>
      <c r="O21" s="9">
        <v>42644</v>
      </c>
      <c r="P21" s="9">
        <v>2072</v>
      </c>
      <c r="Q21" s="9">
        <v>77998.38</v>
      </c>
      <c r="R21" s="9">
        <f t="shared" si="9"/>
        <v>83137711</v>
      </c>
      <c r="S21" s="9">
        <v>78876247</v>
      </c>
      <c r="T21" s="9">
        <v>3899826</v>
      </c>
      <c r="U21" s="9">
        <v>361638</v>
      </c>
      <c r="V21" s="9">
        <f t="shared" si="10"/>
        <v>111274232</v>
      </c>
      <c r="W21" s="9">
        <v>110384816</v>
      </c>
      <c r="X21" s="9">
        <v>814032</v>
      </c>
      <c r="Y21" s="9">
        <v>75384</v>
      </c>
      <c r="Z21" s="9">
        <v>11868200</v>
      </c>
      <c r="AA21" s="9"/>
      <c r="AB21" s="19">
        <f t="shared" si="3"/>
        <v>506932.5</v>
      </c>
      <c r="AC21" s="2">
        <v>384960000</v>
      </c>
      <c r="AD21" s="11">
        <f t="shared" si="4"/>
        <v>-121972500</v>
      </c>
    </row>
    <row r="22" spans="1:30" ht="30">
      <c r="A22" s="6" t="s">
        <v>29</v>
      </c>
      <c r="B22" s="12" t="s">
        <v>63</v>
      </c>
      <c r="C22" s="9">
        <f t="shared" si="5"/>
        <v>717602300</v>
      </c>
      <c r="D22" s="9">
        <f t="shared" si="6"/>
        <v>704723205</v>
      </c>
      <c r="E22" s="9">
        <f t="shared" si="1"/>
        <v>6494666</v>
      </c>
      <c r="F22" s="9">
        <f t="shared" si="1"/>
        <v>289368</v>
      </c>
      <c r="G22" s="9">
        <f t="shared" si="7"/>
        <v>6095019.1799999997</v>
      </c>
      <c r="H22" s="9">
        <f t="shared" si="8"/>
        <v>499669004.60000002</v>
      </c>
      <c r="I22" s="9">
        <v>487768074</v>
      </c>
      <c r="J22" s="9">
        <v>5618793</v>
      </c>
      <c r="K22" s="9">
        <v>208874</v>
      </c>
      <c r="L22" s="9">
        <v>6073263.5999999996</v>
      </c>
      <c r="M22" s="9">
        <f t="shared" si="2"/>
        <v>2996118.58</v>
      </c>
      <c r="N22" s="9">
        <v>2963184</v>
      </c>
      <c r="O22" s="9">
        <v>10661</v>
      </c>
      <c r="P22" s="9">
        <v>518</v>
      </c>
      <c r="Q22" s="9">
        <v>21755.58</v>
      </c>
      <c r="R22" s="9">
        <f t="shared" si="9"/>
        <v>0</v>
      </c>
      <c r="S22" s="9">
        <v>0</v>
      </c>
      <c r="T22" s="9">
        <v>0</v>
      </c>
      <c r="U22" s="9">
        <v>0</v>
      </c>
      <c r="V22" s="9">
        <f t="shared" si="10"/>
        <v>201423135</v>
      </c>
      <c r="W22" s="9">
        <v>200477947</v>
      </c>
      <c r="X22" s="9">
        <v>865212</v>
      </c>
      <c r="Y22" s="9">
        <v>79976</v>
      </c>
      <c r="Z22" s="9">
        <v>13514000</v>
      </c>
      <c r="AA22" s="9"/>
      <c r="AB22" s="19">
        <f t="shared" si="3"/>
        <v>717602.3</v>
      </c>
      <c r="AC22" s="2">
        <v>497496400</v>
      </c>
      <c r="AD22" s="11">
        <f t="shared" si="4"/>
        <v>-220105900</v>
      </c>
    </row>
    <row r="23" spans="1:30" ht="30">
      <c r="A23" s="6" t="s">
        <v>30</v>
      </c>
      <c r="B23" s="12" t="s">
        <v>64</v>
      </c>
      <c r="C23" s="9">
        <f t="shared" si="5"/>
        <v>832653800</v>
      </c>
      <c r="D23" s="9">
        <f t="shared" si="6"/>
        <v>802379463</v>
      </c>
      <c r="E23" s="9">
        <f t="shared" si="1"/>
        <v>17490597</v>
      </c>
      <c r="F23" s="9">
        <f t="shared" si="1"/>
        <v>1085448</v>
      </c>
      <c r="G23" s="9">
        <f t="shared" si="7"/>
        <v>11698314.720000001</v>
      </c>
      <c r="H23" s="9">
        <f t="shared" si="8"/>
        <v>471340826.39999998</v>
      </c>
      <c r="I23" s="9">
        <v>449650893</v>
      </c>
      <c r="J23" s="9">
        <v>9854607</v>
      </c>
      <c r="K23" s="9">
        <v>383562</v>
      </c>
      <c r="L23" s="9">
        <v>11451764.4</v>
      </c>
      <c r="M23" s="9">
        <f t="shared" si="2"/>
        <v>20120904.32</v>
      </c>
      <c r="N23" s="9">
        <v>19730624</v>
      </c>
      <c r="O23" s="9">
        <v>137070</v>
      </c>
      <c r="P23" s="9">
        <v>6660</v>
      </c>
      <c r="Q23" s="9">
        <v>246550.31999999998</v>
      </c>
      <c r="R23" s="9">
        <f t="shared" si="9"/>
        <v>127355681</v>
      </c>
      <c r="S23" s="9">
        <v>120675289</v>
      </c>
      <c r="T23" s="9">
        <v>6113478</v>
      </c>
      <c r="U23" s="9">
        <v>566914</v>
      </c>
      <c r="V23" s="9">
        <f t="shared" si="10"/>
        <v>197099411</v>
      </c>
      <c r="W23" s="9">
        <v>195585657</v>
      </c>
      <c r="X23" s="9">
        <v>1385442</v>
      </c>
      <c r="Y23" s="9">
        <v>128312</v>
      </c>
      <c r="Z23" s="9">
        <v>16737000</v>
      </c>
      <c r="AA23" s="9"/>
      <c r="AB23" s="19">
        <f t="shared" si="3"/>
        <v>832653.8</v>
      </c>
      <c r="AC23" s="2">
        <v>570906400</v>
      </c>
      <c r="AD23" s="11">
        <f t="shared" si="4"/>
        <v>-261747400</v>
      </c>
    </row>
    <row r="24" spans="1:30" ht="30">
      <c r="A24" s="6" t="s">
        <v>31</v>
      </c>
      <c r="B24" s="12" t="s">
        <v>65</v>
      </c>
      <c r="C24" s="9">
        <f t="shared" si="5"/>
        <v>561459400</v>
      </c>
      <c r="D24" s="9">
        <f t="shared" si="6"/>
        <v>545718556</v>
      </c>
      <c r="E24" s="9">
        <f t="shared" si="1"/>
        <v>8292267</v>
      </c>
      <c r="F24" s="9">
        <f t="shared" si="1"/>
        <v>414666</v>
      </c>
      <c r="G24" s="9">
        <f t="shared" si="7"/>
        <v>7033871.04</v>
      </c>
      <c r="H24" s="9">
        <f t="shared" si="8"/>
        <v>359226051.66000003</v>
      </c>
      <c r="I24" s="9">
        <v>346031312</v>
      </c>
      <c r="J24" s="9">
        <v>5968650</v>
      </c>
      <c r="K24" s="9">
        <v>199480</v>
      </c>
      <c r="L24" s="9">
        <v>7026609.6600000001</v>
      </c>
      <c r="M24" s="9">
        <f t="shared" si="2"/>
        <v>979877.38</v>
      </c>
      <c r="N24" s="9">
        <v>967825</v>
      </c>
      <c r="O24" s="9">
        <v>4569</v>
      </c>
      <c r="P24" s="9">
        <v>222</v>
      </c>
      <c r="Q24" s="9">
        <v>7261.3799999999992</v>
      </c>
      <c r="R24" s="9">
        <f t="shared" si="9"/>
        <v>27242294</v>
      </c>
      <c r="S24" s="9">
        <v>25656126</v>
      </c>
      <c r="T24" s="9">
        <v>1451562</v>
      </c>
      <c r="U24" s="9">
        <v>134606</v>
      </c>
      <c r="V24" s="9">
        <f t="shared" si="10"/>
        <v>165502137</v>
      </c>
      <c r="W24" s="9">
        <v>164554293</v>
      </c>
      <c r="X24" s="9">
        <v>867486</v>
      </c>
      <c r="Y24" s="9">
        <v>80358</v>
      </c>
      <c r="Z24" s="9">
        <v>8509000</v>
      </c>
      <c r="AA24" s="9"/>
      <c r="AB24" s="19">
        <f t="shared" si="3"/>
        <v>561459.4</v>
      </c>
      <c r="AC24" s="2">
        <v>408062600</v>
      </c>
      <c r="AD24" s="11">
        <f t="shared" si="4"/>
        <v>-153396800</v>
      </c>
    </row>
    <row r="25" spans="1:30" ht="30">
      <c r="A25" s="6" t="s">
        <v>32</v>
      </c>
      <c r="B25" s="12" t="s">
        <v>66</v>
      </c>
      <c r="C25" s="9">
        <f t="shared" si="5"/>
        <v>813691700</v>
      </c>
      <c r="D25" s="9">
        <f t="shared" si="6"/>
        <v>790709565</v>
      </c>
      <c r="E25" s="9">
        <f t="shared" si="1"/>
        <v>13787629</v>
      </c>
      <c r="F25" s="9">
        <f t="shared" si="1"/>
        <v>836016</v>
      </c>
      <c r="G25" s="9">
        <f t="shared" si="7"/>
        <v>8358479.7600000007</v>
      </c>
      <c r="H25" s="9">
        <f t="shared" si="8"/>
        <v>450376979.48000002</v>
      </c>
      <c r="I25" s="9">
        <v>434006664</v>
      </c>
      <c r="J25" s="9">
        <v>7823630</v>
      </c>
      <c r="K25" s="9">
        <v>285528</v>
      </c>
      <c r="L25" s="9">
        <v>8261157.4800000004</v>
      </c>
      <c r="M25" s="9">
        <f t="shared" si="2"/>
        <v>9439189.2799999993</v>
      </c>
      <c r="N25" s="9">
        <v>9282778</v>
      </c>
      <c r="O25" s="9">
        <v>56351</v>
      </c>
      <c r="P25" s="9">
        <v>2738</v>
      </c>
      <c r="Q25" s="9">
        <v>97322.28</v>
      </c>
      <c r="R25" s="9">
        <f t="shared" si="9"/>
        <v>93419293</v>
      </c>
      <c r="S25" s="9">
        <v>88187293</v>
      </c>
      <c r="T25" s="9">
        <v>4788000</v>
      </c>
      <c r="U25" s="9">
        <v>444000</v>
      </c>
      <c r="V25" s="9">
        <f t="shared" si="10"/>
        <v>248533228</v>
      </c>
      <c r="W25" s="9">
        <v>247309830</v>
      </c>
      <c r="X25" s="9">
        <v>1119648</v>
      </c>
      <c r="Y25" s="9">
        <v>103750</v>
      </c>
      <c r="Z25" s="9">
        <v>11923000</v>
      </c>
      <c r="AA25" s="9"/>
      <c r="AB25" s="19">
        <f t="shared" si="3"/>
        <v>813691.7</v>
      </c>
      <c r="AC25" s="2">
        <v>603434500</v>
      </c>
      <c r="AD25" s="11">
        <f t="shared" si="4"/>
        <v>-210257200</v>
      </c>
    </row>
    <row r="26" spans="1:30" ht="30">
      <c r="A26" s="6" t="s">
        <v>33</v>
      </c>
      <c r="B26" s="12" t="s">
        <v>67</v>
      </c>
      <c r="C26" s="9">
        <f t="shared" si="5"/>
        <v>595033200</v>
      </c>
      <c r="D26" s="9">
        <f t="shared" si="6"/>
        <v>580461318</v>
      </c>
      <c r="E26" s="9">
        <f t="shared" si="1"/>
        <v>9022783</v>
      </c>
      <c r="F26" s="9">
        <f t="shared" si="1"/>
        <v>452248</v>
      </c>
      <c r="G26" s="9">
        <f t="shared" si="7"/>
        <v>5096874.72</v>
      </c>
      <c r="H26" s="9">
        <f t="shared" si="8"/>
        <v>435762066.69999999</v>
      </c>
      <c r="I26" s="9">
        <v>423756280</v>
      </c>
      <c r="J26" s="9">
        <v>6690686</v>
      </c>
      <c r="K26" s="9">
        <v>236536</v>
      </c>
      <c r="L26" s="9">
        <v>5078564.7</v>
      </c>
      <c r="M26" s="9">
        <f t="shared" si="2"/>
        <v>2248404.02</v>
      </c>
      <c r="N26" s="9">
        <v>2218915</v>
      </c>
      <c r="O26" s="9">
        <v>10661</v>
      </c>
      <c r="P26" s="9">
        <v>518</v>
      </c>
      <c r="Q26" s="9">
        <v>18310.019999999997</v>
      </c>
      <c r="R26" s="9">
        <f t="shared" si="9"/>
        <v>32777130</v>
      </c>
      <c r="S26" s="9">
        <v>30985170</v>
      </c>
      <c r="T26" s="9">
        <v>1639890</v>
      </c>
      <c r="U26" s="9">
        <v>152070</v>
      </c>
      <c r="V26" s="9">
        <f t="shared" si="10"/>
        <v>110423623</v>
      </c>
      <c r="W26" s="9">
        <v>109678953</v>
      </c>
      <c r="X26" s="9">
        <v>681546</v>
      </c>
      <c r="Y26" s="9">
        <v>63124</v>
      </c>
      <c r="Z26" s="9">
        <v>13822000</v>
      </c>
      <c r="AA26" s="9"/>
      <c r="AB26" s="19">
        <f t="shared" si="3"/>
        <v>595033.19999999995</v>
      </c>
      <c r="AC26" s="2">
        <v>448927000</v>
      </c>
      <c r="AD26" s="11">
        <f t="shared" si="4"/>
        <v>-146106200</v>
      </c>
    </row>
    <row r="27" spans="1:30" ht="30">
      <c r="A27" s="6" t="s">
        <v>34</v>
      </c>
      <c r="B27" s="12" t="s">
        <v>68</v>
      </c>
      <c r="C27" s="9">
        <f t="shared" si="5"/>
        <v>284206700</v>
      </c>
      <c r="D27" s="9">
        <f t="shared" si="6"/>
        <v>275964308</v>
      </c>
      <c r="E27" s="9">
        <f t="shared" si="1"/>
        <v>4461061</v>
      </c>
      <c r="F27" s="9">
        <f t="shared" si="1"/>
        <v>257576</v>
      </c>
      <c r="G27" s="9">
        <f t="shared" si="7"/>
        <v>3523766.46</v>
      </c>
      <c r="H27" s="9">
        <f t="shared" si="8"/>
        <v>157538178.81999999</v>
      </c>
      <c r="I27" s="9">
        <v>151091631</v>
      </c>
      <c r="J27" s="9">
        <v>2845008</v>
      </c>
      <c r="K27" s="9">
        <v>108610</v>
      </c>
      <c r="L27" s="9">
        <v>3492929.82</v>
      </c>
      <c r="M27" s="9">
        <f t="shared" si="2"/>
        <v>2852621.64</v>
      </c>
      <c r="N27" s="9">
        <v>2804218</v>
      </c>
      <c r="O27" s="9">
        <v>16753</v>
      </c>
      <c r="P27" s="9">
        <v>814</v>
      </c>
      <c r="Q27" s="9">
        <v>30836.639999999999</v>
      </c>
      <c r="R27" s="9">
        <f t="shared" si="9"/>
        <v>22160598</v>
      </c>
      <c r="S27" s="9">
        <v>20945902</v>
      </c>
      <c r="T27" s="9">
        <v>1111614</v>
      </c>
      <c r="U27" s="9">
        <v>103082</v>
      </c>
      <c r="V27" s="9">
        <f t="shared" si="10"/>
        <v>95054713</v>
      </c>
      <c r="W27" s="9">
        <v>94521957</v>
      </c>
      <c r="X27" s="9">
        <v>487686</v>
      </c>
      <c r="Y27" s="9">
        <v>45070</v>
      </c>
      <c r="Z27" s="9">
        <v>6600600</v>
      </c>
      <c r="AA27" s="9"/>
      <c r="AB27" s="19">
        <f t="shared" si="3"/>
        <v>284206.7</v>
      </c>
      <c r="AC27" s="2">
        <v>208831700</v>
      </c>
      <c r="AD27" s="11">
        <f t="shared" si="4"/>
        <v>-75375000</v>
      </c>
    </row>
    <row r="28" spans="1:30" ht="18.75" customHeight="1">
      <c r="A28" s="6" t="s">
        <v>35</v>
      </c>
      <c r="B28" s="12" t="s">
        <v>69</v>
      </c>
      <c r="C28" s="9">
        <f t="shared" si="5"/>
        <v>5277636700</v>
      </c>
      <c r="D28" s="9">
        <f t="shared" si="6"/>
        <v>5106724258</v>
      </c>
      <c r="E28" s="9">
        <f t="shared" si="1"/>
        <v>56135171</v>
      </c>
      <c r="F28" s="9">
        <f t="shared" si="1"/>
        <v>4460702</v>
      </c>
      <c r="G28" s="9">
        <f t="shared" si="7"/>
        <v>110316602.64000002</v>
      </c>
      <c r="H28" s="9">
        <f t="shared" si="8"/>
        <v>2678081718.7399998</v>
      </c>
      <c r="I28" s="9">
        <v>2531931271</v>
      </c>
      <c r="J28" s="9">
        <v>33716257</v>
      </c>
      <c r="K28" s="9">
        <v>3014520</v>
      </c>
      <c r="L28" s="9">
        <v>109419670.74000001</v>
      </c>
      <c r="M28" s="9">
        <f t="shared" si="2"/>
        <v>85628316.900000006</v>
      </c>
      <c r="N28" s="9">
        <v>84194793</v>
      </c>
      <c r="O28" s="9">
        <v>511728</v>
      </c>
      <c r="P28" s="9">
        <v>24864</v>
      </c>
      <c r="Q28" s="9">
        <v>896931.89999999991</v>
      </c>
      <c r="R28" s="9">
        <f t="shared" si="9"/>
        <v>38534321</v>
      </c>
      <c r="S28" s="9">
        <v>30603593</v>
      </c>
      <c r="T28" s="9">
        <v>7816102</v>
      </c>
      <c r="U28" s="9">
        <v>114626</v>
      </c>
      <c r="V28" s="9">
        <f t="shared" si="10"/>
        <v>2368780077</v>
      </c>
      <c r="W28" s="9">
        <v>2353382301</v>
      </c>
      <c r="X28" s="9">
        <v>14091084</v>
      </c>
      <c r="Y28" s="9">
        <v>1306692</v>
      </c>
      <c r="Z28" s="9">
        <v>106612300</v>
      </c>
      <c r="AA28" s="9"/>
      <c r="AB28" s="19">
        <f t="shared" si="3"/>
        <v>5277636.7</v>
      </c>
      <c r="AC28" s="2">
        <v>3718475700</v>
      </c>
      <c r="AD28" s="11">
        <f t="shared" si="4"/>
        <v>-1559161000</v>
      </c>
    </row>
    <row r="29" spans="1:30" ht="18.75" customHeight="1">
      <c r="A29" s="6" t="s">
        <v>36</v>
      </c>
      <c r="B29" s="12" t="s">
        <v>70</v>
      </c>
      <c r="C29" s="9">
        <f t="shared" si="5"/>
        <v>4302453700</v>
      </c>
      <c r="D29" s="9">
        <f t="shared" si="6"/>
        <v>4210346264</v>
      </c>
      <c r="E29" s="9">
        <f t="shared" si="1"/>
        <v>28828975</v>
      </c>
      <c r="F29" s="9">
        <f t="shared" si="1"/>
        <v>2516238</v>
      </c>
      <c r="G29" s="9">
        <f t="shared" si="7"/>
        <v>60762185.399999984</v>
      </c>
      <c r="H29" s="9">
        <f t="shared" si="8"/>
        <v>2060623126.5999999</v>
      </c>
      <c r="I29" s="9">
        <v>1980480246</v>
      </c>
      <c r="J29" s="9">
        <v>18459930</v>
      </c>
      <c r="K29" s="9">
        <v>1674586</v>
      </c>
      <c r="L29" s="9">
        <v>60008364.599999987</v>
      </c>
      <c r="M29" s="9">
        <f t="shared" si="2"/>
        <v>85992333.799999997</v>
      </c>
      <c r="N29" s="9">
        <v>84800935</v>
      </c>
      <c r="O29" s="9">
        <v>417302</v>
      </c>
      <c r="P29" s="9">
        <v>20276</v>
      </c>
      <c r="Q29" s="9">
        <v>753820.8</v>
      </c>
      <c r="R29" s="9">
        <f t="shared" si="9"/>
        <v>4610445</v>
      </c>
      <c r="S29" s="9">
        <v>3400544</v>
      </c>
      <c r="T29" s="9">
        <v>1200059</v>
      </c>
      <c r="U29" s="9">
        <v>9842</v>
      </c>
      <c r="V29" s="9">
        <f t="shared" si="10"/>
        <v>2026730657</v>
      </c>
      <c r="W29" s="9">
        <v>2017167439</v>
      </c>
      <c r="X29" s="9">
        <v>8751684</v>
      </c>
      <c r="Y29" s="9">
        <v>811534</v>
      </c>
      <c r="Z29" s="9">
        <v>124497100</v>
      </c>
      <c r="AA29" s="9"/>
      <c r="AB29" s="19">
        <f t="shared" si="3"/>
        <v>4302453.7</v>
      </c>
      <c r="AC29" s="2">
        <v>2793052200</v>
      </c>
      <c r="AD29" s="11">
        <f t="shared" si="4"/>
        <v>-1509401500</v>
      </c>
    </row>
    <row r="30" spans="1:30" ht="18.75" customHeight="1">
      <c r="A30" s="6" t="s">
        <v>37</v>
      </c>
      <c r="B30" s="12" t="s">
        <v>71</v>
      </c>
      <c r="C30" s="9">
        <f t="shared" si="5"/>
        <v>1312802000</v>
      </c>
      <c r="D30" s="9">
        <f t="shared" si="6"/>
        <v>1265669605</v>
      </c>
      <c r="E30" s="9">
        <f t="shared" si="1"/>
        <v>18230826</v>
      </c>
      <c r="F30" s="9">
        <f t="shared" si="1"/>
        <v>1130720</v>
      </c>
      <c r="G30" s="9">
        <f t="shared" si="7"/>
        <v>27770821.919999998</v>
      </c>
      <c r="H30" s="9">
        <f t="shared" si="8"/>
        <v>680952495.74000001</v>
      </c>
      <c r="I30" s="9">
        <v>642786442</v>
      </c>
      <c r="J30" s="9">
        <v>9991057</v>
      </c>
      <c r="K30" s="9">
        <v>756798</v>
      </c>
      <c r="L30" s="9">
        <v>27418198.739999998</v>
      </c>
      <c r="M30" s="9">
        <f t="shared" si="2"/>
        <v>29743403.18</v>
      </c>
      <c r="N30" s="9">
        <v>29181573</v>
      </c>
      <c r="O30" s="9">
        <v>199513</v>
      </c>
      <c r="P30" s="9">
        <v>9694</v>
      </c>
      <c r="Q30" s="9">
        <v>352623.18000000005</v>
      </c>
      <c r="R30" s="9">
        <f t="shared" si="9"/>
        <v>17714600</v>
      </c>
      <c r="S30" s="9">
        <v>12991700</v>
      </c>
      <c r="T30" s="9">
        <v>4671100</v>
      </c>
      <c r="U30" s="9">
        <v>51800</v>
      </c>
      <c r="V30" s="9">
        <f t="shared" si="10"/>
        <v>538667174</v>
      </c>
      <c r="W30" s="9">
        <v>534985590</v>
      </c>
      <c r="X30" s="9">
        <v>3369156</v>
      </c>
      <c r="Y30" s="9">
        <v>312428</v>
      </c>
      <c r="Z30" s="9">
        <v>45724300</v>
      </c>
      <c r="AA30" s="9"/>
      <c r="AB30" s="19">
        <f t="shared" si="3"/>
        <v>1312802</v>
      </c>
      <c r="AC30" s="2">
        <v>893588800</v>
      </c>
      <c r="AD30" s="11">
        <f t="shared" si="4"/>
        <v>-419213200</v>
      </c>
    </row>
    <row r="31" spans="1:30" ht="18.75" customHeight="1">
      <c r="A31" s="6" t="s">
        <v>38</v>
      </c>
      <c r="B31" s="12" t="s">
        <v>72</v>
      </c>
      <c r="C31" s="9">
        <f t="shared" si="5"/>
        <v>670517400</v>
      </c>
      <c r="D31" s="9">
        <f t="shared" si="6"/>
        <v>649785700</v>
      </c>
      <c r="E31" s="9">
        <f t="shared" si="1"/>
        <v>8186186</v>
      </c>
      <c r="F31" s="9">
        <f t="shared" si="1"/>
        <v>540718</v>
      </c>
      <c r="G31" s="9">
        <f t="shared" si="7"/>
        <v>12004750.26</v>
      </c>
      <c r="H31" s="9">
        <f t="shared" si="8"/>
        <v>334068360.86000001</v>
      </c>
      <c r="I31" s="9">
        <v>316057426</v>
      </c>
      <c r="J31" s="9">
        <v>5836320</v>
      </c>
      <c r="K31" s="9">
        <v>326710</v>
      </c>
      <c r="L31" s="9">
        <v>11847904.859999999</v>
      </c>
      <c r="M31" s="9">
        <f t="shared" si="2"/>
        <v>13497178.4</v>
      </c>
      <c r="N31" s="9">
        <v>13247707</v>
      </c>
      <c r="O31" s="9">
        <v>88334</v>
      </c>
      <c r="P31" s="9">
        <v>4292</v>
      </c>
      <c r="Q31" s="9">
        <v>156845.39999999997</v>
      </c>
      <c r="R31" s="9">
        <f t="shared" si="9"/>
        <v>15294233</v>
      </c>
      <c r="S31" s="9">
        <v>14512921</v>
      </c>
      <c r="T31" s="9">
        <v>715008</v>
      </c>
      <c r="U31" s="9">
        <v>66304</v>
      </c>
      <c r="V31" s="9">
        <f t="shared" si="10"/>
        <v>287894882</v>
      </c>
      <c r="W31" s="9">
        <v>286204946</v>
      </c>
      <c r="X31" s="9">
        <v>1546524</v>
      </c>
      <c r="Y31" s="9">
        <v>143412</v>
      </c>
      <c r="Z31" s="9">
        <v>19762700</v>
      </c>
      <c r="AA31" s="9"/>
      <c r="AB31" s="19">
        <f t="shared" si="3"/>
        <v>670517.4</v>
      </c>
      <c r="AC31" s="2">
        <v>468439200</v>
      </c>
      <c r="AD31" s="11">
        <f t="shared" si="4"/>
        <v>-202078200</v>
      </c>
    </row>
    <row r="32" spans="1:30" ht="18.75" customHeight="1">
      <c r="A32" s="6" t="s">
        <v>39</v>
      </c>
      <c r="B32" s="12" t="s">
        <v>73</v>
      </c>
      <c r="C32" s="9">
        <f t="shared" si="5"/>
        <v>683940700</v>
      </c>
      <c r="D32" s="9">
        <f t="shared" si="6"/>
        <v>659408210</v>
      </c>
      <c r="E32" s="9">
        <f t="shared" si="1"/>
        <v>11370988</v>
      </c>
      <c r="F32" s="9">
        <f t="shared" si="1"/>
        <v>674954</v>
      </c>
      <c r="G32" s="9">
        <f t="shared" si="7"/>
        <v>12486561.539999999</v>
      </c>
      <c r="H32" s="9">
        <f t="shared" si="8"/>
        <v>357375144.18000001</v>
      </c>
      <c r="I32" s="9">
        <v>336941117</v>
      </c>
      <c r="J32" s="9">
        <v>7729734</v>
      </c>
      <c r="K32" s="9">
        <v>340252</v>
      </c>
      <c r="L32" s="9">
        <v>12364041.18</v>
      </c>
      <c r="M32" s="9">
        <f t="shared" si="2"/>
        <v>11436651.359999999</v>
      </c>
      <c r="N32" s="9">
        <v>11243863</v>
      </c>
      <c r="O32" s="9">
        <v>67012</v>
      </c>
      <c r="P32" s="9">
        <v>3256</v>
      </c>
      <c r="Q32" s="9">
        <v>122520.35999999999</v>
      </c>
      <c r="R32" s="9">
        <f t="shared" si="9"/>
        <v>45693220</v>
      </c>
      <c r="S32" s="9">
        <v>43369340</v>
      </c>
      <c r="T32" s="9">
        <v>2126670</v>
      </c>
      <c r="U32" s="9">
        <v>197210</v>
      </c>
      <c r="V32" s="9">
        <f t="shared" si="10"/>
        <v>247905298</v>
      </c>
      <c r="W32" s="9">
        <v>246323490</v>
      </c>
      <c r="X32" s="9">
        <v>1447572</v>
      </c>
      <c r="Y32" s="9">
        <v>134236</v>
      </c>
      <c r="Z32" s="9">
        <v>21530400</v>
      </c>
      <c r="AA32" s="9"/>
      <c r="AB32" s="19">
        <f t="shared" si="3"/>
        <v>683940.7</v>
      </c>
      <c r="AC32" s="2">
        <v>480240700</v>
      </c>
      <c r="AD32" s="11">
        <f t="shared" si="4"/>
        <v>-203700000</v>
      </c>
    </row>
    <row r="33" spans="1:30" ht="18.75" customHeight="1">
      <c r="A33" s="6" t="s">
        <v>40</v>
      </c>
      <c r="B33" s="12" t="s">
        <v>74</v>
      </c>
      <c r="C33" s="9">
        <f t="shared" si="5"/>
        <v>547565700</v>
      </c>
      <c r="D33" s="9">
        <f t="shared" si="6"/>
        <v>528745641</v>
      </c>
      <c r="E33" s="9">
        <f t="shared" si="1"/>
        <v>7986880</v>
      </c>
      <c r="F33" s="9">
        <f t="shared" si="1"/>
        <v>437340</v>
      </c>
      <c r="G33" s="9">
        <f t="shared" si="7"/>
        <v>10395828.779999999</v>
      </c>
      <c r="H33" s="9">
        <f t="shared" si="8"/>
        <v>236370622.96000001</v>
      </c>
      <c r="I33" s="9">
        <v>219590304</v>
      </c>
      <c r="J33" s="9">
        <v>6275346</v>
      </c>
      <c r="K33" s="9">
        <v>283198</v>
      </c>
      <c r="L33" s="9">
        <v>10221774.959999999</v>
      </c>
      <c r="M33" s="9">
        <f t="shared" si="2"/>
        <v>17994942.82</v>
      </c>
      <c r="N33" s="9">
        <v>17712293</v>
      </c>
      <c r="O33" s="9">
        <v>103564</v>
      </c>
      <c r="P33" s="9">
        <v>5032</v>
      </c>
      <c r="Q33" s="9">
        <v>174053.82</v>
      </c>
      <c r="R33" s="9">
        <f t="shared" si="9"/>
        <v>0</v>
      </c>
      <c r="S33" s="9">
        <v>0</v>
      </c>
      <c r="T33" s="9">
        <v>0</v>
      </c>
      <c r="U33" s="9">
        <v>0</v>
      </c>
      <c r="V33" s="9">
        <f t="shared" si="10"/>
        <v>260869324</v>
      </c>
      <c r="W33" s="9">
        <v>259112244</v>
      </c>
      <c r="X33" s="9">
        <v>1607970</v>
      </c>
      <c r="Y33" s="9">
        <v>149110</v>
      </c>
      <c r="Z33" s="9">
        <v>32330800</v>
      </c>
      <c r="AA33" s="9"/>
      <c r="AB33" s="19">
        <f t="shared" si="3"/>
        <v>547565.69999999995</v>
      </c>
      <c r="AC33" s="2">
        <v>365283100</v>
      </c>
      <c r="AD33" s="11">
        <f t="shared" si="4"/>
        <v>-182282600</v>
      </c>
    </row>
  </sheetData>
  <mergeCells count="13">
    <mergeCell ref="C1:K1"/>
    <mergeCell ref="A3:B5"/>
    <mergeCell ref="C3:G4"/>
    <mergeCell ref="H3:L4"/>
    <mergeCell ref="M3:Q4"/>
    <mergeCell ref="A8:B8"/>
    <mergeCell ref="V3:Y4"/>
    <mergeCell ref="Z3:Z4"/>
    <mergeCell ref="AA3:AA5"/>
    <mergeCell ref="AB3:AB5"/>
    <mergeCell ref="A6:B6"/>
    <mergeCell ref="A7:B7"/>
    <mergeCell ref="R3:U4"/>
  </mergeCells>
  <conditionalFormatting sqref="M3:Z3 M4:Y4 A3 B4:B5 A6:A8 C6:AB7 C5:Z5 C3:G4">
    <cfRule type="expression" dxfId="21" priority="6">
      <formula>Locked()</formula>
    </cfRule>
    <cfRule type="expression" dxfId="20" priority="8">
      <formula>LockedByCondition()</formula>
    </cfRule>
    <cfRule type="expression" dxfId="19" priority="10">
      <formula>HasError()</formula>
    </cfRule>
  </conditionalFormatting>
  <conditionalFormatting sqref="C8:AB8">
    <cfRule type="expression" dxfId="18" priority="7">
      <formula>LockedByCondition()</formula>
    </cfRule>
    <cfRule type="expression" dxfId="17" priority="9">
      <formula>HasError()</formula>
    </cfRule>
  </conditionalFormatting>
  <conditionalFormatting sqref="C5:F5">
    <cfRule type="expression" dxfId="16" priority="11">
      <formula>Locked()</formula>
    </cfRule>
  </conditionalFormatting>
  <conditionalFormatting sqref="AC8">
    <cfRule type="expression" dxfId="15" priority="4">
      <formula>LockedByCondition()</formula>
    </cfRule>
    <cfRule type="expression" dxfId="14" priority="5">
      <formula>HasError()</formula>
    </cfRule>
  </conditionalFormatting>
  <conditionalFormatting sqref="H3:L4">
    <cfRule type="expression" dxfId="13" priority="1">
      <formula>Locked()</formula>
    </cfRule>
    <cfRule type="expression" dxfId="12" priority="2">
      <formula>LockedByCondition()</formula>
    </cfRule>
    <cfRule type="expression" dxfId="11" priority="3">
      <formula>HasError()</formula>
    </cfRule>
  </conditionalFormatting>
  <dataValidations count="1">
    <dataValidation allowBlank="1" showInputMessage="1" showErrorMessage="1" sqref="C1 O7:AB7 O8:AC8 G6:T6 A6:A8 V3 I7:N8 D7:H7 C6:C8 D8:I8"/>
  </dataValidations>
  <pageMargins left="0.82677165354330717" right="0.43307086614173229" top="0.74803149606299213" bottom="0.55118110236220474" header="0.31496062992125984" footer="0.31496062992125984"/>
  <pageSetup paperSize="9" scale="54" fitToWidth="0" fitToHeight="0" orientation="landscape" r:id="rId1"/>
  <headerFooter>
    <oddFooter>&amp;C&amp;P</oddFooter>
  </headerFooter>
  <colBreaks count="2" manualBreakCount="2">
    <brk id="12" max="33" man="1"/>
    <brk id="2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34"/>
  <sheetViews>
    <sheetView view="pageBreakPreview" zoomScale="75" zoomScaleSheetLayoutView="75" workbookViewId="0">
      <pane xSplit="3" ySplit="8" topLeftCell="D21" activePane="bottomRight" state="frozen"/>
      <selection pane="topRight" activeCell="E1" sqref="E1"/>
      <selection pane="bottomLeft" activeCell="A9" sqref="A9"/>
      <selection pane="bottomRight" activeCell="B31" sqref="B31"/>
    </sheetView>
  </sheetViews>
  <sheetFormatPr defaultRowHeight="15"/>
  <cols>
    <col min="1" max="1" width="7.42578125" style="2" customWidth="1"/>
    <col min="2" max="2" width="25.140625" style="2" customWidth="1"/>
    <col min="3" max="3" width="19.42578125" style="2" customWidth="1"/>
    <col min="4" max="4" width="19.7109375" style="2" customWidth="1"/>
    <col min="5" max="7" width="18.7109375" style="2" customWidth="1"/>
    <col min="8" max="8" width="23.7109375" style="2" customWidth="1"/>
    <col min="9" max="9" width="24.7109375" style="2" customWidth="1"/>
    <col min="10" max="21" width="18.7109375" style="2" customWidth="1"/>
    <col min="22" max="22" width="21.85546875" style="2" customWidth="1"/>
    <col min="23" max="23" width="21.140625" style="2" customWidth="1"/>
    <col min="24" max="25" width="18.7109375" style="2" customWidth="1"/>
    <col min="26" max="26" width="33.42578125" style="2" customWidth="1"/>
    <col min="27" max="27" width="12.5703125" style="2" hidden="1" customWidth="1"/>
    <col min="28" max="28" width="18.7109375" style="2" customWidth="1"/>
    <col min="29" max="29" width="26.7109375" style="2" hidden="1" customWidth="1"/>
    <col min="30" max="33" width="14.28515625" style="2" hidden="1" customWidth="1"/>
    <col min="34" max="16384" width="9.140625" style="2"/>
  </cols>
  <sheetData>
    <row r="1" spans="1:30" ht="36" customHeight="1">
      <c r="B1" s="10"/>
      <c r="C1" s="27" t="s">
        <v>56</v>
      </c>
      <c r="D1" s="27"/>
      <c r="E1" s="27"/>
      <c r="F1" s="27"/>
      <c r="G1" s="27"/>
      <c r="H1" s="27"/>
      <c r="I1" s="27"/>
      <c r="J1" s="27"/>
      <c r="K1" s="27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31.5" customHeight="1">
      <c r="A2" s="1" t="s">
        <v>53</v>
      </c>
      <c r="B2" s="1"/>
      <c r="C2" s="1"/>
      <c r="D2" s="1"/>
      <c r="E2" s="1"/>
      <c r="F2" s="1"/>
      <c r="G2" s="21"/>
      <c r="H2" s="22"/>
      <c r="I2" s="1"/>
      <c r="J2" s="1"/>
      <c r="K2" s="21"/>
      <c r="L2" s="1"/>
      <c r="M2" s="22"/>
      <c r="N2" s="21"/>
      <c r="O2" s="1"/>
      <c r="P2" s="1"/>
      <c r="Q2" s="1"/>
      <c r="R2" s="22"/>
      <c r="S2" s="1"/>
      <c r="T2" s="1"/>
      <c r="U2" s="1"/>
      <c r="V2" s="23"/>
    </row>
    <row r="3" spans="1:30" ht="78" customHeight="1">
      <c r="A3" s="28" t="s">
        <v>0</v>
      </c>
      <c r="B3" s="28"/>
      <c r="C3" s="32" t="s">
        <v>45</v>
      </c>
      <c r="D3" s="33"/>
      <c r="E3" s="33"/>
      <c r="F3" s="33"/>
      <c r="G3" s="34"/>
      <c r="H3" s="32" t="s">
        <v>49</v>
      </c>
      <c r="I3" s="33"/>
      <c r="J3" s="33"/>
      <c r="K3" s="33"/>
      <c r="L3" s="34"/>
      <c r="M3" s="39" t="s">
        <v>46</v>
      </c>
      <c r="N3" s="39"/>
      <c r="O3" s="39"/>
      <c r="P3" s="39"/>
      <c r="Q3" s="39"/>
      <c r="R3" s="39" t="s">
        <v>47</v>
      </c>
      <c r="S3" s="39"/>
      <c r="T3" s="39"/>
      <c r="U3" s="39"/>
      <c r="V3" s="38" t="s">
        <v>48</v>
      </c>
      <c r="W3" s="38"/>
      <c r="X3" s="38"/>
      <c r="Y3" s="38"/>
      <c r="Z3" s="40" t="s">
        <v>42</v>
      </c>
      <c r="AA3" s="31" t="s">
        <v>1</v>
      </c>
      <c r="AB3" s="31" t="str">
        <f>CONCATENATE("Итого общий размер субвенции на ","2026"," год, тыс. рублей")</f>
        <v>Итого общий размер субвенции на 2026 год, тыс. рублей</v>
      </c>
    </row>
    <row r="4" spans="1:30">
      <c r="A4" s="28"/>
      <c r="B4" s="28"/>
      <c r="C4" s="35"/>
      <c r="D4" s="36"/>
      <c r="E4" s="36"/>
      <c r="F4" s="36"/>
      <c r="G4" s="37"/>
      <c r="H4" s="35"/>
      <c r="I4" s="36"/>
      <c r="J4" s="36"/>
      <c r="K4" s="36"/>
      <c r="L4" s="37"/>
      <c r="M4" s="39"/>
      <c r="N4" s="39"/>
      <c r="O4" s="39"/>
      <c r="P4" s="39"/>
      <c r="Q4" s="39"/>
      <c r="R4" s="39"/>
      <c r="S4" s="39"/>
      <c r="T4" s="39"/>
      <c r="U4" s="39"/>
      <c r="V4" s="38"/>
      <c r="W4" s="38"/>
      <c r="X4" s="38"/>
      <c r="Y4" s="38"/>
      <c r="Z4" s="41"/>
      <c r="AA4" s="31"/>
      <c r="AB4" s="31"/>
    </row>
    <row r="5" spans="1:30" ht="25.5">
      <c r="A5" s="28"/>
      <c r="B5" s="28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3" t="s">
        <v>2</v>
      </c>
      <c r="N5" s="4" t="s">
        <v>3</v>
      </c>
      <c r="O5" s="4" t="s">
        <v>4</v>
      </c>
      <c r="P5" s="4" t="s">
        <v>5</v>
      </c>
      <c r="Q5" s="4" t="s">
        <v>6</v>
      </c>
      <c r="R5" s="3" t="s">
        <v>2</v>
      </c>
      <c r="S5" s="4" t="s">
        <v>3</v>
      </c>
      <c r="T5" s="4" t="s">
        <v>4</v>
      </c>
      <c r="U5" s="4" t="s">
        <v>5</v>
      </c>
      <c r="V5" s="3" t="s">
        <v>2</v>
      </c>
      <c r="W5" s="4" t="s">
        <v>3</v>
      </c>
      <c r="X5" s="4" t="s">
        <v>4</v>
      </c>
      <c r="Y5" s="4" t="s">
        <v>5</v>
      </c>
      <c r="Z5" s="4" t="s">
        <v>3</v>
      </c>
      <c r="AA5" s="31"/>
      <c r="AB5" s="31"/>
    </row>
    <row r="6" spans="1:30">
      <c r="A6" s="30">
        <v>1</v>
      </c>
      <c r="B6" s="30"/>
      <c r="C6" s="5" t="s">
        <v>7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25</v>
      </c>
      <c r="AB6" s="5">
        <v>26</v>
      </c>
    </row>
    <row r="7" spans="1:30" ht="22.5">
      <c r="A7" s="30"/>
      <c r="B7" s="30"/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9</v>
      </c>
      <c r="AB7" s="5" t="s">
        <v>9</v>
      </c>
    </row>
    <row r="8" spans="1:30">
      <c r="A8" s="29" t="s">
        <v>10</v>
      </c>
      <c r="B8" s="29"/>
      <c r="C8" s="25">
        <f t="shared" ref="C8:AB8" si="0">SUM(C9:C33)</f>
        <v>22708501600</v>
      </c>
      <c r="D8" s="7">
        <f t="shared" si="0"/>
        <v>22073815231</v>
      </c>
      <c r="E8" s="7">
        <f t="shared" si="0"/>
        <v>272169567</v>
      </c>
      <c r="F8" s="7">
        <f t="shared" si="0"/>
        <v>17033610</v>
      </c>
      <c r="G8" s="7">
        <f t="shared" si="0"/>
        <v>345483151.43999994</v>
      </c>
      <c r="H8" s="25">
        <f t="shared" si="0"/>
        <v>12685795833.100002</v>
      </c>
      <c r="I8" s="25">
        <f t="shared" si="0"/>
        <v>12149024165</v>
      </c>
      <c r="J8" s="25">
        <f t="shared" si="0"/>
        <v>184551816</v>
      </c>
      <c r="K8" s="25">
        <f t="shared" si="0"/>
        <v>10177994</v>
      </c>
      <c r="L8" s="25">
        <f t="shared" si="0"/>
        <v>342041858.09999985</v>
      </c>
      <c r="M8" s="25">
        <f t="shared" si="0"/>
        <v>350303078.33999991</v>
      </c>
      <c r="N8" s="25">
        <f t="shared" si="0"/>
        <v>344838386</v>
      </c>
      <c r="O8" s="25">
        <f t="shared" si="0"/>
        <v>1929641</v>
      </c>
      <c r="P8" s="25">
        <f t="shared" si="0"/>
        <v>93758</v>
      </c>
      <c r="Q8" s="25">
        <f t="shared" si="0"/>
        <v>3441293.34</v>
      </c>
      <c r="R8" s="25">
        <f t="shared" si="0"/>
        <v>619342546</v>
      </c>
      <c r="S8" s="25">
        <f t="shared" si="0"/>
        <v>575027396</v>
      </c>
      <c r="T8" s="25">
        <f t="shared" si="0"/>
        <v>41636350</v>
      </c>
      <c r="U8" s="25">
        <f t="shared" si="0"/>
        <v>2678800</v>
      </c>
      <c r="V8" s="25">
        <f t="shared" si="0"/>
        <v>8495908502</v>
      </c>
      <c r="W8" s="25">
        <f t="shared" si="0"/>
        <v>8447773684</v>
      </c>
      <c r="X8" s="25">
        <f t="shared" si="0"/>
        <v>44051760</v>
      </c>
      <c r="Y8" s="25">
        <f t="shared" si="0"/>
        <v>4083058</v>
      </c>
      <c r="Z8" s="26">
        <f t="shared" si="0"/>
        <v>557151600</v>
      </c>
      <c r="AA8" s="7">
        <f t="shared" si="0"/>
        <v>0</v>
      </c>
      <c r="AB8" s="18">
        <f t="shared" si="0"/>
        <v>22708501.600000001</v>
      </c>
      <c r="AC8" s="8">
        <f>SUM(AC9:AC47)</f>
        <v>15411429200</v>
      </c>
    </row>
    <row r="9" spans="1:30" ht="30">
      <c r="A9" s="6" t="s">
        <v>11</v>
      </c>
      <c r="B9" s="12" t="s">
        <v>12</v>
      </c>
      <c r="C9" s="9">
        <f>ROUND(D9+E9+F9+G9,-2)</f>
        <v>1119690300</v>
      </c>
      <c r="D9" s="9">
        <f>I9 + N9 + S9 + W9+Z9</f>
        <v>1087771969</v>
      </c>
      <c r="E9" s="9">
        <f t="shared" ref="E9:F33" si="1">J9 + O9 + T9 + X9</f>
        <v>15103482</v>
      </c>
      <c r="F9" s="9">
        <f t="shared" si="1"/>
        <v>688430</v>
      </c>
      <c r="G9" s="9">
        <f>L9+Q9</f>
        <v>16126426.439999999</v>
      </c>
      <c r="H9" s="9">
        <f>I9+J9+K9+L9</f>
        <v>641291526.51999998</v>
      </c>
      <c r="I9" s="9">
        <v>611942608</v>
      </c>
      <c r="J9" s="9">
        <v>12885726</v>
      </c>
      <c r="K9" s="9">
        <v>486498</v>
      </c>
      <c r="L9" s="9">
        <v>15976694.52</v>
      </c>
      <c r="M9" s="9">
        <f t="shared" ref="M9:M33" si="2">N9+O9+P9+Q9</f>
        <v>13374026.92</v>
      </c>
      <c r="N9" s="9">
        <v>13138057</v>
      </c>
      <c r="O9" s="9">
        <v>82242</v>
      </c>
      <c r="P9" s="9">
        <v>3996</v>
      </c>
      <c r="Q9" s="9">
        <v>149731.91999999998</v>
      </c>
      <c r="R9" s="9">
        <f>S9+T9+U9</f>
        <v>4513320</v>
      </c>
      <c r="S9" s="9">
        <v>4277880</v>
      </c>
      <c r="T9" s="9">
        <v>215460</v>
      </c>
      <c r="U9" s="9">
        <v>19980</v>
      </c>
      <c r="V9" s="9">
        <f>W9+X9+Y9</f>
        <v>435377734</v>
      </c>
      <c r="W9" s="9">
        <v>433279724</v>
      </c>
      <c r="X9" s="9">
        <v>1920054</v>
      </c>
      <c r="Y9" s="9">
        <v>177956</v>
      </c>
      <c r="Z9" s="9">
        <v>25133700</v>
      </c>
      <c r="AA9" s="9"/>
      <c r="AB9" s="19">
        <f t="shared" ref="AB9:AB33" si="3">ROUND(C9 / 1000,1) + AA9</f>
        <v>1119690.3</v>
      </c>
      <c r="AC9" s="2">
        <v>755473700</v>
      </c>
      <c r="AD9" s="11">
        <f t="shared" ref="AD9:AD33" si="4">AC9-C9</f>
        <v>-364216600</v>
      </c>
    </row>
    <row r="10" spans="1:30" ht="30">
      <c r="A10" s="6" t="s">
        <v>13</v>
      </c>
      <c r="B10" s="12" t="s">
        <v>57</v>
      </c>
      <c r="C10" s="9">
        <f t="shared" ref="C10:C33" si="5">ROUND(D10+E10+F10+G10,-2)</f>
        <v>364016500</v>
      </c>
      <c r="D10" s="9">
        <f t="shared" ref="D10:D33" si="6">I10 + N10 + S10 + W10+Z10</f>
        <v>355969404</v>
      </c>
      <c r="E10" s="9">
        <f t="shared" si="1"/>
        <v>4910117</v>
      </c>
      <c r="F10" s="9">
        <f t="shared" si="1"/>
        <v>186736</v>
      </c>
      <c r="G10" s="9">
        <f t="shared" ref="G10:G33" si="7">L10+Q10</f>
        <v>2950274.52</v>
      </c>
      <c r="H10" s="9">
        <f t="shared" ref="H10:H33" si="8">I10+J10+K10+L10</f>
        <v>298534209.5</v>
      </c>
      <c r="I10" s="9">
        <v>290876683</v>
      </c>
      <c r="J10" s="9">
        <v>4569810</v>
      </c>
      <c r="K10" s="9">
        <v>155752</v>
      </c>
      <c r="L10" s="9">
        <v>2931964.5</v>
      </c>
      <c r="M10" s="9">
        <f t="shared" si="2"/>
        <v>2337161.02</v>
      </c>
      <c r="N10" s="9">
        <v>2307672</v>
      </c>
      <c r="O10" s="9">
        <v>10661</v>
      </c>
      <c r="P10" s="9">
        <v>518</v>
      </c>
      <c r="Q10" s="9">
        <v>18310.019999999997</v>
      </c>
      <c r="R10" s="9">
        <f t="shared" ref="R10:R33" si="9">S10+T10+U10</f>
        <v>0</v>
      </c>
      <c r="S10" s="9">
        <v>0</v>
      </c>
      <c r="T10" s="9">
        <v>0</v>
      </c>
      <c r="U10" s="9">
        <v>0</v>
      </c>
      <c r="V10" s="9">
        <f t="shared" ref="V10:V33" si="10">W10+X10+Y10</f>
        <v>56518961</v>
      </c>
      <c r="W10" s="9">
        <v>56158849</v>
      </c>
      <c r="X10" s="9">
        <v>329646</v>
      </c>
      <c r="Y10" s="9">
        <v>30466</v>
      </c>
      <c r="Z10" s="9">
        <v>6626200</v>
      </c>
      <c r="AA10" s="9"/>
      <c r="AB10" s="19">
        <f t="shared" si="3"/>
        <v>364016.5</v>
      </c>
      <c r="AC10" s="2">
        <v>268805500</v>
      </c>
      <c r="AD10" s="11">
        <f t="shared" si="4"/>
        <v>-95211000</v>
      </c>
    </row>
    <row r="11" spans="1:30" s="16" customFormat="1" ht="30">
      <c r="A11" s="13" t="s">
        <v>14</v>
      </c>
      <c r="B11" s="24" t="s">
        <v>43</v>
      </c>
      <c r="C11" s="9">
        <f t="shared" si="5"/>
        <v>294288100</v>
      </c>
      <c r="D11" s="15">
        <f t="shared" si="6"/>
        <v>286709438</v>
      </c>
      <c r="E11" s="15">
        <f t="shared" si="1"/>
        <v>4384036</v>
      </c>
      <c r="F11" s="15">
        <f t="shared" si="1"/>
        <v>212218</v>
      </c>
      <c r="G11" s="9">
        <f t="shared" si="7"/>
        <v>2982444.3</v>
      </c>
      <c r="H11" s="15">
        <f t="shared" si="8"/>
        <v>198967208.97999999</v>
      </c>
      <c r="I11" s="15">
        <v>192704948</v>
      </c>
      <c r="J11" s="15">
        <v>3201272</v>
      </c>
      <c r="K11" s="15">
        <v>103296</v>
      </c>
      <c r="L11" s="15">
        <v>2957692.98</v>
      </c>
      <c r="M11" s="15">
        <f t="shared" si="2"/>
        <v>3379481.32</v>
      </c>
      <c r="N11" s="15">
        <v>3338760</v>
      </c>
      <c r="O11" s="15">
        <v>15230</v>
      </c>
      <c r="P11" s="15">
        <v>740</v>
      </c>
      <c r="Q11" s="15">
        <v>24751.32</v>
      </c>
      <c r="R11" s="15">
        <f t="shared" si="9"/>
        <v>13474825</v>
      </c>
      <c r="S11" s="15">
        <v>12646425</v>
      </c>
      <c r="T11" s="15">
        <v>758100</v>
      </c>
      <c r="U11" s="15">
        <v>70300</v>
      </c>
      <c r="V11" s="15">
        <f t="shared" si="10"/>
        <v>71883421</v>
      </c>
      <c r="W11" s="15">
        <v>71436105</v>
      </c>
      <c r="X11" s="15">
        <v>409434</v>
      </c>
      <c r="Y11" s="15">
        <v>37882</v>
      </c>
      <c r="Z11" s="15">
        <v>6583200</v>
      </c>
      <c r="AA11" s="15"/>
      <c r="AB11" s="20">
        <f t="shared" si="3"/>
        <v>294288.09999999998</v>
      </c>
      <c r="AC11" s="16">
        <v>198452200</v>
      </c>
      <c r="AD11" s="17">
        <f t="shared" si="4"/>
        <v>-95835900</v>
      </c>
    </row>
    <row r="12" spans="1:30" ht="30">
      <c r="A12" s="6" t="s">
        <v>15</v>
      </c>
      <c r="B12" s="12" t="s">
        <v>16</v>
      </c>
      <c r="C12" s="9">
        <f t="shared" si="5"/>
        <v>375211000</v>
      </c>
      <c r="D12" s="9">
        <f t="shared" si="6"/>
        <v>365817078</v>
      </c>
      <c r="E12" s="9">
        <f t="shared" si="1"/>
        <v>4902252</v>
      </c>
      <c r="F12" s="9">
        <f t="shared" si="1"/>
        <v>194300</v>
      </c>
      <c r="G12" s="9">
        <f t="shared" si="7"/>
        <v>4297331.4000000004</v>
      </c>
      <c r="H12" s="9">
        <f t="shared" si="8"/>
        <v>262926449.90000001</v>
      </c>
      <c r="I12" s="9">
        <v>254235498</v>
      </c>
      <c r="J12" s="9">
        <v>4272978</v>
      </c>
      <c r="K12" s="9">
        <v>136478</v>
      </c>
      <c r="L12" s="9">
        <v>4281495.9000000004</v>
      </c>
      <c r="M12" s="9">
        <f t="shared" si="2"/>
        <v>2087592.5</v>
      </c>
      <c r="N12" s="9">
        <v>2062175</v>
      </c>
      <c r="O12" s="9">
        <v>9138</v>
      </c>
      <c r="P12" s="9">
        <v>444</v>
      </c>
      <c r="Q12" s="9">
        <v>15835.5</v>
      </c>
      <c r="R12" s="9">
        <f t="shared" si="9"/>
        <v>0</v>
      </c>
      <c r="S12" s="9">
        <v>0</v>
      </c>
      <c r="T12" s="9">
        <v>0</v>
      </c>
      <c r="U12" s="9">
        <v>0</v>
      </c>
      <c r="V12" s="9">
        <f t="shared" si="10"/>
        <v>99758419</v>
      </c>
      <c r="W12" s="9">
        <v>99080905</v>
      </c>
      <c r="X12" s="9">
        <v>620136</v>
      </c>
      <c r="Y12" s="9">
        <v>57378</v>
      </c>
      <c r="Z12" s="9">
        <v>10438500</v>
      </c>
      <c r="AA12" s="9"/>
      <c r="AB12" s="19">
        <f t="shared" si="3"/>
        <v>375211</v>
      </c>
      <c r="AC12" s="2">
        <v>261237900</v>
      </c>
      <c r="AD12" s="11">
        <f t="shared" si="4"/>
        <v>-113973100</v>
      </c>
    </row>
    <row r="13" spans="1:30" ht="30">
      <c r="A13" s="6" t="s">
        <v>17</v>
      </c>
      <c r="B13" s="12" t="s">
        <v>44</v>
      </c>
      <c r="C13" s="9">
        <f t="shared" si="5"/>
        <v>412178100</v>
      </c>
      <c r="D13" s="9">
        <f t="shared" si="6"/>
        <v>400028940</v>
      </c>
      <c r="E13" s="9">
        <f t="shared" si="1"/>
        <v>6191203</v>
      </c>
      <c r="F13" s="9">
        <f t="shared" si="1"/>
        <v>259290</v>
      </c>
      <c r="G13" s="9">
        <f t="shared" si="7"/>
        <v>5698664.5199999996</v>
      </c>
      <c r="H13" s="9">
        <f t="shared" si="8"/>
        <v>286650316.16000003</v>
      </c>
      <c r="I13" s="9">
        <v>275404238</v>
      </c>
      <c r="J13" s="9">
        <v>5461408</v>
      </c>
      <c r="K13" s="9">
        <v>194348</v>
      </c>
      <c r="L13" s="9">
        <v>5590322.1599999992</v>
      </c>
      <c r="M13" s="9">
        <f t="shared" si="2"/>
        <v>10178278.359999999</v>
      </c>
      <c r="N13" s="9">
        <v>10007653</v>
      </c>
      <c r="O13" s="9">
        <v>59397</v>
      </c>
      <c r="P13" s="9">
        <v>2886</v>
      </c>
      <c r="Q13" s="9">
        <v>108342.36</v>
      </c>
      <c r="R13" s="9">
        <f t="shared" si="9"/>
        <v>0</v>
      </c>
      <c r="S13" s="9">
        <v>0</v>
      </c>
      <c r="T13" s="9">
        <v>0</v>
      </c>
      <c r="U13" s="9">
        <v>0</v>
      </c>
      <c r="V13" s="9">
        <f t="shared" si="10"/>
        <v>103411903</v>
      </c>
      <c r="W13" s="9">
        <v>102679449</v>
      </c>
      <c r="X13" s="9">
        <v>670398</v>
      </c>
      <c r="Y13" s="9">
        <v>62056</v>
      </c>
      <c r="Z13" s="9">
        <v>11937600</v>
      </c>
      <c r="AA13" s="9"/>
      <c r="AB13" s="19">
        <f t="shared" si="3"/>
        <v>412178.1</v>
      </c>
      <c r="AC13" s="2">
        <v>274608500</v>
      </c>
      <c r="AD13" s="11">
        <f t="shared" si="4"/>
        <v>-137569600</v>
      </c>
    </row>
    <row r="14" spans="1:30" ht="30">
      <c r="A14" s="6" t="s">
        <v>18</v>
      </c>
      <c r="B14" s="12" t="s">
        <v>19</v>
      </c>
      <c r="C14" s="9">
        <f t="shared" si="5"/>
        <v>492721000</v>
      </c>
      <c r="D14" s="9">
        <f t="shared" si="6"/>
        <v>479111390</v>
      </c>
      <c r="E14" s="9">
        <f t="shared" si="1"/>
        <v>6768275</v>
      </c>
      <c r="F14" s="9">
        <f t="shared" si="1"/>
        <v>299690</v>
      </c>
      <c r="G14" s="9">
        <f t="shared" si="7"/>
        <v>6541670.0399999991</v>
      </c>
      <c r="H14" s="9">
        <f t="shared" si="8"/>
        <v>278827081.13999999</v>
      </c>
      <c r="I14" s="9">
        <v>266393413</v>
      </c>
      <c r="J14" s="9">
        <v>5822428</v>
      </c>
      <c r="K14" s="9">
        <v>215680</v>
      </c>
      <c r="L14" s="9">
        <v>6395560.1399999987</v>
      </c>
      <c r="M14" s="9">
        <f t="shared" si="2"/>
        <v>14320944.9</v>
      </c>
      <c r="N14" s="9">
        <v>14090194</v>
      </c>
      <c r="O14" s="9">
        <v>80719</v>
      </c>
      <c r="P14" s="9">
        <v>3922</v>
      </c>
      <c r="Q14" s="9">
        <v>146109.89999999997</v>
      </c>
      <c r="R14" s="9">
        <f t="shared" si="9"/>
        <v>0</v>
      </c>
      <c r="S14" s="9">
        <v>0</v>
      </c>
      <c r="T14" s="9">
        <v>0</v>
      </c>
      <c r="U14" s="9">
        <v>0</v>
      </c>
      <c r="V14" s="9">
        <f t="shared" si="10"/>
        <v>190295299</v>
      </c>
      <c r="W14" s="9">
        <v>189350083</v>
      </c>
      <c r="X14" s="9">
        <v>865128</v>
      </c>
      <c r="Y14" s="9">
        <v>80088</v>
      </c>
      <c r="Z14" s="9">
        <v>9277700</v>
      </c>
      <c r="AA14" s="9"/>
      <c r="AB14" s="19">
        <f t="shared" si="3"/>
        <v>492721</v>
      </c>
      <c r="AC14" s="2">
        <v>351380300</v>
      </c>
      <c r="AD14" s="11">
        <f t="shared" si="4"/>
        <v>-141340700</v>
      </c>
    </row>
    <row r="15" spans="1:30" ht="30">
      <c r="A15" s="6" t="s">
        <v>20</v>
      </c>
      <c r="B15" s="12" t="s">
        <v>58</v>
      </c>
      <c r="C15" s="9">
        <f t="shared" si="5"/>
        <v>330740900</v>
      </c>
      <c r="D15" s="9">
        <f t="shared" si="6"/>
        <v>319968666</v>
      </c>
      <c r="E15" s="9">
        <f t="shared" si="1"/>
        <v>6158331</v>
      </c>
      <c r="F15" s="9">
        <f t="shared" si="1"/>
        <v>336900</v>
      </c>
      <c r="G15" s="9">
        <f t="shared" si="7"/>
        <v>4277011.9799999995</v>
      </c>
      <c r="H15" s="9">
        <f t="shared" si="8"/>
        <v>221059227.13999999</v>
      </c>
      <c r="I15" s="9">
        <v>212515102</v>
      </c>
      <c r="J15" s="9">
        <v>4167880</v>
      </c>
      <c r="K15" s="9">
        <v>153642</v>
      </c>
      <c r="L15" s="9">
        <v>4222603.1399999997</v>
      </c>
      <c r="M15" s="9">
        <f t="shared" si="2"/>
        <v>5044065.84</v>
      </c>
      <c r="N15" s="9">
        <v>4959314</v>
      </c>
      <c r="O15" s="9">
        <v>28937</v>
      </c>
      <c r="P15" s="9">
        <v>1406</v>
      </c>
      <c r="Q15" s="9">
        <v>54408.84</v>
      </c>
      <c r="R15" s="9">
        <f t="shared" si="9"/>
        <v>31316664</v>
      </c>
      <c r="S15" s="9">
        <v>29640680</v>
      </c>
      <c r="T15" s="9">
        <v>1533756</v>
      </c>
      <c r="U15" s="9">
        <v>142228</v>
      </c>
      <c r="V15" s="9">
        <f t="shared" si="10"/>
        <v>68388352</v>
      </c>
      <c r="W15" s="9">
        <v>67920970</v>
      </c>
      <c r="X15" s="9">
        <v>427758</v>
      </c>
      <c r="Y15" s="9">
        <v>39624</v>
      </c>
      <c r="Z15" s="9">
        <v>4932600</v>
      </c>
      <c r="AA15" s="9"/>
      <c r="AB15" s="19">
        <f t="shared" si="3"/>
        <v>330740.90000000002</v>
      </c>
      <c r="AC15" s="2">
        <v>249015000</v>
      </c>
      <c r="AD15" s="11">
        <f t="shared" si="4"/>
        <v>-81725900</v>
      </c>
    </row>
    <row r="16" spans="1:30" ht="30">
      <c r="A16" s="6" t="s">
        <v>21</v>
      </c>
      <c r="B16" s="12" t="s">
        <v>59</v>
      </c>
      <c r="C16" s="9">
        <f t="shared" si="5"/>
        <v>315708200</v>
      </c>
      <c r="D16" s="9">
        <f t="shared" si="6"/>
        <v>307637756</v>
      </c>
      <c r="E16" s="9">
        <f t="shared" si="1"/>
        <v>4683098</v>
      </c>
      <c r="F16" s="9">
        <f t="shared" si="1"/>
        <v>225022</v>
      </c>
      <c r="G16" s="9">
        <f t="shared" si="7"/>
        <v>3162329.4600000004</v>
      </c>
      <c r="H16" s="9">
        <f t="shared" si="8"/>
        <v>223360751.25999999</v>
      </c>
      <c r="I16" s="9">
        <v>216600532</v>
      </c>
      <c r="J16" s="9">
        <v>3487762</v>
      </c>
      <c r="K16" s="9">
        <v>114422</v>
      </c>
      <c r="L16" s="9">
        <v>3158035.2600000002</v>
      </c>
      <c r="M16" s="9">
        <f t="shared" si="2"/>
        <v>694880.2</v>
      </c>
      <c r="N16" s="9">
        <v>687392</v>
      </c>
      <c r="O16" s="9">
        <v>3046</v>
      </c>
      <c r="P16" s="9">
        <v>148</v>
      </c>
      <c r="Q16" s="9">
        <v>4294.2</v>
      </c>
      <c r="R16" s="9">
        <f t="shared" si="9"/>
        <v>12933510</v>
      </c>
      <c r="S16" s="9">
        <v>12122550</v>
      </c>
      <c r="T16" s="9">
        <v>742140</v>
      </c>
      <c r="U16" s="9">
        <v>68820</v>
      </c>
      <c r="V16" s="9">
        <f t="shared" si="10"/>
        <v>71584864</v>
      </c>
      <c r="W16" s="9">
        <v>71093082</v>
      </c>
      <c r="X16" s="9">
        <v>450150</v>
      </c>
      <c r="Y16" s="9">
        <v>41632</v>
      </c>
      <c r="Z16" s="9">
        <v>7134200</v>
      </c>
      <c r="AA16" s="9"/>
      <c r="AB16" s="19">
        <f t="shared" si="3"/>
        <v>315708.2</v>
      </c>
      <c r="AC16" s="2">
        <v>234392100</v>
      </c>
      <c r="AD16" s="11">
        <f t="shared" si="4"/>
        <v>-81316100</v>
      </c>
    </row>
    <row r="17" spans="1:30" s="16" customFormat="1" ht="30">
      <c r="A17" s="13" t="s">
        <v>22</v>
      </c>
      <c r="B17" s="14" t="s">
        <v>23</v>
      </c>
      <c r="C17" s="9">
        <f t="shared" si="5"/>
        <v>402321700</v>
      </c>
      <c r="D17" s="15">
        <f t="shared" si="6"/>
        <v>392573039</v>
      </c>
      <c r="E17" s="15">
        <f t="shared" si="1"/>
        <v>5479742</v>
      </c>
      <c r="F17" s="15">
        <f t="shared" si="1"/>
        <v>283638</v>
      </c>
      <c r="G17" s="9">
        <f t="shared" si="7"/>
        <v>3985258.32</v>
      </c>
      <c r="H17" s="15">
        <f t="shared" si="8"/>
        <v>251258105.19999999</v>
      </c>
      <c r="I17" s="15">
        <v>243332902</v>
      </c>
      <c r="J17" s="15">
        <v>3829222</v>
      </c>
      <c r="K17" s="15">
        <v>131180</v>
      </c>
      <c r="L17" s="15">
        <v>3964801.1999999997</v>
      </c>
      <c r="M17" s="15">
        <f t="shared" si="2"/>
        <v>2684601.12</v>
      </c>
      <c r="N17" s="15">
        <v>2651368</v>
      </c>
      <c r="O17" s="15">
        <v>12184</v>
      </c>
      <c r="P17" s="15">
        <v>592</v>
      </c>
      <c r="Q17" s="15">
        <v>20457.12</v>
      </c>
      <c r="R17" s="15">
        <f t="shared" si="9"/>
        <v>17284930</v>
      </c>
      <c r="S17" s="15">
        <v>16238530</v>
      </c>
      <c r="T17" s="15">
        <v>957600</v>
      </c>
      <c r="U17" s="15">
        <v>88800</v>
      </c>
      <c r="V17" s="15">
        <f t="shared" si="10"/>
        <v>120434441</v>
      </c>
      <c r="W17" s="15">
        <v>119690639</v>
      </c>
      <c r="X17" s="15">
        <v>680736</v>
      </c>
      <c r="Y17" s="15">
        <v>63066</v>
      </c>
      <c r="Z17" s="15">
        <v>10659600</v>
      </c>
      <c r="AA17" s="15"/>
      <c r="AB17" s="20">
        <f t="shared" si="3"/>
        <v>402321.7</v>
      </c>
      <c r="AC17" s="16">
        <v>294096200</v>
      </c>
      <c r="AD17" s="17">
        <f t="shared" si="4"/>
        <v>-108225500</v>
      </c>
    </row>
    <row r="18" spans="1:30" s="16" customFormat="1" ht="30">
      <c r="A18" s="13" t="s">
        <v>24</v>
      </c>
      <c r="B18" s="24" t="s">
        <v>60</v>
      </c>
      <c r="C18" s="9">
        <f t="shared" si="5"/>
        <v>224821900</v>
      </c>
      <c r="D18" s="15">
        <f t="shared" si="6"/>
        <v>220269544</v>
      </c>
      <c r="E18" s="15">
        <f t="shared" si="1"/>
        <v>2750414</v>
      </c>
      <c r="F18" s="15">
        <f t="shared" si="1"/>
        <v>125434</v>
      </c>
      <c r="G18" s="9">
        <f t="shared" si="7"/>
        <v>1676535.24</v>
      </c>
      <c r="H18" s="15">
        <f t="shared" si="8"/>
        <v>177495280.24000001</v>
      </c>
      <c r="I18" s="15">
        <v>173596017</v>
      </c>
      <c r="J18" s="15">
        <v>2152688</v>
      </c>
      <c r="K18" s="15">
        <v>70040</v>
      </c>
      <c r="L18" s="15">
        <v>1676535.24</v>
      </c>
      <c r="M18" s="15">
        <f t="shared" si="2"/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9"/>
        <v>10559056</v>
      </c>
      <c r="S18" s="15">
        <v>10066376</v>
      </c>
      <c r="T18" s="15">
        <v>450870</v>
      </c>
      <c r="U18" s="15">
        <v>41810</v>
      </c>
      <c r="V18" s="15">
        <f t="shared" si="10"/>
        <v>32072991</v>
      </c>
      <c r="W18" s="15">
        <v>31912551</v>
      </c>
      <c r="X18" s="15">
        <v>146856</v>
      </c>
      <c r="Y18" s="15">
        <v>13584</v>
      </c>
      <c r="Z18" s="15">
        <v>4694600</v>
      </c>
      <c r="AA18" s="15"/>
      <c r="AB18" s="20">
        <f t="shared" si="3"/>
        <v>224821.9</v>
      </c>
      <c r="AC18" s="16">
        <v>167788100</v>
      </c>
      <c r="AD18" s="17">
        <f t="shared" si="4"/>
        <v>-57033800</v>
      </c>
    </row>
    <row r="19" spans="1:30" ht="30">
      <c r="A19" s="6" t="s">
        <v>25</v>
      </c>
      <c r="B19" s="12" t="s">
        <v>61</v>
      </c>
      <c r="C19" s="9">
        <f t="shared" si="5"/>
        <v>244069800</v>
      </c>
      <c r="D19" s="9">
        <f t="shared" si="6"/>
        <v>238835904</v>
      </c>
      <c r="E19" s="9">
        <f t="shared" si="1"/>
        <v>3007343</v>
      </c>
      <c r="F19" s="9">
        <f t="shared" si="1"/>
        <v>143236</v>
      </c>
      <c r="G19" s="9">
        <f t="shared" si="7"/>
        <v>2083299</v>
      </c>
      <c r="H19" s="9">
        <f t="shared" si="8"/>
        <v>192178523.88</v>
      </c>
      <c r="I19" s="9">
        <v>187611530</v>
      </c>
      <c r="J19" s="9">
        <v>2419832</v>
      </c>
      <c r="K19" s="9">
        <v>89420</v>
      </c>
      <c r="L19" s="9">
        <v>2057741.88</v>
      </c>
      <c r="M19" s="9">
        <f t="shared" si="2"/>
        <v>3060975.12</v>
      </c>
      <c r="N19" s="9">
        <v>3021045</v>
      </c>
      <c r="O19" s="9">
        <v>13707</v>
      </c>
      <c r="P19" s="9">
        <v>666</v>
      </c>
      <c r="Q19" s="9">
        <v>25557.119999999999</v>
      </c>
      <c r="R19" s="9">
        <f t="shared" si="9"/>
        <v>9721680</v>
      </c>
      <c r="S19" s="9">
        <v>9316200</v>
      </c>
      <c r="T19" s="9">
        <v>371070</v>
      </c>
      <c r="U19" s="9">
        <v>34410</v>
      </c>
      <c r="V19" s="9">
        <f t="shared" si="10"/>
        <v>35864603</v>
      </c>
      <c r="W19" s="9">
        <v>35643129</v>
      </c>
      <c r="X19" s="9">
        <v>202734</v>
      </c>
      <c r="Y19" s="9">
        <v>18740</v>
      </c>
      <c r="Z19" s="9">
        <v>3244000</v>
      </c>
      <c r="AA19" s="9"/>
      <c r="AB19" s="19">
        <f t="shared" si="3"/>
        <v>244069.8</v>
      </c>
      <c r="AC19" s="2">
        <v>175171100</v>
      </c>
      <c r="AD19" s="11">
        <f t="shared" si="4"/>
        <v>-68898700</v>
      </c>
    </row>
    <row r="20" spans="1:30" ht="30">
      <c r="A20" s="6" t="s">
        <v>26</v>
      </c>
      <c r="B20" s="12" t="s">
        <v>62</v>
      </c>
      <c r="C20" s="9">
        <f t="shared" si="5"/>
        <v>468588300</v>
      </c>
      <c r="D20" s="9">
        <f t="shared" si="6"/>
        <v>452921938</v>
      </c>
      <c r="E20" s="9">
        <f t="shared" si="1"/>
        <v>6945771</v>
      </c>
      <c r="F20" s="9">
        <f t="shared" si="1"/>
        <v>349288</v>
      </c>
      <c r="G20" s="9">
        <f t="shared" si="7"/>
        <v>8371324.620000001</v>
      </c>
      <c r="H20" s="9">
        <f t="shared" si="8"/>
        <v>288032103.30000001</v>
      </c>
      <c r="I20" s="9">
        <v>273533903</v>
      </c>
      <c r="J20" s="9">
        <v>5931554</v>
      </c>
      <c r="K20" s="9">
        <v>256844</v>
      </c>
      <c r="L20" s="9">
        <v>8309802.3000000007</v>
      </c>
      <c r="M20" s="9">
        <f t="shared" si="2"/>
        <v>4766337.32</v>
      </c>
      <c r="N20" s="9">
        <v>4668084</v>
      </c>
      <c r="O20" s="9">
        <v>35029</v>
      </c>
      <c r="P20" s="9">
        <v>1702</v>
      </c>
      <c r="Q20" s="9">
        <v>61522.320000000007</v>
      </c>
      <c r="R20" s="9">
        <f t="shared" si="9"/>
        <v>0</v>
      </c>
      <c r="S20" s="9">
        <v>0</v>
      </c>
      <c r="T20" s="9">
        <v>0</v>
      </c>
      <c r="U20" s="9">
        <v>0</v>
      </c>
      <c r="V20" s="9">
        <f t="shared" si="10"/>
        <v>160210881</v>
      </c>
      <c r="W20" s="9">
        <v>159140951</v>
      </c>
      <c r="X20" s="9">
        <v>979188</v>
      </c>
      <c r="Y20" s="9">
        <v>90742</v>
      </c>
      <c r="Z20" s="9">
        <v>15579000</v>
      </c>
      <c r="AA20" s="9"/>
      <c r="AB20" s="19">
        <f t="shared" si="3"/>
        <v>468588.3</v>
      </c>
      <c r="AC20" s="2">
        <v>339310300</v>
      </c>
      <c r="AD20" s="11">
        <f t="shared" si="4"/>
        <v>-129278000</v>
      </c>
    </row>
    <row r="21" spans="1:30" ht="30">
      <c r="A21" s="6" t="s">
        <v>27</v>
      </c>
      <c r="B21" s="12" t="s">
        <v>28</v>
      </c>
      <c r="C21" s="9">
        <f t="shared" si="5"/>
        <v>519698700</v>
      </c>
      <c r="D21" s="9">
        <f t="shared" si="6"/>
        <v>501163919</v>
      </c>
      <c r="E21" s="9">
        <f t="shared" si="1"/>
        <v>10857808</v>
      </c>
      <c r="F21" s="9">
        <f t="shared" si="1"/>
        <v>684868</v>
      </c>
      <c r="G21" s="9">
        <f t="shared" si="7"/>
        <v>6992065.3200000003</v>
      </c>
      <c r="H21" s="9">
        <f t="shared" si="8"/>
        <v>304826012.83999997</v>
      </c>
      <c r="I21" s="9">
        <v>291511246</v>
      </c>
      <c r="J21" s="9">
        <v>6141712</v>
      </c>
      <c r="K21" s="9">
        <v>249252</v>
      </c>
      <c r="L21" s="9">
        <v>6923802.8399999999</v>
      </c>
      <c r="M21" s="9">
        <f t="shared" si="2"/>
        <v>5555159.4800000004</v>
      </c>
      <c r="N21" s="9">
        <v>5448569</v>
      </c>
      <c r="O21" s="9">
        <v>36552</v>
      </c>
      <c r="P21" s="9">
        <v>1776</v>
      </c>
      <c r="Q21" s="9">
        <v>68262.48</v>
      </c>
      <c r="R21" s="9">
        <f t="shared" si="9"/>
        <v>84103060</v>
      </c>
      <c r="S21" s="9">
        <v>79865140</v>
      </c>
      <c r="T21" s="9">
        <v>3878280</v>
      </c>
      <c r="U21" s="9">
        <v>359640</v>
      </c>
      <c r="V21" s="9">
        <f t="shared" si="10"/>
        <v>113545128</v>
      </c>
      <c r="W21" s="9">
        <v>112669664</v>
      </c>
      <c r="X21" s="9">
        <v>801264</v>
      </c>
      <c r="Y21" s="9">
        <v>74200</v>
      </c>
      <c r="Z21" s="9">
        <v>11669300</v>
      </c>
      <c r="AA21" s="9"/>
      <c r="AB21" s="19">
        <f t="shared" si="3"/>
        <v>519698.7</v>
      </c>
      <c r="AC21" s="2">
        <v>384960000</v>
      </c>
      <c r="AD21" s="11">
        <f t="shared" si="4"/>
        <v>-134738700</v>
      </c>
    </row>
    <row r="22" spans="1:30" ht="30">
      <c r="A22" s="6" t="s">
        <v>29</v>
      </c>
      <c r="B22" s="12" t="s">
        <v>63</v>
      </c>
      <c r="C22" s="9">
        <f t="shared" si="5"/>
        <v>740052800</v>
      </c>
      <c r="D22" s="9">
        <f t="shared" si="6"/>
        <v>727173712</v>
      </c>
      <c r="E22" s="9">
        <f t="shared" si="1"/>
        <v>6494666</v>
      </c>
      <c r="F22" s="9">
        <f t="shared" si="1"/>
        <v>289368</v>
      </c>
      <c r="G22" s="9">
        <f t="shared" si="7"/>
        <v>6095019.1799999997</v>
      </c>
      <c r="H22" s="9">
        <f t="shared" si="8"/>
        <v>512741099.60000002</v>
      </c>
      <c r="I22" s="9">
        <v>500840169</v>
      </c>
      <c r="J22" s="9">
        <v>5618793</v>
      </c>
      <c r="K22" s="9">
        <v>208874</v>
      </c>
      <c r="L22" s="9">
        <v>6073263.5999999996</v>
      </c>
      <c r="M22" s="9">
        <f t="shared" si="2"/>
        <v>3114645.58</v>
      </c>
      <c r="N22" s="9">
        <v>3081711</v>
      </c>
      <c r="O22" s="9">
        <v>10661</v>
      </c>
      <c r="P22" s="9">
        <v>518</v>
      </c>
      <c r="Q22" s="9">
        <v>21755.58</v>
      </c>
      <c r="R22" s="9">
        <f t="shared" si="9"/>
        <v>0</v>
      </c>
      <c r="S22" s="9">
        <v>0</v>
      </c>
      <c r="T22" s="9">
        <v>0</v>
      </c>
      <c r="U22" s="9">
        <v>0</v>
      </c>
      <c r="V22" s="9">
        <f t="shared" si="10"/>
        <v>210144120</v>
      </c>
      <c r="W22" s="9">
        <v>209198932</v>
      </c>
      <c r="X22" s="9">
        <v>865212</v>
      </c>
      <c r="Y22" s="9">
        <v>79976</v>
      </c>
      <c r="Z22" s="9">
        <v>14052900</v>
      </c>
      <c r="AA22" s="9"/>
      <c r="AB22" s="19">
        <f t="shared" si="3"/>
        <v>740052.8</v>
      </c>
      <c r="AC22" s="2">
        <v>497496400</v>
      </c>
      <c r="AD22" s="11">
        <f t="shared" si="4"/>
        <v>-242556400</v>
      </c>
    </row>
    <row r="23" spans="1:30" ht="30">
      <c r="A23" s="6" t="s">
        <v>30</v>
      </c>
      <c r="B23" s="12" t="s">
        <v>64</v>
      </c>
      <c r="C23" s="9">
        <f t="shared" si="5"/>
        <v>833340500</v>
      </c>
      <c r="D23" s="9">
        <f t="shared" si="6"/>
        <v>803996179</v>
      </c>
      <c r="E23" s="9">
        <f t="shared" si="1"/>
        <v>16956675</v>
      </c>
      <c r="F23" s="9">
        <f t="shared" si="1"/>
        <v>1056862</v>
      </c>
      <c r="G23" s="9">
        <f t="shared" si="7"/>
        <v>11330772</v>
      </c>
      <c r="H23" s="9">
        <f t="shared" si="8"/>
        <v>473325951.01999998</v>
      </c>
      <c r="I23" s="9">
        <v>452337988</v>
      </c>
      <c r="J23" s="9">
        <v>9488559</v>
      </c>
      <c r="K23" s="9">
        <v>369316</v>
      </c>
      <c r="L23" s="9">
        <v>11130088.02</v>
      </c>
      <c r="M23" s="9">
        <f t="shared" si="2"/>
        <v>17026422.98</v>
      </c>
      <c r="N23" s="9">
        <v>16710755</v>
      </c>
      <c r="O23" s="9">
        <v>109656</v>
      </c>
      <c r="P23" s="9">
        <v>5328</v>
      </c>
      <c r="Q23" s="9">
        <v>200683.98</v>
      </c>
      <c r="R23" s="9">
        <f t="shared" si="9"/>
        <v>127188127</v>
      </c>
      <c r="S23" s="9">
        <v>120611503</v>
      </c>
      <c r="T23" s="9">
        <v>6018516</v>
      </c>
      <c r="U23" s="9">
        <v>558108</v>
      </c>
      <c r="V23" s="9">
        <f t="shared" si="10"/>
        <v>198318687</v>
      </c>
      <c r="W23" s="9">
        <v>196854633</v>
      </c>
      <c r="X23" s="9">
        <v>1339944</v>
      </c>
      <c r="Y23" s="9">
        <v>124110</v>
      </c>
      <c r="Z23" s="9">
        <v>17481300</v>
      </c>
      <c r="AA23" s="9"/>
      <c r="AB23" s="19">
        <f t="shared" si="3"/>
        <v>833340.5</v>
      </c>
      <c r="AC23" s="2">
        <v>570906400</v>
      </c>
      <c r="AD23" s="11">
        <f t="shared" si="4"/>
        <v>-262434100</v>
      </c>
    </row>
    <row r="24" spans="1:30" ht="30">
      <c r="A24" s="6" t="s">
        <v>31</v>
      </c>
      <c r="B24" s="12" t="s">
        <v>65</v>
      </c>
      <c r="C24" s="9">
        <f t="shared" si="5"/>
        <v>575214000</v>
      </c>
      <c r="D24" s="9">
        <f t="shared" si="6"/>
        <v>559377841</v>
      </c>
      <c r="E24" s="9">
        <f t="shared" si="1"/>
        <v>8357676</v>
      </c>
      <c r="F24" s="9">
        <f t="shared" si="1"/>
        <v>418730</v>
      </c>
      <c r="G24" s="9">
        <f t="shared" si="7"/>
        <v>7059774.96</v>
      </c>
      <c r="H24" s="9">
        <f t="shared" si="8"/>
        <v>370660601.68000001</v>
      </c>
      <c r="I24" s="9">
        <v>357404237</v>
      </c>
      <c r="J24" s="9">
        <v>6001268</v>
      </c>
      <c r="K24" s="9">
        <v>200436</v>
      </c>
      <c r="L24" s="9">
        <v>7054660.6799999997</v>
      </c>
      <c r="M24" s="9">
        <f t="shared" si="2"/>
        <v>671150.28</v>
      </c>
      <c r="N24" s="9">
        <v>662842</v>
      </c>
      <c r="O24" s="9">
        <v>3046</v>
      </c>
      <c r="P24" s="9">
        <v>148</v>
      </c>
      <c r="Q24" s="9">
        <v>5114.28</v>
      </c>
      <c r="R24" s="9">
        <f t="shared" si="9"/>
        <v>28498151</v>
      </c>
      <c r="S24" s="9">
        <v>26848327</v>
      </c>
      <c r="T24" s="9">
        <v>1509816</v>
      </c>
      <c r="U24" s="9">
        <v>140008</v>
      </c>
      <c r="V24" s="9">
        <f t="shared" si="10"/>
        <v>167161119</v>
      </c>
      <c r="W24" s="9">
        <v>166239435</v>
      </c>
      <c r="X24" s="9">
        <v>843546</v>
      </c>
      <c r="Y24" s="9">
        <v>78138</v>
      </c>
      <c r="Z24" s="9">
        <v>8223000</v>
      </c>
      <c r="AA24" s="9"/>
      <c r="AB24" s="19">
        <f t="shared" si="3"/>
        <v>575214</v>
      </c>
      <c r="AC24" s="2">
        <v>408062600</v>
      </c>
      <c r="AD24" s="11">
        <f t="shared" si="4"/>
        <v>-167151400</v>
      </c>
    </row>
    <row r="25" spans="1:30" ht="30">
      <c r="A25" s="6" t="s">
        <v>32</v>
      </c>
      <c r="B25" s="12" t="s">
        <v>66</v>
      </c>
      <c r="C25" s="9">
        <f t="shared" si="5"/>
        <v>820055300</v>
      </c>
      <c r="D25" s="9">
        <f t="shared" si="6"/>
        <v>797356035</v>
      </c>
      <c r="E25" s="9">
        <f t="shared" si="1"/>
        <v>13719067</v>
      </c>
      <c r="F25" s="9">
        <f t="shared" si="1"/>
        <v>828406</v>
      </c>
      <c r="G25" s="9">
        <f t="shared" si="7"/>
        <v>8151752.2799999993</v>
      </c>
      <c r="H25" s="9">
        <f t="shared" si="8"/>
        <v>453836454.68000001</v>
      </c>
      <c r="I25" s="9">
        <v>437697941</v>
      </c>
      <c r="J25" s="9">
        <v>7795620</v>
      </c>
      <c r="K25" s="9">
        <v>281544</v>
      </c>
      <c r="L25" s="9">
        <v>8061349.6799999997</v>
      </c>
      <c r="M25" s="9">
        <f t="shared" si="2"/>
        <v>9160748.5999999996</v>
      </c>
      <c r="N25" s="9">
        <v>9014451</v>
      </c>
      <c r="O25" s="9">
        <v>53305</v>
      </c>
      <c r="P25" s="9">
        <v>2590</v>
      </c>
      <c r="Q25" s="9">
        <v>90402.599999999991</v>
      </c>
      <c r="R25" s="9">
        <f t="shared" si="9"/>
        <v>94511434</v>
      </c>
      <c r="S25" s="9">
        <v>89279434</v>
      </c>
      <c r="T25" s="9">
        <v>4788000</v>
      </c>
      <c r="U25" s="9">
        <v>444000</v>
      </c>
      <c r="V25" s="9">
        <f t="shared" si="10"/>
        <v>250747623</v>
      </c>
      <c r="W25" s="9">
        <v>249565209</v>
      </c>
      <c r="X25" s="9">
        <v>1082142</v>
      </c>
      <c r="Y25" s="9">
        <v>100272</v>
      </c>
      <c r="Z25" s="9">
        <v>11799000</v>
      </c>
      <c r="AA25" s="9"/>
      <c r="AB25" s="19">
        <f t="shared" si="3"/>
        <v>820055.3</v>
      </c>
      <c r="AC25" s="2">
        <v>603434500</v>
      </c>
      <c r="AD25" s="11">
        <f t="shared" si="4"/>
        <v>-216620800</v>
      </c>
    </row>
    <row r="26" spans="1:30" ht="30">
      <c r="A26" s="6" t="s">
        <v>33</v>
      </c>
      <c r="B26" s="12" t="s">
        <v>67</v>
      </c>
      <c r="C26" s="9">
        <f t="shared" si="5"/>
        <v>587758800</v>
      </c>
      <c r="D26" s="9">
        <f t="shared" si="6"/>
        <v>573556340</v>
      </c>
      <c r="E26" s="9">
        <f t="shared" si="1"/>
        <v>8763625</v>
      </c>
      <c r="F26" s="9">
        <f t="shared" si="1"/>
        <v>438772</v>
      </c>
      <c r="G26" s="9">
        <f t="shared" si="7"/>
        <v>5000064.4799999995</v>
      </c>
      <c r="H26" s="9">
        <f t="shared" si="8"/>
        <v>428291762.45999998</v>
      </c>
      <c r="I26" s="9">
        <v>416631876</v>
      </c>
      <c r="J26" s="9">
        <v>6453074</v>
      </c>
      <c r="K26" s="9">
        <v>225058</v>
      </c>
      <c r="L26" s="9">
        <v>4981754.46</v>
      </c>
      <c r="M26" s="9">
        <f t="shared" si="2"/>
        <v>2337161.02</v>
      </c>
      <c r="N26" s="9">
        <v>2307672</v>
      </c>
      <c r="O26" s="9">
        <v>10661</v>
      </c>
      <c r="P26" s="9">
        <v>518</v>
      </c>
      <c r="Q26" s="9">
        <v>18310.019999999997</v>
      </c>
      <c r="R26" s="9">
        <f t="shared" si="9"/>
        <v>32970470</v>
      </c>
      <c r="S26" s="9">
        <v>31178510</v>
      </c>
      <c r="T26" s="9">
        <v>1639890</v>
      </c>
      <c r="U26" s="9">
        <v>152070</v>
      </c>
      <c r="V26" s="9">
        <f t="shared" si="10"/>
        <v>110880608</v>
      </c>
      <c r="W26" s="9">
        <v>110159482</v>
      </c>
      <c r="X26" s="9">
        <v>660000</v>
      </c>
      <c r="Y26" s="9">
        <v>61126</v>
      </c>
      <c r="Z26" s="9">
        <v>13278800</v>
      </c>
      <c r="AA26" s="9"/>
      <c r="AB26" s="19">
        <f t="shared" si="3"/>
        <v>587758.80000000005</v>
      </c>
      <c r="AC26" s="2">
        <v>448927000</v>
      </c>
      <c r="AD26" s="11">
        <f t="shared" si="4"/>
        <v>-138831800</v>
      </c>
    </row>
    <row r="27" spans="1:30" ht="30">
      <c r="A27" s="6" t="s">
        <v>34</v>
      </c>
      <c r="B27" s="12" t="s">
        <v>68</v>
      </c>
      <c r="C27" s="9">
        <f t="shared" si="5"/>
        <v>286939300</v>
      </c>
      <c r="D27" s="9">
        <f t="shared" si="6"/>
        <v>278894536</v>
      </c>
      <c r="E27" s="9">
        <f t="shared" si="1"/>
        <v>4390269</v>
      </c>
      <c r="F27" s="9">
        <f t="shared" si="1"/>
        <v>252114</v>
      </c>
      <c r="G27" s="9">
        <f t="shared" si="7"/>
        <v>3402390.5399999996</v>
      </c>
      <c r="H27" s="9">
        <f t="shared" si="8"/>
        <v>159013125.58000001</v>
      </c>
      <c r="I27" s="9">
        <v>152703520</v>
      </c>
      <c r="J27" s="9">
        <v>2823552</v>
      </c>
      <c r="K27" s="9">
        <v>107580</v>
      </c>
      <c r="L27" s="9">
        <v>3378473.5799999996</v>
      </c>
      <c r="M27" s="9">
        <f t="shared" si="2"/>
        <v>2250750.96</v>
      </c>
      <c r="N27" s="9">
        <v>2212461</v>
      </c>
      <c r="O27" s="9">
        <v>13707</v>
      </c>
      <c r="P27" s="9">
        <v>666</v>
      </c>
      <c r="Q27" s="9">
        <v>23916.959999999999</v>
      </c>
      <c r="R27" s="9">
        <f t="shared" si="9"/>
        <v>21882933</v>
      </c>
      <c r="S27" s="9">
        <v>20703117</v>
      </c>
      <c r="T27" s="9">
        <v>1079694</v>
      </c>
      <c r="U27" s="9">
        <v>100122</v>
      </c>
      <c r="V27" s="9">
        <f t="shared" si="10"/>
        <v>96802300</v>
      </c>
      <c r="W27" s="9">
        <v>96285238</v>
      </c>
      <c r="X27" s="9">
        <v>473316</v>
      </c>
      <c r="Y27" s="9">
        <v>43746</v>
      </c>
      <c r="Z27" s="9">
        <v>6990200</v>
      </c>
      <c r="AA27" s="9"/>
      <c r="AB27" s="19">
        <f t="shared" si="3"/>
        <v>286939.3</v>
      </c>
      <c r="AC27" s="2">
        <v>208831700</v>
      </c>
      <c r="AD27" s="11">
        <f t="shared" si="4"/>
        <v>-78107600</v>
      </c>
    </row>
    <row r="28" spans="1:30" ht="18.75" customHeight="1">
      <c r="A28" s="6" t="s">
        <v>35</v>
      </c>
      <c r="B28" s="12" t="s">
        <v>69</v>
      </c>
      <c r="C28" s="9">
        <f t="shared" si="5"/>
        <v>5465089400</v>
      </c>
      <c r="D28" s="9">
        <f t="shared" si="6"/>
        <v>5292425010</v>
      </c>
      <c r="E28" s="9">
        <f t="shared" si="1"/>
        <v>56532787</v>
      </c>
      <c r="F28" s="9">
        <f t="shared" si="1"/>
        <v>4460110</v>
      </c>
      <c r="G28" s="9">
        <f t="shared" si="7"/>
        <v>111671499.23999998</v>
      </c>
      <c r="H28" s="9">
        <f t="shared" si="8"/>
        <v>2828781781.98</v>
      </c>
      <c r="I28" s="9">
        <v>2680861238</v>
      </c>
      <c r="J28" s="9">
        <v>34070569</v>
      </c>
      <c r="K28" s="9">
        <v>3047376</v>
      </c>
      <c r="L28" s="9">
        <v>110802598.97999997</v>
      </c>
      <c r="M28" s="9">
        <f t="shared" si="2"/>
        <v>87809678.260000005</v>
      </c>
      <c r="N28" s="9">
        <v>86420156</v>
      </c>
      <c r="O28" s="9">
        <v>496498</v>
      </c>
      <c r="P28" s="9">
        <v>24124</v>
      </c>
      <c r="Q28" s="9">
        <v>868900.25999999989</v>
      </c>
      <c r="R28" s="9">
        <f t="shared" si="9"/>
        <v>43393285</v>
      </c>
      <c r="S28" s="9">
        <v>34889115</v>
      </c>
      <c r="T28" s="9">
        <v>8375780</v>
      </c>
      <c r="U28" s="9">
        <v>128390</v>
      </c>
      <c r="V28" s="9">
        <f t="shared" si="10"/>
        <v>2400981261</v>
      </c>
      <c r="W28" s="9">
        <v>2386131101</v>
      </c>
      <c r="X28" s="9">
        <v>13589940</v>
      </c>
      <c r="Y28" s="9">
        <v>1260220</v>
      </c>
      <c r="Z28" s="9">
        <v>104123400</v>
      </c>
      <c r="AA28" s="9"/>
      <c r="AB28" s="19">
        <f t="shared" si="3"/>
        <v>5465089.4000000004</v>
      </c>
      <c r="AC28" s="2">
        <v>3718475700</v>
      </c>
      <c r="AD28" s="11">
        <f t="shared" si="4"/>
        <v>-1746613700</v>
      </c>
    </row>
    <row r="29" spans="1:30" ht="18.75" customHeight="1">
      <c r="A29" s="6" t="s">
        <v>36</v>
      </c>
      <c r="B29" s="12" t="s">
        <v>70</v>
      </c>
      <c r="C29" s="9">
        <f t="shared" si="5"/>
        <v>4497504000</v>
      </c>
      <c r="D29" s="9">
        <f t="shared" si="6"/>
        <v>4404417781</v>
      </c>
      <c r="E29" s="9">
        <f t="shared" si="1"/>
        <v>29445085</v>
      </c>
      <c r="F29" s="9">
        <f t="shared" si="1"/>
        <v>2525346</v>
      </c>
      <c r="G29" s="9">
        <f t="shared" si="7"/>
        <v>61115802.059999995</v>
      </c>
      <c r="H29" s="9">
        <f t="shared" si="8"/>
        <v>2161674553.1599998</v>
      </c>
      <c r="I29" s="9">
        <v>2081102075</v>
      </c>
      <c r="J29" s="9">
        <v>18494344</v>
      </c>
      <c r="K29" s="9">
        <v>1679846</v>
      </c>
      <c r="L29" s="9">
        <v>60398288.159999996</v>
      </c>
      <c r="M29" s="9">
        <f t="shared" si="2"/>
        <v>85170832.900000006</v>
      </c>
      <c r="N29" s="9">
        <v>84039696</v>
      </c>
      <c r="O29" s="9">
        <v>394457</v>
      </c>
      <c r="P29" s="9">
        <v>19166</v>
      </c>
      <c r="Q29" s="9">
        <v>717513.9</v>
      </c>
      <c r="R29" s="9">
        <f t="shared" si="9"/>
        <v>7024200</v>
      </c>
      <c r="S29" s="9">
        <v>5204800</v>
      </c>
      <c r="T29" s="9">
        <v>1804600</v>
      </c>
      <c r="U29" s="9">
        <v>14800</v>
      </c>
      <c r="V29" s="9">
        <f t="shared" si="10"/>
        <v>2114176928</v>
      </c>
      <c r="W29" s="9">
        <v>2104613710</v>
      </c>
      <c r="X29" s="9">
        <v>8751684</v>
      </c>
      <c r="Y29" s="9">
        <v>811534</v>
      </c>
      <c r="Z29" s="9">
        <v>129457500</v>
      </c>
      <c r="AA29" s="9"/>
      <c r="AB29" s="19">
        <f t="shared" si="3"/>
        <v>4497504</v>
      </c>
      <c r="AC29" s="2">
        <v>2793052200</v>
      </c>
      <c r="AD29" s="11">
        <f t="shared" si="4"/>
        <v>-1704451800</v>
      </c>
    </row>
    <row r="30" spans="1:30" ht="18.75" customHeight="1">
      <c r="A30" s="6" t="s">
        <v>37</v>
      </c>
      <c r="B30" s="12" t="s">
        <v>71</v>
      </c>
      <c r="C30" s="9">
        <f t="shared" si="5"/>
        <v>1363145500</v>
      </c>
      <c r="D30" s="9">
        <f t="shared" si="6"/>
        <v>1316270920</v>
      </c>
      <c r="E30" s="9">
        <f t="shared" si="1"/>
        <v>17942998</v>
      </c>
      <c r="F30" s="9">
        <f t="shared" si="1"/>
        <v>1128056</v>
      </c>
      <c r="G30" s="9">
        <f t="shared" si="7"/>
        <v>27803494.559999999</v>
      </c>
      <c r="H30" s="9">
        <f t="shared" si="8"/>
        <v>710827648.77999997</v>
      </c>
      <c r="I30" s="9">
        <v>672873046</v>
      </c>
      <c r="J30" s="9">
        <v>9738049</v>
      </c>
      <c r="K30" s="9">
        <v>757094</v>
      </c>
      <c r="L30" s="9">
        <v>27459459.779999997</v>
      </c>
      <c r="M30" s="9">
        <f t="shared" si="2"/>
        <v>30420524.780000001</v>
      </c>
      <c r="N30" s="9">
        <v>29873671</v>
      </c>
      <c r="O30" s="9">
        <v>193421</v>
      </c>
      <c r="P30" s="9">
        <v>9398</v>
      </c>
      <c r="Q30" s="9">
        <v>344034.78</v>
      </c>
      <c r="R30" s="9">
        <f t="shared" si="9"/>
        <v>17946200</v>
      </c>
      <c r="S30" s="9">
        <v>13223300</v>
      </c>
      <c r="T30" s="9">
        <v>4671100</v>
      </c>
      <c r="U30" s="9">
        <v>51800</v>
      </c>
      <c r="V30" s="9">
        <f t="shared" si="10"/>
        <v>556727695</v>
      </c>
      <c r="W30" s="9">
        <v>553077503</v>
      </c>
      <c r="X30" s="9">
        <v>3340428</v>
      </c>
      <c r="Y30" s="9">
        <v>309764</v>
      </c>
      <c r="Z30" s="9">
        <v>47223400</v>
      </c>
      <c r="AA30" s="9"/>
      <c r="AB30" s="19">
        <f t="shared" si="3"/>
        <v>1363145.5</v>
      </c>
      <c r="AC30" s="2">
        <v>893588800</v>
      </c>
      <c r="AD30" s="11">
        <f t="shared" si="4"/>
        <v>-469556700</v>
      </c>
    </row>
    <row r="31" spans="1:30" ht="18.75" customHeight="1">
      <c r="A31" s="6" t="s">
        <v>38</v>
      </c>
      <c r="B31" s="12" t="s">
        <v>72</v>
      </c>
      <c r="C31" s="9">
        <f t="shared" si="5"/>
        <v>699425600</v>
      </c>
      <c r="D31" s="9">
        <f t="shared" si="6"/>
        <v>678693918</v>
      </c>
      <c r="E31" s="9">
        <f t="shared" si="1"/>
        <v>8186186</v>
      </c>
      <c r="F31" s="9">
        <f t="shared" si="1"/>
        <v>540718</v>
      </c>
      <c r="G31" s="9">
        <f t="shared" si="7"/>
        <v>12004750.26</v>
      </c>
      <c r="H31" s="9">
        <f t="shared" si="8"/>
        <v>348904903.86000001</v>
      </c>
      <c r="I31" s="9">
        <v>330893969</v>
      </c>
      <c r="J31" s="9">
        <v>5836320</v>
      </c>
      <c r="K31" s="9">
        <v>326710</v>
      </c>
      <c r="L31" s="9">
        <v>11847904.859999999</v>
      </c>
      <c r="M31" s="9">
        <f t="shared" si="2"/>
        <v>14112100.4</v>
      </c>
      <c r="N31" s="9">
        <v>13862629</v>
      </c>
      <c r="O31" s="9">
        <v>88334</v>
      </c>
      <c r="P31" s="9">
        <v>4292</v>
      </c>
      <c r="Q31" s="9">
        <v>156845.39999999997</v>
      </c>
      <c r="R31" s="9">
        <f t="shared" si="9"/>
        <v>15553311</v>
      </c>
      <c r="S31" s="9">
        <v>14771999</v>
      </c>
      <c r="T31" s="9">
        <v>715008</v>
      </c>
      <c r="U31" s="9">
        <v>66304</v>
      </c>
      <c r="V31" s="9">
        <f t="shared" si="10"/>
        <v>300305557</v>
      </c>
      <c r="W31" s="9">
        <v>298615621</v>
      </c>
      <c r="X31" s="9">
        <v>1546524</v>
      </c>
      <c r="Y31" s="9">
        <v>143412</v>
      </c>
      <c r="Z31" s="9">
        <v>20549700</v>
      </c>
      <c r="AA31" s="9"/>
      <c r="AB31" s="19">
        <f t="shared" si="3"/>
        <v>699425.6</v>
      </c>
      <c r="AC31" s="2">
        <v>468439200</v>
      </c>
      <c r="AD31" s="11">
        <f t="shared" si="4"/>
        <v>-230986400</v>
      </c>
    </row>
    <row r="32" spans="1:30" ht="18.75" customHeight="1">
      <c r="A32" s="6" t="s">
        <v>39</v>
      </c>
      <c r="B32" s="12" t="s">
        <v>73</v>
      </c>
      <c r="C32" s="9">
        <f t="shared" si="5"/>
        <v>704732200</v>
      </c>
      <c r="D32" s="9">
        <f t="shared" si="6"/>
        <v>680504286</v>
      </c>
      <c r="E32" s="9">
        <f t="shared" si="1"/>
        <v>11251781</v>
      </c>
      <c r="F32" s="9">
        <f t="shared" si="1"/>
        <v>668738</v>
      </c>
      <c r="G32" s="9">
        <f t="shared" si="7"/>
        <v>12307367.939999999</v>
      </c>
      <c r="H32" s="9">
        <f t="shared" si="8"/>
        <v>365652592.27999997</v>
      </c>
      <c r="I32" s="9">
        <v>345521243</v>
      </c>
      <c r="J32" s="9">
        <v>7612050</v>
      </c>
      <c r="K32" s="9">
        <v>334110</v>
      </c>
      <c r="L32" s="9">
        <v>12185189.279999999</v>
      </c>
      <c r="M32" s="9">
        <f t="shared" si="2"/>
        <v>11949690.66</v>
      </c>
      <c r="N32" s="9">
        <v>11758841</v>
      </c>
      <c r="O32" s="9">
        <v>65489</v>
      </c>
      <c r="P32" s="9">
        <v>3182</v>
      </c>
      <c r="Q32" s="9">
        <v>122178.65999999999</v>
      </c>
      <c r="R32" s="9">
        <f t="shared" si="9"/>
        <v>46467390</v>
      </c>
      <c r="S32" s="9">
        <v>44143510</v>
      </c>
      <c r="T32" s="9">
        <v>2126670</v>
      </c>
      <c r="U32" s="9">
        <v>197210</v>
      </c>
      <c r="V32" s="9">
        <f t="shared" si="10"/>
        <v>258220800</v>
      </c>
      <c r="W32" s="9">
        <v>256638992</v>
      </c>
      <c r="X32" s="9">
        <v>1447572</v>
      </c>
      <c r="Y32" s="9">
        <v>134236</v>
      </c>
      <c r="Z32" s="9">
        <v>22441700</v>
      </c>
      <c r="AA32" s="9"/>
      <c r="AB32" s="19">
        <f t="shared" si="3"/>
        <v>704732.2</v>
      </c>
      <c r="AC32" s="2">
        <v>480240700</v>
      </c>
      <c r="AD32" s="11">
        <f t="shared" si="4"/>
        <v>-224491500</v>
      </c>
    </row>
    <row r="33" spans="1:30" ht="18.75" customHeight="1">
      <c r="A33" s="6" t="s">
        <v>40</v>
      </c>
      <c r="B33" s="12" t="s">
        <v>74</v>
      </c>
      <c r="C33" s="9">
        <f t="shared" si="5"/>
        <v>571189700</v>
      </c>
      <c r="D33" s="9">
        <f t="shared" si="6"/>
        <v>552369688</v>
      </c>
      <c r="E33" s="9">
        <f t="shared" si="1"/>
        <v>7986880</v>
      </c>
      <c r="F33" s="9">
        <f t="shared" si="1"/>
        <v>437340</v>
      </c>
      <c r="G33" s="9">
        <f t="shared" si="7"/>
        <v>10395828.779999999</v>
      </c>
      <c r="H33" s="9">
        <f t="shared" si="8"/>
        <v>246678561.96000001</v>
      </c>
      <c r="I33" s="9">
        <v>229898243</v>
      </c>
      <c r="J33" s="9">
        <v>6275346</v>
      </c>
      <c r="K33" s="9">
        <v>283198</v>
      </c>
      <c r="L33" s="9">
        <v>10221774.959999999</v>
      </c>
      <c r="M33" s="9">
        <f t="shared" si="2"/>
        <v>18795867.82</v>
      </c>
      <c r="N33" s="9">
        <v>18513218</v>
      </c>
      <c r="O33" s="9">
        <v>103564</v>
      </c>
      <c r="P33" s="9">
        <v>5032</v>
      </c>
      <c r="Q33" s="9">
        <v>174053.82</v>
      </c>
      <c r="R33" s="9">
        <f t="shared" si="9"/>
        <v>0</v>
      </c>
      <c r="S33" s="9">
        <v>0</v>
      </c>
      <c r="T33" s="9">
        <v>0</v>
      </c>
      <c r="U33" s="9">
        <v>0</v>
      </c>
      <c r="V33" s="9">
        <f t="shared" si="10"/>
        <v>272094807</v>
      </c>
      <c r="W33" s="9">
        <v>270337727</v>
      </c>
      <c r="X33" s="9">
        <v>1607970</v>
      </c>
      <c r="Y33" s="9">
        <v>149110</v>
      </c>
      <c r="Z33" s="9">
        <v>33620500</v>
      </c>
      <c r="AA33" s="9"/>
      <c r="AB33" s="19">
        <f t="shared" si="3"/>
        <v>571189.69999999995</v>
      </c>
      <c r="AC33" s="2">
        <v>365283100</v>
      </c>
      <c r="AD33" s="11">
        <f t="shared" si="4"/>
        <v>-205906600</v>
      </c>
    </row>
    <row r="34" spans="1:30">
      <c r="I34" s="2">
        <v>0</v>
      </c>
      <c r="K34" s="2">
        <v>0</v>
      </c>
      <c r="L34" s="2">
        <v>0</v>
      </c>
      <c r="X34" s="2">
        <v>0</v>
      </c>
      <c r="Y34" s="2">
        <v>0</v>
      </c>
    </row>
  </sheetData>
  <mergeCells count="13">
    <mergeCell ref="C1:K1"/>
    <mergeCell ref="A3:B5"/>
    <mergeCell ref="C3:G4"/>
    <mergeCell ref="H3:L4"/>
    <mergeCell ref="M3:Q4"/>
    <mergeCell ref="A8:B8"/>
    <mergeCell ref="V3:Y4"/>
    <mergeCell ref="Z3:Z4"/>
    <mergeCell ref="AA3:AA5"/>
    <mergeCell ref="AB3:AB5"/>
    <mergeCell ref="A6:B6"/>
    <mergeCell ref="A7:B7"/>
    <mergeCell ref="R3:U4"/>
  </mergeCells>
  <conditionalFormatting sqref="M3:Z3 M4:Y4 A3 B4:B5 A6:A8 C6:AB7 C5:Z5 C3:G4">
    <cfRule type="expression" dxfId="10" priority="6">
      <formula>Locked()</formula>
    </cfRule>
    <cfRule type="expression" dxfId="9" priority="8">
      <formula>LockedByCondition()</formula>
    </cfRule>
    <cfRule type="expression" dxfId="8" priority="10">
      <formula>HasError()</formula>
    </cfRule>
  </conditionalFormatting>
  <conditionalFormatting sqref="C8:AB8">
    <cfRule type="expression" dxfId="7" priority="7">
      <formula>LockedByCondition()</formula>
    </cfRule>
    <cfRule type="expression" dxfId="6" priority="9">
      <formula>HasError()</formula>
    </cfRule>
  </conditionalFormatting>
  <conditionalFormatting sqref="C5:F5">
    <cfRule type="expression" dxfId="5" priority="11">
      <formula>Locked()</formula>
    </cfRule>
  </conditionalFormatting>
  <conditionalFormatting sqref="AC8">
    <cfRule type="expression" dxfId="4" priority="4">
      <formula>LockedByCondition()</formula>
    </cfRule>
    <cfRule type="expression" dxfId="3" priority="5">
      <formula>HasError()</formula>
    </cfRule>
  </conditionalFormatting>
  <conditionalFormatting sqref="H3:L4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C1 O7:AB7 O8:AC8 G6:T6 A6:A8 V3 I7:N8 D7:H7 C6:C8 D8:I8"/>
  </dataValidations>
  <pageMargins left="0.82677165354330717" right="0.43307086614173229" top="0.74803149606299213" bottom="0.55118110236220474" header="0.31496062992125984" footer="0.31496062992125984"/>
  <pageSetup paperSize="9" scale="54" fitToWidth="0" fitToHeight="0" orientation="landscape" r:id="rId1"/>
  <headerFooter>
    <oddFooter>&amp;C&amp;P</oddFooter>
  </headerFooter>
  <colBreaks count="2" manualBreakCount="2">
    <brk id="12" max="33" man="1"/>
    <brk id="2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СВОД-2024</vt:lpstr>
      <vt:lpstr>СВОД-2025</vt:lpstr>
      <vt:lpstr>СВОД-2026</vt:lpstr>
      <vt:lpstr>'СВОД-2024'!Заголовки_для_печати</vt:lpstr>
      <vt:lpstr>'СВОД-2025'!Заголовки_для_печати</vt:lpstr>
      <vt:lpstr>'СВОД-2026'!Заголовки_для_печати</vt:lpstr>
      <vt:lpstr>'СВОД-2024'!Область_печати</vt:lpstr>
      <vt:lpstr>'СВОД-2025'!Область_печати</vt:lpstr>
      <vt:lpstr>'СВОД-2026'!Область_печати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2023-10-06T13:46:12Z</cp:lastPrinted>
  <dcterms:created xsi:type="dcterms:W3CDTF">2019-10-07T06:13:11Z</dcterms:created>
  <dcterms:modified xsi:type="dcterms:W3CDTF">2023-10-06T13:46:15Z</dcterms:modified>
</cp:coreProperties>
</file>