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330" tabRatio="606"/>
  </bookViews>
  <sheets>
    <sheet name="1 Дельта Т - СВОД" sheetId="14" r:id="rId1"/>
  </sheets>
  <definedNames>
    <definedName name="_xlnm._FilterDatabase" localSheetId="0" hidden="1">'1 Дельта Т - СВОД'!$A$6:$V$350</definedName>
    <definedName name="_xlnm.Print_Titles" localSheetId="0">'1 Дельта Т - СВОД'!$A:$C,'1 Дельта Т - СВОД'!$3:$5</definedName>
    <definedName name="_xlnm.Print_Area" localSheetId="0">'1 Дельта Т - СВОД'!$A$1:$T$357</definedName>
  </definedNames>
  <calcPr calcId="125725"/>
</workbook>
</file>

<file path=xl/calcChain.xml><?xml version="1.0" encoding="utf-8"?>
<calcChain xmlns="http://schemas.openxmlformats.org/spreadsheetml/2006/main">
  <c r="T352" i="14"/>
  <c r="H154" l="1"/>
  <c r="H263"/>
  <c r="H216"/>
  <c r="H212"/>
  <c r="H172"/>
  <c r="H146"/>
  <c r="H121"/>
  <c r="H95"/>
  <c r="H89"/>
  <c r="H71"/>
  <c r="H45"/>
  <c r="H40"/>
  <c r="H21"/>
  <c r="H223"/>
  <c r="H225"/>
  <c r="H246"/>
  <c r="I321"/>
  <c r="J321"/>
  <c r="K321"/>
  <c r="H321"/>
  <c r="R322"/>
  <c r="R347" l="1"/>
  <c r="R348" s="1"/>
  <c r="N326" l="1"/>
  <c r="N325" s="1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6"/>
  <c r="N345" s="1"/>
  <c r="M326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6"/>
  <c r="M345" s="1"/>
  <c r="N324"/>
  <c r="N323" s="1"/>
  <c r="M324"/>
  <c r="L319"/>
  <c r="K323"/>
  <c r="K350"/>
  <c r="M325" l="1"/>
  <c r="M323"/>
  <c r="M327"/>
  <c r="N327"/>
  <c r="N10" l="1"/>
  <c r="N9" s="1"/>
  <c r="N12"/>
  <c r="N13"/>
  <c r="N15"/>
  <c r="N16"/>
  <c r="N17"/>
  <c r="N19"/>
  <c r="N20"/>
  <c r="N22"/>
  <c r="N23"/>
  <c r="N24"/>
  <c r="N28"/>
  <c r="N27" s="1"/>
  <c r="N30"/>
  <c r="N29" s="1"/>
  <c r="N32"/>
  <c r="N35"/>
  <c r="N34" s="1"/>
  <c r="N37"/>
  <c r="N38"/>
  <c r="N42"/>
  <c r="N44"/>
  <c r="N46"/>
  <c r="N47"/>
  <c r="N48"/>
  <c r="N51"/>
  <c r="N52"/>
  <c r="N54"/>
  <c r="N53" s="1"/>
  <c r="N56"/>
  <c r="N55" s="1"/>
  <c r="N58"/>
  <c r="N57" s="1"/>
  <c r="N64"/>
  <c r="N63" s="1"/>
  <c r="N66"/>
  <c r="N65" s="1"/>
  <c r="N68"/>
  <c r="N67" s="1"/>
  <c r="N70"/>
  <c r="N69" s="1"/>
  <c r="N72"/>
  <c r="N73"/>
  <c r="N74"/>
  <c r="N75"/>
  <c r="N76"/>
  <c r="N77"/>
  <c r="N78"/>
  <c r="N80"/>
  <c r="N81"/>
  <c r="N83"/>
  <c r="N84"/>
  <c r="N85"/>
  <c r="N86"/>
  <c r="N87"/>
  <c r="N88"/>
  <c r="N90"/>
  <c r="N91"/>
  <c r="N92"/>
  <c r="N93"/>
  <c r="N94"/>
  <c r="N96"/>
  <c r="N97"/>
  <c r="N98"/>
  <c r="N99"/>
  <c r="N101"/>
  <c r="N100" s="1"/>
  <c r="N103"/>
  <c r="N102" s="1"/>
  <c r="N105"/>
  <c r="N104" s="1"/>
  <c r="N107"/>
  <c r="N108"/>
  <c r="N110"/>
  <c r="N111"/>
  <c r="N113"/>
  <c r="N114"/>
  <c r="N115"/>
  <c r="N116"/>
  <c r="N117"/>
  <c r="N119"/>
  <c r="N120"/>
  <c r="N122"/>
  <c r="N123"/>
  <c r="N124"/>
  <c r="N125"/>
  <c r="N126"/>
  <c r="N127"/>
  <c r="N128"/>
  <c r="N129"/>
  <c r="N131"/>
  <c r="N132"/>
  <c r="N134"/>
  <c r="N135"/>
  <c r="N137"/>
  <c r="N136" s="1"/>
  <c r="N139"/>
  <c r="N140"/>
  <c r="N141"/>
  <c r="N142"/>
  <c r="N143"/>
  <c r="N145"/>
  <c r="N144" s="1"/>
  <c r="N147"/>
  <c r="N148"/>
  <c r="N153"/>
  <c r="N152" s="1"/>
  <c r="N155"/>
  <c r="N156"/>
  <c r="N157"/>
  <c r="N158"/>
  <c r="N159"/>
  <c r="N160"/>
  <c r="N161"/>
  <c r="N162"/>
  <c r="N163"/>
  <c r="N164"/>
  <c r="N165"/>
  <c r="N166"/>
  <c r="N167"/>
  <c r="N168"/>
  <c r="N169"/>
  <c r="N171"/>
  <c r="N170" s="1"/>
  <c r="N173"/>
  <c r="N174"/>
  <c r="N175"/>
  <c r="N176"/>
  <c r="N178"/>
  <c r="N177" s="1"/>
  <c r="N180"/>
  <c r="N181"/>
  <c r="N182"/>
  <c r="N183"/>
  <c r="N185"/>
  <c r="N184" s="1"/>
  <c r="N187"/>
  <c r="N186" s="1"/>
  <c r="N189"/>
  <c r="N190"/>
  <c r="N191"/>
  <c r="N193"/>
  <c r="N194"/>
  <c r="N195"/>
  <c r="N198"/>
  <c r="N199"/>
  <c r="N201"/>
  <c r="N200" s="1"/>
  <c r="N205"/>
  <c r="N204" s="1"/>
  <c r="N207"/>
  <c r="N208"/>
  <c r="N211"/>
  <c r="N210" s="1"/>
  <c r="N213"/>
  <c r="N214"/>
  <c r="N217"/>
  <c r="N218"/>
  <c r="N219"/>
  <c r="N220"/>
  <c r="N221"/>
  <c r="N222"/>
  <c r="N224"/>
  <c r="N223" s="1"/>
  <c r="N226"/>
  <c r="N227"/>
  <c r="N228"/>
  <c r="N229"/>
  <c r="N230"/>
  <c r="N231"/>
  <c r="N232"/>
  <c r="N233"/>
  <c r="N234"/>
  <c r="N235"/>
  <c r="N236"/>
  <c r="N237"/>
  <c r="N238"/>
  <c r="N239"/>
  <c r="N241"/>
  <c r="N242"/>
  <c r="N244"/>
  <c r="N245"/>
  <c r="N247"/>
  <c r="N248"/>
  <c r="N251"/>
  <c r="N252"/>
  <c r="N254"/>
  <c r="N255"/>
  <c r="N257"/>
  <c r="N258"/>
  <c r="N260"/>
  <c r="N259" s="1"/>
  <c r="N262"/>
  <c r="N261" s="1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90"/>
  <c r="N292"/>
  <c r="N291" s="1"/>
  <c r="N294"/>
  <c r="N293" s="1"/>
  <c r="N296"/>
  <c r="N295" s="1"/>
  <c r="N299"/>
  <c r="N300"/>
  <c r="N301"/>
  <c r="N302"/>
  <c r="N304"/>
  <c r="N305"/>
  <c r="N306"/>
  <c r="N308"/>
  <c r="N307" s="1"/>
  <c r="N311"/>
  <c r="N313"/>
  <c r="N314"/>
  <c r="N315"/>
  <c r="N317"/>
  <c r="N316" s="1"/>
  <c r="N319"/>
  <c r="N318" s="1"/>
  <c r="M10"/>
  <c r="M9" s="1"/>
  <c r="M12"/>
  <c r="M13"/>
  <c r="M15"/>
  <c r="M16"/>
  <c r="M17"/>
  <c r="M19"/>
  <c r="M20"/>
  <c r="M22"/>
  <c r="M23"/>
  <c r="M24"/>
  <c r="M28"/>
  <c r="M27" s="1"/>
  <c r="M30"/>
  <c r="M32"/>
  <c r="M35"/>
  <c r="M37"/>
  <c r="M38"/>
  <c r="M42"/>
  <c r="M44"/>
  <c r="M46"/>
  <c r="M47"/>
  <c r="M48"/>
  <c r="M51"/>
  <c r="M52"/>
  <c r="M54"/>
  <c r="M56"/>
  <c r="M58"/>
  <c r="M57" s="1"/>
  <c r="M64"/>
  <c r="M63" s="1"/>
  <c r="M66"/>
  <c r="M68"/>
  <c r="M70"/>
  <c r="M72"/>
  <c r="M73"/>
  <c r="M74"/>
  <c r="M75"/>
  <c r="M76"/>
  <c r="M77"/>
  <c r="M78"/>
  <c r="M80"/>
  <c r="M81"/>
  <c r="M83"/>
  <c r="M84"/>
  <c r="M85"/>
  <c r="M86"/>
  <c r="M87"/>
  <c r="M88"/>
  <c r="M90"/>
  <c r="M91"/>
  <c r="M92"/>
  <c r="M93"/>
  <c r="M94"/>
  <c r="M96"/>
  <c r="M97"/>
  <c r="M98"/>
  <c r="M99"/>
  <c r="M101"/>
  <c r="M103"/>
  <c r="M102" s="1"/>
  <c r="M105"/>
  <c r="M107"/>
  <c r="M108"/>
  <c r="M110"/>
  <c r="M111"/>
  <c r="M113"/>
  <c r="M114"/>
  <c r="M115"/>
  <c r="M116"/>
  <c r="M117"/>
  <c r="M119"/>
  <c r="M120"/>
  <c r="M122"/>
  <c r="M123"/>
  <c r="M124"/>
  <c r="M125"/>
  <c r="M126"/>
  <c r="M127"/>
  <c r="M128"/>
  <c r="M129"/>
  <c r="M131"/>
  <c r="M132"/>
  <c r="M134"/>
  <c r="M135"/>
  <c r="M137"/>
  <c r="M139"/>
  <c r="M140"/>
  <c r="M141"/>
  <c r="M142"/>
  <c r="M143"/>
  <c r="M145"/>
  <c r="M147"/>
  <c r="M148"/>
  <c r="M153"/>
  <c r="M155"/>
  <c r="M156"/>
  <c r="M157"/>
  <c r="M158"/>
  <c r="M159"/>
  <c r="M160"/>
  <c r="M161"/>
  <c r="M162"/>
  <c r="M163"/>
  <c r="M164"/>
  <c r="M165"/>
  <c r="M166"/>
  <c r="M167"/>
  <c r="M168"/>
  <c r="M169"/>
  <c r="M171"/>
  <c r="M173"/>
  <c r="M174"/>
  <c r="M175"/>
  <c r="M176"/>
  <c r="M178"/>
  <c r="M180"/>
  <c r="M181"/>
  <c r="M182"/>
  <c r="M183"/>
  <c r="M185"/>
  <c r="M187"/>
  <c r="M189"/>
  <c r="M190"/>
  <c r="M191"/>
  <c r="M193"/>
  <c r="M194"/>
  <c r="M195"/>
  <c r="M198"/>
  <c r="M199"/>
  <c r="M201"/>
  <c r="M205"/>
  <c r="M207"/>
  <c r="M208"/>
  <c r="M211"/>
  <c r="M213"/>
  <c r="M214"/>
  <c r="M217"/>
  <c r="M218"/>
  <c r="M219"/>
  <c r="M220"/>
  <c r="M221"/>
  <c r="M222"/>
  <c r="M224"/>
  <c r="M226"/>
  <c r="M227"/>
  <c r="M228"/>
  <c r="M229"/>
  <c r="M230"/>
  <c r="M231"/>
  <c r="M232"/>
  <c r="M233"/>
  <c r="M234"/>
  <c r="M235"/>
  <c r="M236"/>
  <c r="M237"/>
  <c r="M238"/>
  <c r="M239"/>
  <c r="M241"/>
  <c r="M242"/>
  <c r="M244"/>
  <c r="M245"/>
  <c r="M247"/>
  <c r="M248"/>
  <c r="M251"/>
  <c r="M252"/>
  <c r="M254"/>
  <c r="M255"/>
  <c r="M257"/>
  <c r="M258"/>
  <c r="M260"/>
  <c r="M262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90"/>
  <c r="M292"/>
  <c r="M294"/>
  <c r="M296"/>
  <c r="M299"/>
  <c r="M300"/>
  <c r="M301"/>
  <c r="M302"/>
  <c r="M304"/>
  <c r="M305"/>
  <c r="M306"/>
  <c r="M308"/>
  <c r="M311"/>
  <c r="M313"/>
  <c r="M314"/>
  <c r="M315"/>
  <c r="M317"/>
  <c r="M319"/>
  <c r="P8"/>
  <c r="P7" s="1"/>
  <c r="O8"/>
  <c r="O7" s="1"/>
  <c r="N8"/>
  <c r="N7" s="1"/>
  <c r="M8"/>
  <c r="K7"/>
  <c r="L346"/>
  <c r="L324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I345"/>
  <c r="H345"/>
  <c r="I327"/>
  <c r="H327"/>
  <c r="I325"/>
  <c r="H325"/>
  <c r="I323"/>
  <c r="H323"/>
  <c r="J323"/>
  <c r="L8"/>
  <c r="L10"/>
  <c r="L12"/>
  <c r="L13"/>
  <c r="L15"/>
  <c r="L16"/>
  <c r="L17"/>
  <c r="L19"/>
  <c r="L20"/>
  <c r="L22"/>
  <c r="L23"/>
  <c r="L24"/>
  <c r="L26"/>
  <c r="L28"/>
  <c r="L30"/>
  <c r="L32"/>
  <c r="L33"/>
  <c r="L35"/>
  <c r="L37"/>
  <c r="L38"/>
  <c r="L39"/>
  <c r="L41"/>
  <c r="L42"/>
  <c r="L43"/>
  <c r="L44"/>
  <c r="L46"/>
  <c r="L47"/>
  <c r="L48"/>
  <c r="L50"/>
  <c r="L51"/>
  <c r="L52"/>
  <c r="L54"/>
  <c r="L56"/>
  <c r="L58"/>
  <c r="L60"/>
  <c r="L61"/>
  <c r="L62"/>
  <c r="L64"/>
  <c r="L66"/>
  <c r="L68"/>
  <c r="L70"/>
  <c r="L72"/>
  <c r="L73"/>
  <c r="L74"/>
  <c r="L75"/>
  <c r="L76"/>
  <c r="L77"/>
  <c r="L78"/>
  <c r="L80"/>
  <c r="L81"/>
  <c r="L83"/>
  <c r="L84"/>
  <c r="L85"/>
  <c r="L86"/>
  <c r="L87"/>
  <c r="L88"/>
  <c r="L90"/>
  <c r="L91"/>
  <c r="L92"/>
  <c r="L93"/>
  <c r="L94"/>
  <c r="L96"/>
  <c r="L97"/>
  <c r="L98"/>
  <c r="L99"/>
  <c r="L101"/>
  <c r="L103"/>
  <c r="L105"/>
  <c r="L107"/>
  <c r="L108"/>
  <c r="L110"/>
  <c r="L111"/>
  <c r="L113"/>
  <c r="L114"/>
  <c r="L115"/>
  <c r="L116"/>
  <c r="L117"/>
  <c r="L119"/>
  <c r="L120"/>
  <c r="L122"/>
  <c r="L123"/>
  <c r="L124"/>
  <c r="L125"/>
  <c r="L126"/>
  <c r="L127"/>
  <c r="L128"/>
  <c r="L129"/>
  <c r="L131"/>
  <c r="L132"/>
  <c r="L134"/>
  <c r="L135"/>
  <c r="L137"/>
  <c r="L139"/>
  <c r="L140"/>
  <c r="L141"/>
  <c r="L142"/>
  <c r="L143"/>
  <c r="L145"/>
  <c r="L147"/>
  <c r="L148"/>
  <c r="L149"/>
  <c r="L151"/>
  <c r="L153"/>
  <c r="L155"/>
  <c r="L156"/>
  <c r="L157"/>
  <c r="L158"/>
  <c r="L159"/>
  <c r="L160"/>
  <c r="L161"/>
  <c r="L162"/>
  <c r="L163"/>
  <c r="L164"/>
  <c r="L166"/>
  <c r="L168"/>
  <c r="L169"/>
  <c r="L171"/>
  <c r="L173"/>
  <c r="L174"/>
  <c r="L175"/>
  <c r="L176"/>
  <c r="L178"/>
  <c r="L180"/>
  <c r="L181"/>
  <c r="L182"/>
  <c r="L183"/>
  <c r="L185"/>
  <c r="L187"/>
  <c r="L189"/>
  <c r="L190"/>
  <c r="L191"/>
  <c r="L193"/>
  <c r="L194"/>
  <c r="L195"/>
  <c r="L197"/>
  <c r="L198"/>
  <c r="L199"/>
  <c r="L201"/>
  <c r="L203"/>
  <c r="L205"/>
  <c r="L207"/>
  <c r="L208"/>
  <c r="L209"/>
  <c r="L211"/>
  <c r="L213"/>
  <c r="L214"/>
  <c r="L215"/>
  <c r="L217"/>
  <c r="L218"/>
  <c r="L219"/>
  <c r="L220"/>
  <c r="L221"/>
  <c r="L222"/>
  <c r="L224"/>
  <c r="L226"/>
  <c r="L227"/>
  <c r="L228"/>
  <c r="L229"/>
  <c r="L230"/>
  <c r="L231"/>
  <c r="L232"/>
  <c r="L233"/>
  <c r="L234"/>
  <c r="L235"/>
  <c r="L236"/>
  <c r="L237"/>
  <c r="L238"/>
  <c r="L239"/>
  <c r="L241"/>
  <c r="L242"/>
  <c r="L244"/>
  <c r="L245"/>
  <c r="L247"/>
  <c r="L248"/>
  <c r="L249"/>
  <c r="L251"/>
  <c r="L252"/>
  <c r="L254"/>
  <c r="L255"/>
  <c r="L257"/>
  <c r="L258"/>
  <c r="L260"/>
  <c r="L262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6"/>
  <c r="L287"/>
  <c r="L288"/>
  <c r="L289"/>
  <c r="L290"/>
  <c r="L292"/>
  <c r="L294"/>
  <c r="L296"/>
  <c r="L298"/>
  <c r="L299"/>
  <c r="L300"/>
  <c r="L301"/>
  <c r="L302"/>
  <c r="L304"/>
  <c r="L305"/>
  <c r="L306"/>
  <c r="L308"/>
  <c r="L310"/>
  <c r="L311"/>
  <c r="L312"/>
  <c r="L313"/>
  <c r="L314"/>
  <c r="L315"/>
  <c r="L317"/>
  <c r="H318"/>
  <c r="I318"/>
  <c r="H316"/>
  <c r="I316"/>
  <c r="H309"/>
  <c r="I309"/>
  <c r="H307"/>
  <c r="I307"/>
  <c r="H303"/>
  <c r="I303"/>
  <c r="H297"/>
  <c r="I297"/>
  <c r="H295"/>
  <c r="I295"/>
  <c r="H293"/>
  <c r="I293"/>
  <c r="H291"/>
  <c r="I291"/>
  <c r="N133" l="1"/>
  <c r="N79"/>
  <c r="M263"/>
  <c r="L321"/>
  <c r="N109"/>
  <c r="N11"/>
  <c r="N130"/>
  <c r="M21"/>
  <c r="M133"/>
  <c r="M82"/>
  <c r="N95"/>
  <c r="N89"/>
  <c r="N45"/>
  <c r="N14"/>
  <c r="N118"/>
  <c r="N18"/>
  <c r="M112"/>
  <c r="N71"/>
  <c r="L323"/>
  <c r="M138"/>
  <c r="M95"/>
  <c r="M71"/>
  <c r="M45"/>
  <c r="M14"/>
  <c r="N243"/>
  <c r="N192"/>
  <c r="N121"/>
  <c r="N106"/>
  <c r="Q8"/>
  <c r="M121"/>
  <c r="M106"/>
  <c r="N138"/>
  <c r="N112"/>
  <c r="N82"/>
  <c r="N21"/>
  <c r="M303"/>
  <c r="M291"/>
  <c r="M259"/>
  <c r="M253"/>
  <c r="M216"/>
  <c r="M188"/>
  <c r="M170"/>
  <c r="M152"/>
  <c r="N263"/>
  <c r="N256"/>
  <c r="N250"/>
  <c r="N179"/>
  <c r="N240"/>
  <c r="N172"/>
  <c r="N154"/>
  <c r="M53"/>
  <c r="M67"/>
  <c r="M318"/>
  <c r="M307"/>
  <c r="M243"/>
  <c r="M225"/>
  <c r="M210"/>
  <c r="M204"/>
  <c r="M192"/>
  <c r="M186"/>
  <c r="M7"/>
  <c r="M316"/>
  <c r="M295"/>
  <c r="M256"/>
  <c r="M250"/>
  <c r="M223"/>
  <c r="M184"/>
  <c r="M179"/>
  <c r="N303"/>
  <c r="N253"/>
  <c r="N216"/>
  <c r="N188"/>
  <c r="M293"/>
  <c r="M261"/>
  <c r="M240"/>
  <c r="M200"/>
  <c r="M177"/>
  <c r="M172"/>
  <c r="M154"/>
  <c r="N225"/>
  <c r="M11"/>
  <c r="M18"/>
  <c r="M29"/>
  <c r="M34"/>
  <c r="M55"/>
  <c r="M65"/>
  <c r="M69"/>
  <c r="M79"/>
  <c r="M89"/>
  <c r="M100"/>
  <c r="M104"/>
  <c r="M109"/>
  <c r="M118"/>
  <c r="M130"/>
  <c r="M136"/>
  <c r="M144"/>
  <c r="H285"/>
  <c r="I285"/>
  <c r="I263"/>
  <c r="H261"/>
  <c r="I261"/>
  <c r="H259"/>
  <c r="I259"/>
  <c r="H256"/>
  <c r="I256"/>
  <c r="H253"/>
  <c r="I253"/>
  <c r="H250"/>
  <c r="I250"/>
  <c r="I246"/>
  <c r="H243"/>
  <c r="I243"/>
  <c r="H240"/>
  <c r="I240"/>
  <c r="I225"/>
  <c r="I223"/>
  <c r="I216"/>
  <c r="I212"/>
  <c r="H210"/>
  <c r="I210"/>
  <c r="H206"/>
  <c r="I206"/>
  <c r="H204"/>
  <c r="I204"/>
  <c r="H202"/>
  <c r="I202"/>
  <c r="H200"/>
  <c r="I200"/>
  <c r="H196"/>
  <c r="I196"/>
  <c r="H192"/>
  <c r="I192"/>
  <c r="H188"/>
  <c r="I188"/>
  <c r="H186"/>
  <c r="I186"/>
  <c r="H184"/>
  <c r="I184"/>
  <c r="H179"/>
  <c r="I179"/>
  <c r="H177"/>
  <c r="I177"/>
  <c r="I172"/>
  <c r="H170"/>
  <c r="I170"/>
  <c r="I154"/>
  <c r="H152"/>
  <c r="I152"/>
  <c r="H150"/>
  <c r="I150"/>
  <c r="I146"/>
  <c r="H144"/>
  <c r="I144"/>
  <c r="H138"/>
  <c r="I138"/>
  <c r="H136"/>
  <c r="I136"/>
  <c r="H133"/>
  <c r="I133"/>
  <c r="H130"/>
  <c r="I130"/>
  <c r="J130"/>
  <c r="K130"/>
  <c r="I121"/>
  <c r="J121"/>
  <c r="K121"/>
  <c r="H118"/>
  <c r="I118"/>
  <c r="J118"/>
  <c r="K118"/>
  <c r="H112"/>
  <c r="I112"/>
  <c r="J112"/>
  <c r="K112"/>
  <c r="H109"/>
  <c r="I109"/>
  <c r="J109"/>
  <c r="K109"/>
  <c r="H106"/>
  <c r="I106"/>
  <c r="J106"/>
  <c r="K106"/>
  <c r="H104"/>
  <c r="I104"/>
  <c r="J104"/>
  <c r="K104"/>
  <c r="H102"/>
  <c r="I102"/>
  <c r="J102"/>
  <c r="K102"/>
  <c r="H100"/>
  <c r="I100"/>
  <c r="J100"/>
  <c r="K100"/>
  <c r="I95"/>
  <c r="J95"/>
  <c r="K95"/>
  <c r="I89"/>
  <c r="J89"/>
  <c r="K89"/>
  <c r="H82"/>
  <c r="I82"/>
  <c r="J82"/>
  <c r="K82"/>
  <c r="H79"/>
  <c r="I79"/>
  <c r="J79"/>
  <c r="K79"/>
  <c r="I71"/>
  <c r="J71"/>
  <c r="K71"/>
  <c r="H69"/>
  <c r="I69"/>
  <c r="J69"/>
  <c r="K69"/>
  <c r="H67"/>
  <c r="I67"/>
  <c r="J67"/>
  <c r="K67"/>
  <c r="H65"/>
  <c r="I65"/>
  <c r="J65"/>
  <c r="K65"/>
  <c r="H63"/>
  <c r="I63"/>
  <c r="J63"/>
  <c r="K63"/>
  <c r="H59"/>
  <c r="I59"/>
  <c r="J59"/>
  <c r="K59"/>
  <c r="H57"/>
  <c r="I57"/>
  <c r="J57"/>
  <c r="K57"/>
  <c r="H55"/>
  <c r="I55"/>
  <c r="J55"/>
  <c r="K55"/>
  <c r="H53"/>
  <c r="I53"/>
  <c r="J53"/>
  <c r="K53"/>
  <c r="H49"/>
  <c r="I49"/>
  <c r="J49"/>
  <c r="K49"/>
  <c r="I45"/>
  <c r="J45"/>
  <c r="K45"/>
  <c r="I40"/>
  <c r="J40"/>
  <c r="K40"/>
  <c r="H36"/>
  <c r="I36"/>
  <c r="J36"/>
  <c r="K36"/>
  <c r="H34"/>
  <c r="I34"/>
  <c r="J34"/>
  <c r="K34"/>
  <c r="H31"/>
  <c r="I31"/>
  <c r="J31"/>
  <c r="K31"/>
  <c r="H29"/>
  <c r="I29"/>
  <c r="J29"/>
  <c r="K29"/>
  <c r="H27"/>
  <c r="I27"/>
  <c r="J27"/>
  <c r="K27"/>
  <c r="H25"/>
  <c r="I25"/>
  <c r="J25"/>
  <c r="K25"/>
  <c r="I21"/>
  <c r="J21"/>
  <c r="K21"/>
  <c r="H18"/>
  <c r="I18"/>
  <c r="J18"/>
  <c r="K18"/>
  <c r="H14"/>
  <c r="I14"/>
  <c r="H11"/>
  <c r="I11"/>
  <c r="H9"/>
  <c r="I9"/>
  <c r="H7"/>
  <c r="I7"/>
  <c r="H320" l="1"/>
  <c r="I320"/>
  <c r="Q7"/>
  <c r="L18"/>
  <c r="L21"/>
  <c r="L25"/>
  <c r="L27"/>
  <c r="L29"/>
  <c r="L31"/>
  <c r="L34"/>
  <c r="L36"/>
  <c r="L40"/>
  <c r="L45"/>
  <c r="L49"/>
  <c r="L53"/>
  <c r="L55"/>
  <c r="L57"/>
  <c r="L59"/>
  <c r="L63"/>
  <c r="L65"/>
  <c r="L67"/>
  <c r="L69"/>
  <c r="L71"/>
  <c r="L79"/>
  <c r="L82"/>
  <c r="L89"/>
  <c r="L95"/>
  <c r="L100"/>
  <c r="L102"/>
  <c r="L104"/>
  <c r="L106"/>
  <c r="L109"/>
  <c r="L112"/>
  <c r="L118"/>
  <c r="L121"/>
  <c r="L130"/>
  <c r="K326" l="1"/>
  <c r="J326"/>
  <c r="P346"/>
  <c r="O346"/>
  <c r="Q346" l="1"/>
  <c r="L326"/>
  <c r="J350"/>
  <c r="J196" l="1"/>
  <c r="K196"/>
  <c r="L196" l="1"/>
  <c r="E258" l="1"/>
  <c r="E257"/>
  <c r="O114" l="1"/>
  <c r="P114"/>
  <c r="O115"/>
  <c r="P115"/>
  <c r="O116"/>
  <c r="P116"/>
  <c r="O117"/>
  <c r="P117"/>
  <c r="O166"/>
  <c r="P166"/>
  <c r="O168"/>
  <c r="P168"/>
  <c r="O169"/>
  <c r="P169"/>
  <c r="K167"/>
  <c r="P167" s="1"/>
  <c r="J167"/>
  <c r="K165"/>
  <c r="J165"/>
  <c r="Q169" l="1"/>
  <c r="Q166"/>
  <c r="Q168"/>
  <c r="Q117"/>
  <c r="Q115"/>
  <c r="Q116"/>
  <c r="Q114"/>
  <c r="K154"/>
  <c r="O167"/>
  <c r="Q167" s="1"/>
  <c r="L167"/>
  <c r="O165"/>
  <c r="L165"/>
  <c r="J154"/>
  <c r="P165"/>
  <c r="Q165" l="1"/>
  <c r="L154"/>
  <c r="O119" l="1"/>
  <c r="O120"/>
  <c r="P120"/>
  <c r="P119"/>
  <c r="Q120" l="1"/>
  <c r="Q119"/>
  <c r="O326"/>
  <c r="P326"/>
  <c r="P325" s="1"/>
  <c r="O325" l="1"/>
  <c r="Q326"/>
  <c r="O324"/>
  <c r="P331"/>
  <c r="O333"/>
  <c r="O328"/>
  <c r="O329"/>
  <c r="P329"/>
  <c r="O330"/>
  <c r="P330"/>
  <c r="O331"/>
  <c r="O332"/>
  <c r="P332"/>
  <c r="P333"/>
  <c r="O334"/>
  <c r="P334"/>
  <c r="O335"/>
  <c r="P335"/>
  <c r="O336"/>
  <c r="P336"/>
  <c r="O337"/>
  <c r="P337"/>
  <c r="O338"/>
  <c r="P338"/>
  <c r="O339"/>
  <c r="P339"/>
  <c r="O340"/>
  <c r="P340"/>
  <c r="O341"/>
  <c r="P341"/>
  <c r="O342"/>
  <c r="P342"/>
  <c r="O343"/>
  <c r="P343"/>
  <c r="O344"/>
  <c r="P344"/>
  <c r="P328"/>
  <c r="J327"/>
  <c r="K327"/>
  <c r="Q344" l="1"/>
  <c r="Q340"/>
  <c r="Q336"/>
  <c r="Q334"/>
  <c r="Q328"/>
  <c r="Q342"/>
  <c r="Q338"/>
  <c r="Q331"/>
  <c r="Q325"/>
  <c r="Q341"/>
  <c r="Q337"/>
  <c r="Q330"/>
  <c r="Q333"/>
  <c r="Q332"/>
  <c r="Q343"/>
  <c r="Q339"/>
  <c r="Q335"/>
  <c r="Q329"/>
  <c r="O323"/>
  <c r="L327"/>
  <c r="P327"/>
  <c r="O327"/>
  <c r="Q327" l="1"/>
  <c r="P324"/>
  <c r="P323" l="1"/>
  <c r="Q324"/>
  <c r="Q323" l="1"/>
  <c r="O16"/>
  <c r="P16"/>
  <c r="O17"/>
  <c r="P17"/>
  <c r="P15"/>
  <c r="O15"/>
  <c r="J14"/>
  <c r="K14"/>
  <c r="P308"/>
  <c r="P307" s="1"/>
  <c r="O308"/>
  <c r="O181"/>
  <c r="P181"/>
  <c r="O182"/>
  <c r="P182"/>
  <c r="O183"/>
  <c r="P183"/>
  <c r="P180"/>
  <c r="O180"/>
  <c r="O262"/>
  <c r="O264"/>
  <c r="O265"/>
  <c r="P265"/>
  <c r="O266"/>
  <c r="P266"/>
  <c r="O267"/>
  <c r="P267"/>
  <c r="O268"/>
  <c r="P268"/>
  <c r="O269"/>
  <c r="P269"/>
  <c r="O270"/>
  <c r="P270"/>
  <c r="O271"/>
  <c r="P271"/>
  <c r="O272"/>
  <c r="P272"/>
  <c r="O273"/>
  <c r="P273"/>
  <c r="O274"/>
  <c r="P274"/>
  <c r="O275"/>
  <c r="P275"/>
  <c r="O276"/>
  <c r="P276"/>
  <c r="O277"/>
  <c r="P277"/>
  <c r="O278"/>
  <c r="P278"/>
  <c r="O279"/>
  <c r="P279"/>
  <c r="O280"/>
  <c r="P280"/>
  <c r="O281"/>
  <c r="P281"/>
  <c r="O282"/>
  <c r="P282"/>
  <c r="O283"/>
  <c r="P283"/>
  <c r="O284"/>
  <c r="P284"/>
  <c r="P264"/>
  <c r="P262"/>
  <c r="O260"/>
  <c r="J263"/>
  <c r="K263"/>
  <c r="P211"/>
  <c r="P210" s="1"/>
  <c r="O211"/>
  <c r="O317"/>
  <c r="P317"/>
  <c r="P316" s="1"/>
  <c r="O190"/>
  <c r="P190"/>
  <c r="O191"/>
  <c r="P191"/>
  <c r="P189"/>
  <c r="O189"/>
  <c r="O187"/>
  <c r="O255"/>
  <c r="P255"/>
  <c r="P254"/>
  <c r="O254"/>
  <c r="J253"/>
  <c r="K253"/>
  <c r="O73"/>
  <c r="P73"/>
  <c r="O74"/>
  <c r="P74"/>
  <c r="O75"/>
  <c r="P75"/>
  <c r="O76"/>
  <c r="P76"/>
  <c r="O77"/>
  <c r="P77"/>
  <c r="O78"/>
  <c r="P78"/>
  <c r="P72"/>
  <c r="O72"/>
  <c r="O19"/>
  <c r="P19"/>
  <c r="O20"/>
  <c r="P20"/>
  <c r="O227"/>
  <c r="P227"/>
  <c r="O228"/>
  <c r="P228"/>
  <c r="O229"/>
  <c r="P229"/>
  <c r="O230"/>
  <c r="P230"/>
  <c r="O231"/>
  <c r="P231"/>
  <c r="O232"/>
  <c r="P232"/>
  <c r="O233"/>
  <c r="P233"/>
  <c r="O234"/>
  <c r="P234"/>
  <c r="O235"/>
  <c r="P235"/>
  <c r="O236"/>
  <c r="P236"/>
  <c r="O237"/>
  <c r="P237"/>
  <c r="O238"/>
  <c r="P238"/>
  <c r="O239"/>
  <c r="P239"/>
  <c r="O226"/>
  <c r="P226"/>
  <c r="J225"/>
  <c r="K225"/>
  <c r="Q226" l="1"/>
  <c r="Q238"/>
  <c r="Q236"/>
  <c r="Q234"/>
  <c r="Q232"/>
  <c r="Q230"/>
  <c r="Q228"/>
  <c r="Q189"/>
  <c r="Q284"/>
  <c r="Q282"/>
  <c r="Q280"/>
  <c r="Q278"/>
  <c r="Q276"/>
  <c r="Q274"/>
  <c r="Q15"/>
  <c r="Q272"/>
  <c r="Q270"/>
  <c r="L14"/>
  <c r="Q17"/>
  <c r="Q180"/>
  <c r="Q191"/>
  <c r="Q19"/>
  <c r="Q78"/>
  <c r="Q76"/>
  <c r="Q74"/>
  <c r="Q72"/>
  <c r="O316"/>
  <c r="Q317"/>
  <c r="Q255"/>
  <c r="T255" s="1"/>
  <c r="Q281"/>
  <c r="Q277"/>
  <c r="Q273"/>
  <c r="Q269"/>
  <c r="Q265"/>
  <c r="Q182"/>
  <c r="Q239"/>
  <c r="Q237"/>
  <c r="Q235"/>
  <c r="Q233"/>
  <c r="Q231"/>
  <c r="Q229"/>
  <c r="Q227"/>
  <c r="Q77"/>
  <c r="Q75"/>
  <c r="Q73"/>
  <c r="Q254"/>
  <c r="O210"/>
  <c r="Q211"/>
  <c r="Q264"/>
  <c r="Q16"/>
  <c r="O307"/>
  <c r="Q308"/>
  <c r="Q20"/>
  <c r="Q190"/>
  <c r="Q283"/>
  <c r="Q279"/>
  <c r="Q275"/>
  <c r="Q271"/>
  <c r="Q267"/>
  <c r="Q262"/>
  <c r="Q268"/>
  <c r="Q266"/>
  <c r="Q183"/>
  <c r="Q181"/>
  <c r="L225"/>
  <c r="L253"/>
  <c r="L263"/>
  <c r="P18"/>
  <c r="O263"/>
  <c r="O188"/>
  <c r="O253"/>
  <c r="O14"/>
  <c r="P188"/>
  <c r="P179"/>
  <c r="O179"/>
  <c r="P253"/>
  <c r="P263"/>
  <c r="O18"/>
  <c r="P14"/>
  <c r="O225"/>
  <c r="O71"/>
  <c r="P225"/>
  <c r="P71"/>
  <c r="P66"/>
  <c r="O66"/>
  <c r="O56"/>
  <c r="P56"/>
  <c r="O220"/>
  <c r="O217"/>
  <c r="O218"/>
  <c r="P218"/>
  <c r="O219"/>
  <c r="P219"/>
  <c r="P220"/>
  <c r="O221"/>
  <c r="P221"/>
  <c r="O222"/>
  <c r="P222"/>
  <c r="P217"/>
  <c r="J216"/>
  <c r="K216"/>
  <c r="O163"/>
  <c r="O155"/>
  <c r="O156"/>
  <c r="P156"/>
  <c r="O157"/>
  <c r="P157"/>
  <c r="O158"/>
  <c r="P158"/>
  <c r="O159"/>
  <c r="P159"/>
  <c r="O160"/>
  <c r="P160"/>
  <c r="O161"/>
  <c r="P161"/>
  <c r="O162"/>
  <c r="P162"/>
  <c r="P163"/>
  <c r="O164"/>
  <c r="P164"/>
  <c r="P155"/>
  <c r="O52"/>
  <c r="O50"/>
  <c r="O51"/>
  <c r="P51"/>
  <c r="P52"/>
  <c r="P50"/>
  <c r="P10"/>
  <c r="P9" s="1"/>
  <c r="O10"/>
  <c r="J9"/>
  <c r="K9"/>
  <c r="O30"/>
  <c r="P30"/>
  <c r="P294"/>
  <c r="P293" s="1"/>
  <c r="O294"/>
  <c r="J293"/>
  <c r="K293"/>
  <c r="P185"/>
  <c r="P184" s="1"/>
  <c r="O185"/>
  <c r="O137"/>
  <c r="P137"/>
  <c r="P136" s="1"/>
  <c r="J136"/>
  <c r="K136"/>
  <c r="O103"/>
  <c r="P103"/>
  <c r="O214"/>
  <c r="P214"/>
  <c r="O215"/>
  <c r="P215"/>
  <c r="P213"/>
  <c r="O213"/>
  <c r="J212"/>
  <c r="K212"/>
  <c r="O81"/>
  <c r="O80"/>
  <c r="P81"/>
  <c r="P80"/>
  <c r="O85"/>
  <c r="O84"/>
  <c r="P84"/>
  <c r="P85"/>
  <c r="O86"/>
  <c r="P86"/>
  <c r="O87"/>
  <c r="P87"/>
  <c r="O88"/>
  <c r="P88"/>
  <c r="P83"/>
  <c r="O83"/>
  <c r="O319"/>
  <c r="P319"/>
  <c r="P318" s="1"/>
  <c r="O35"/>
  <c r="P35"/>
  <c r="O252"/>
  <c r="P252"/>
  <c r="P251"/>
  <c r="O251"/>
  <c r="J250"/>
  <c r="K250"/>
  <c r="P126"/>
  <c r="O124"/>
  <c r="O123"/>
  <c r="P123"/>
  <c r="P124"/>
  <c r="O125"/>
  <c r="P125"/>
  <c r="O126"/>
  <c r="O127"/>
  <c r="P127"/>
  <c r="O128"/>
  <c r="P128"/>
  <c r="O129"/>
  <c r="P129"/>
  <c r="P122"/>
  <c r="O122"/>
  <c r="O305"/>
  <c r="P305"/>
  <c r="O306"/>
  <c r="P306"/>
  <c r="P304"/>
  <c r="O304"/>
  <c r="J303"/>
  <c r="K303"/>
  <c r="O108"/>
  <c r="P108"/>
  <c r="P107"/>
  <c r="O107"/>
  <c r="P42"/>
  <c r="O41"/>
  <c r="O42"/>
  <c r="O43"/>
  <c r="P43"/>
  <c r="O44"/>
  <c r="P44"/>
  <c r="P41"/>
  <c r="O311"/>
  <c r="P311"/>
  <c r="O312"/>
  <c r="P312"/>
  <c r="O313"/>
  <c r="P313"/>
  <c r="O314"/>
  <c r="P314"/>
  <c r="O315"/>
  <c r="P315"/>
  <c r="P310"/>
  <c r="O310"/>
  <c r="J309"/>
  <c r="K309"/>
  <c r="O23"/>
  <c r="O22"/>
  <c r="P23"/>
  <c r="O24"/>
  <c r="P24"/>
  <c r="P22"/>
  <c r="P28"/>
  <c r="O28"/>
  <c r="O105"/>
  <c r="P105"/>
  <c r="P104" s="1"/>
  <c r="Q319" l="1"/>
  <c r="L136"/>
  <c r="L9"/>
  <c r="L309"/>
  <c r="Q315"/>
  <c r="Q313"/>
  <c r="Q311"/>
  <c r="Q129"/>
  <c r="Q127"/>
  <c r="Q87"/>
  <c r="Q56"/>
  <c r="Q44"/>
  <c r="Q122"/>
  <c r="Q217"/>
  <c r="Q66"/>
  <c r="Q222"/>
  <c r="Q28"/>
  <c r="Q304"/>
  <c r="Q23"/>
  <c r="Q85"/>
  <c r="L293"/>
  <c r="Q162"/>
  <c r="Q160"/>
  <c r="Q158"/>
  <c r="Q156"/>
  <c r="Q155"/>
  <c r="Q179"/>
  <c r="Q307"/>
  <c r="Q210"/>
  <c r="Q316"/>
  <c r="Q251"/>
  <c r="Q225"/>
  <c r="Q14"/>
  <c r="Q22"/>
  <c r="Q306"/>
  <c r="O293"/>
  <c r="Q294"/>
  <c r="O9"/>
  <c r="Q10"/>
  <c r="Q164"/>
  <c r="Q219"/>
  <c r="Q253"/>
  <c r="Q24"/>
  <c r="Q314"/>
  <c r="Q108"/>
  <c r="Q128"/>
  <c r="Q123"/>
  <c r="O34"/>
  <c r="Q35"/>
  <c r="O318"/>
  <c r="Q88"/>
  <c r="Q86"/>
  <c r="Q80"/>
  <c r="L212"/>
  <c r="Q214"/>
  <c r="O136"/>
  <c r="Q137"/>
  <c r="Q161"/>
  <c r="Q159"/>
  <c r="Q157"/>
  <c r="Q163"/>
  <c r="Q221"/>
  <c r="Q220"/>
  <c r="Q18"/>
  <c r="Q188"/>
  <c r="O184"/>
  <c r="Q185"/>
  <c r="Q126"/>
  <c r="Q84"/>
  <c r="Q103"/>
  <c r="Q30"/>
  <c r="Q52"/>
  <c r="O104"/>
  <c r="Q105"/>
  <c r="Q42"/>
  <c r="Q107"/>
  <c r="Q305"/>
  <c r="Q125"/>
  <c r="Q124"/>
  <c r="Q252"/>
  <c r="Q83"/>
  <c r="Q81"/>
  <c r="Q213"/>
  <c r="Q51"/>
  <c r="Q218"/>
  <c r="Q71"/>
  <c r="Q263"/>
  <c r="L303"/>
  <c r="L216"/>
  <c r="L250"/>
  <c r="P154"/>
  <c r="O154"/>
  <c r="O106"/>
  <c r="O250"/>
  <c r="P106"/>
  <c r="O49"/>
  <c r="P250"/>
  <c r="O309"/>
  <c r="P309"/>
  <c r="P303"/>
  <c r="O303"/>
  <c r="P79"/>
  <c r="P216"/>
  <c r="O21"/>
  <c r="O216"/>
  <c r="P212"/>
  <c r="O40"/>
  <c r="O121"/>
  <c r="P82"/>
  <c r="P49"/>
  <c r="P21"/>
  <c r="P121"/>
  <c r="O82"/>
  <c r="O212"/>
  <c r="P40"/>
  <c r="O79"/>
  <c r="O32"/>
  <c r="O33"/>
  <c r="P33"/>
  <c r="P32"/>
  <c r="O132"/>
  <c r="P132"/>
  <c r="P131"/>
  <c r="O131"/>
  <c r="O258"/>
  <c r="P258"/>
  <c r="P257"/>
  <c r="O257"/>
  <c r="J256"/>
  <c r="K256"/>
  <c r="P171"/>
  <c r="P170" s="1"/>
  <c r="O171"/>
  <c r="O58"/>
  <c r="P58"/>
  <c r="O247"/>
  <c r="O248"/>
  <c r="P248"/>
  <c r="O249"/>
  <c r="P249"/>
  <c r="P247"/>
  <c r="J246"/>
  <c r="K246"/>
  <c r="O300"/>
  <c r="O299"/>
  <c r="P299"/>
  <c r="P300"/>
  <c r="O301"/>
  <c r="P301"/>
  <c r="O302"/>
  <c r="P302"/>
  <c r="P298"/>
  <c r="O298"/>
  <c r="J297"/>
  <c r="K297"/>
  <c r="O151"/>
  <c r="O150" s="1"/>
  <c r="P151"/>
  <c r="P150" s="1"/>
  <c r="O153"/>
  <c r="J150"/>
  <c r="K150"/>
  <c r="O194"/>
  <c r="P194"/>
  <c r="O195"/>
  <c r="P195"/>
  <c r="P193"/>
  <c r="O193"/>
  <c r="J192"/>
  <c r="K192"/>
  <c r="O201"/>
  <c r="P201"/>
  <c r="P113"/>
  <c r="P112" s="1"/>
  <c r="O113"/>
  <c r="O97"/>
  <c r="P97"/>
  <c r="O98"/>
  <c r="P98"/>
  <c r="O99"/>
  <c r="P99"/>
  <c r="P96"/>
  <c r="O96"/>
  <c r="O203"/>
  <c r="P203"/>
  <c r="O287"/>
  <c r="P287"/>
  <c r="O288"/>
  <c r="P288"/>
  <c r="O289"/>
  <c r="P289"/>
  <c r="O290"/>
  <c r="P290"/>
  <c r="P286"/>
  <c r="O286"/>
  <c r="J285"/>
  <c r="K285"/>
  <c r="O47"/>
  <c r="P47"/>
  <c r="O48"/>
  <c r="P48"/>
  <c r="P46"/>
  <c r="O46"/>
  <c r="O197"/>
  <c r="O26"/>
  <c r="O25" s="1"/>
  <c r="P26"/>
  <c r="P25" s="1"/>
  <c r="O198"/>
  <c r="P198"/>
  <c r="O199"/>
  <c r="P199"/>
  <c r="P197"/>
  <c r="O292"/>
  <c r="P292"/>
  <c r="Q318" l="1"/>
  <c r="Q193"/>
  <c r="Q257"/>
  <c r="Q48"/>
  <c r="Q46"/>
  <c r="L285"/>
  <c r="Q290"/>
  <c r="Q98"/>
  <c r="Q201"/>
  <c r="L297"/>
  <c r="Q302"/>
  <c r="L256"/>
  <c r="Q258"/>
  <c r="Q79"/>
  <c r="Q21"/>
  <c r="Q154"/>
  <c r="Q136"/>
  <c r="Q9"/>
  <c r="Q104"/>
  <c r="Q199"/>
  <c r="Q82"/>
  <c r="Q292"/>
  <c r="Q300"/>
  <c r="Q131"/>
  <c r="Q250"/>
  <c r="Q184"/>
  <c r="Q293"/>
  <c r="Q121"/>
  <c r="Q198"/>
  <c r="Q99"/>
  <c r="Q97"/>
  <c r="Q301"/>
  <c r="Q248"/>
  <c r="O57"/>
  <c r="Q58"/>
  <c r="Q32"/>
  <c r="O112"/>
  <c r="Q113"/>
  <c r="O170"/>
  <c r="Q171"/>
  <c r="Q47"/>
  <c r="Q195"/>
  <c r="Q299"/>
  <c r="Q132"/>
  <c r="Q96"/>
  <c r="Q194"/>
  <c r="Q247"/>
  <c r="Q216"/>
  <c r="Q303"/>
  <c r="Q106"/>
  <c r="L150"/>
  <c r="L246"/>
  <c r="L192"/>
  <c r="P130"/>
  <c r="P31"/>
  <c r="P285"/>
  <c r="P297"/>
  <c r="O297"/>
  <c r="O130"/>
  <c r="O31"/>
  <c r="P246"/>
  <c r="S246" s="1"/>
  <c r="O256"/>
  <c r="O285"/>
  <c r="P256"/>
  <c r="O192"/>
  <c r="O246"/>
  <c r="O95"/>
  <c r="P45"/>
  <c r="P192"/>
  <c r="P95"/>
  <c r="O45"/>
  <c r="O148"/>
  <c r="P148"/>
  <c r="O149"/>
  <c r="P149"/>
  <c r="P147"/>
  <c r="O147"/>
  <c r="O145"/>
  <c r="J146"/>
  <c r="K146"/>
  <c r="P94"/>
  <c r="O94"/>
  <c r="O91"/>
  <c r="P91"/>
  <c r="O92"/>
  <c r="P92"/>
  <c r="O93"/>
  <c r="P93"/>
  <c r="P90"/>
  <c r="O90"/>
  <c r="O135"/>
  <c r="P135"/>
  <c r="P134"/>
  <c r="O134"/>
  <c r="J133"/>
  <c r="K133"/>
  <c r="P178"/>
  <c r="O178"/>
  <c r="O224"/>
  <c r="P224"/>
  <c r="P187"/>
  <c r="O174"/>
  <c r="P174"/>
  <c r="O175"/>
  <c r="P175"/>
  <c r="O176"/>
  <c r="P176"/>
  <c r="P173"/>
  <c r="O173"/>
  <c r="J172"/>
  <c r="K172"/>
  <c r="O140"/>
  <c r="P140"/>
  <c r="O141"/>
  <c r="P141"/>
  <c r="O142"/>
  <c r="P142"/>
  <c r="O143"/>
  <c r="P143"/>
  <c r="P139"/>
  <c r="O139"/>
  <c r="J138"/>
  <c r="K138"/>
  <c r="P145"/>
  <c r="O110"/>
  <c r="O111"/>
  <c r="P111"/>
  <c r="P110"/>
  <c r="O245"/>
  <c r="O244"/>
  <c r="P245"/>
  <c r="P244"/>
  <c r="J243"/>
  <c r="O62"/>
  <c r="O61"/>
  <c r="P61"/>
  <c r="P62"/>
  <c r="P60"/>
  <c r="O60"/>
  <c r="O68"/>
  <c r="P68"/>
  <c r="P67" s="1"/>
  <c r="O70"/>
  <c r="O64"/>
  <c r="P70"/>
  <c r="P64"/>
  <c r="P241"/>
  <c r="O241"/>
  <c r="J240"/>
  <c r="O242"/>
  <c r="P242"/>
  <c r="P205"/>
  <c r="P204" s="1"/>
  <c r="O205"/>
  <c r="P208"/>
  <c r="P207"/>
  <c r="O208"/>
  <c r="O207"/>
  <c r="O209"/>
  <c r="P209"/>
  <c r="J206"/>
  <c r="K206"/>
  <c r="P260"/>
  <c r="Q260" s="1"/>
  <c r="P54"/>
  <c r="O54"/>
  <c r="O12"/>
  <c r="O13"/>
  <c r="P13"/>
  <c r="P12"/>
  <c r="O101"/>
  <c r="P101"/>
  <c r="P153"/>
  <c r="Q153" s="1"/>
  <c r="O38"/>
  <c r="O37"/>
  <c r="P38"/>
  <c r="O39"/>
  <c r="O321" s="1"/>
  <c r="P39"/>
  <c r="P321" s="1"/>
  <c r="P37"/>
  <c r="P296"/>
  <c r="O296"/>
  <c r="Q224" l="1"/>
  <c r="Q173"/>
  <c r="P350"/>
  <c r="Q54"/>
  <c r="Q241"/>
  <c r="Q111"/>
  <c r="Q178"/>
  <c r="Q94"/>
  <c r="Q142"/>
  <c r="Q140"/>
  <c r="Q95"/>
  <c r="Q101"/>
  <c r="L206"/>
  <c r="Q170"/>
  <c r="Q38"/>
  <c r="Q208"/>
  <c r="Q70"/>
  <c r="Q245"/>
  <c r="Q90"/>
  <c r="Q148"/>
  <c r="Q130"/>
  <c r="Q296"/>
  <c r="Q110"/>
  <c r="Q112"/>
  <c r="Q192"/>
  <c r="Q175"/>
  <c r="Q92"/>
  <c r="Q13"/>
  <c r="Q242"/>
  <c r="L138"/>
  <c r="Q143"/>
  <c r="Q141"/>
  <c r="L133"/>
  <c r="Q135"/>
  <c r="Q145"/>
  <c r="Q45"/>
  <c r="O350"/>
  <c r="P186"/>
  <c r="Q187"/>
  <c r="Q37"/>
  <c r="Q12"/>
  <c r="Q207"/>
  <c r="O204"/>
  <c r="Q205"/>
  <c r="Q64"/>
  <c r="Q68"/>
  <c r="Q244"/>
  <c r="Q139"/>
  <c r="L172"/>
  <c r="Q176"/>
  <c r="Q174"/>
  <c r="Q134"/>
  <c r="Q93"/>
  <c r="Q91"/>
  <c r="Q147"/>
  <c r="Q256"/>
  <c r="L146"/>
  <c r="P206"/>
  <c r="P243"/>
  <c r="O243"/>
  <c r="O146"/>
  <c r="O36"/>
  <c r="O240"/>
  <c r="O206"/>
  <c r="P240"/>
  <c r="O59"/>
  <c r="P89"/>
  <c r="O138"/>
  <c r="P172"/>
  <c r="O172"/>
  <c r="O89"/>
  <c r="P146"/>
  <c r="P138"/>
  <c r="P36"/>
  <c r="S36" s="1"/>
  <c r="P59"/>
  <c r="Q204" l="1"/>
  <c r="Q89"/>
  <c r="Q243"/>
  <c r="Q240"/>
  <c r="Q138"/>
  <c r="Q172"/>
  <c r="D149"/>
  <c r="D203"/>
  <c r="M149" l="1"/>
  <c r="N149"/>
  <c r="N146" s="1"/>
  <c r="M203"/>
  <c r="N203"/>
  <c r="N202" s="1"/>
  <c r="F289"/>
  <c r="F288"/>
  <c r="F287"/>
  <c r="F286"/>
  <c r="D288"/>
  <c r="D287"/>
  <c r="D286"/>
  <c r="D50"/>
  <c r="D249"/>
  <c r="D26"/>
  <c r="N286" l="1"/>
  <c r="M286"/>
  <c r="M26"/>
  <c r="N26"/>
  <c r="N25" s="1"/>
  <c r="N287"/>
  <c r="M287"/>
  <c r="M50"/>
  <c r="N50"/>
  <c r="N49" s="1"/>
  <c r="Q203"/>
  <c r="M202"/>
  <c r="M249"/>
  <c r="N249"/>
  <c r="N246" s="1"/>
  <c r="M288"/>
  <c r="N288"/>
  <c r="M289"/>
  <c r="N289"/>
  <c r="Q149"/>
  <c r="M146"/>
  <c r="S250"/>
  <c r="T250" s="1"/>
  <c r="F151"/>
  <c r="D298"/>
  <c r="D43"/>
  <c r="D41"/>
  <c r="M285" l="1"/>
  <c r="Q287"/>
  <c r="Q146"/>
  <c r="N151"/>
  <c r="N150" s="1"/>
  <c r="M151"/>
  <c r="M41"/>
  <c r="N41"/>
  <c r="Q289"/>
  <c r="Q50"/>
  <c r="M49"/>
  <c r="Q286"/>
  <c r="Q249"/>
  <c r="M246"/>
  <c r="Q26"/>
  <c r="M25"/>
  <c r="N43"/>
  <c r="M43"/>
  <c r="N298"/>
  <c r="N297" s="1"/>
  <c r="M298"/>
  <c r="Q288"/>
  <c r="N285"/>
  <c r="Q43" l="1"/>
  <c r="N40"/>
  <c r="Q25"/>
  <c r="Q246"/>
  <c r="T246" s="1"/>
  <c r="Q49"/>
  <c r="Q41"/>
  <c r="M40"/>
  <c r="M297"/>
  <c r="Q298"/>
  <c r="Q151"/>
  <c r="M150"/>
  <c r="Q285"/>
  <c r="D39"/>
  <c r="D215"/>
  <c r="D33"/>
  <c r="J170"/>
  <c r="K170"/>
  <c r="D62"/>
  <c r="D61"/>
  <c r="D60"/>
  <c r="Q297" l="1"/>
  <c r="Q150"/>
  <c r="Q40"/>
  <c r="L170"/>
  <c r="N61"/>
  <c r="M61"/>
  <c r="M39"/>
  <c r="N39"/>
  <c r="N60"/>
  <c r="M60"/>
  <c r="M33"/>
  <c r="N33"/>
  <c r="N31" s="1"/>
  <c r="M62"/>
  <c r="N62"/>
  <c r="M215"/>
  <c r="N215"/>
  <c r="N212" s="1"/>
  <c r="D312"/>
  <c r="D310"/>
  <c r="Q61" l="1"/>
  <c r="Q215"/>
  <c r="M212"/>
  <c r="Q39"/>
  <c r="M36"/>
  <c r="M312"/>
  <c r="N312"/>
  <c r="Q62"/>
  <c r="N59"/>
  <c r="Q33"/>
  <c r="M31"/>
  <c r="N310"/>
  <c r="M310"/>
  <c r="Q60"/>
  <c r="M59"/>
  <c r="N36"/>
  <c r="D197"/>
  <c r="D209"/>
  <c r="N309" l="1"/>
  <c r="Q59"/>
  <c r="Q31"/>
  <c r="Q212"/>
  <c r="M209"/>
  <c r="M321" s="1"/>
  <c r="N209"/>
  <c r="N321" s="1"/>
  <c r="N197"/>
  <c r="N196" s="1"/>
  <c r="M197"/>
  <c r="Q312"/>
  <c r="Q310"/>
  <c r="M309"/>
  <c r="Q36"/>
  <c r="T36" s="1"/>
  <c r="P109"/>
  <c r="Q321" l="1"/>
  <c r="Q309"/>
  <c r="N206"/>
  <c r="N322" s="1"/>
  <c r="N320" s="1"/>
  <c r="N350"/>
  <c r="Q209"/>
  <c r="M206"/>
  <c r="Q197"/>
  <c r="M196"/>
  <c r="O109"/>
  <c r="S109"/>
  <c r="M322" l="1"/>
  <c r="M320" s="1"/>
  <c r="Q109"/>
  <c r="T109" s="1"/>
  <c r="M350"/>
  <c r="Q350" s="1"/>
  <c r="Q206"/>
  <c r="P345" l="1"/>
  <c r="P347" s="1"/>
  <c r="O345"/>
  <c r="K345"/>
  <c r="J345"/>
  <c r="S345" l="1"/>
  <c r="Q345"/>
  <c r="T345" s="1"/>
  <c r="L345"/>
  <c r="S327" l="1"/>
  <c r="T327" s="1"/>
  <c r="S325"/>
  <c r="T325" s="1"/>
  <c r="K325"/>
  <c r="J325"/>
  <c r="L325" l="1"/>
  <c r="L347" s="1"/>
  <c r="J347"/>
  <c r="O347"/>
  <c r="K347"/>
  <c r="S323"/>
  <c r="S347" l="1"/>
  <c r="T323"/>
  <c r="N347"/>
  <c r="N348" l="1"/>
  <c r="N349"/>
  <c r="H347"/>
  <c r="I347"/>
  <c r="M347" l="1"/>
  <c r="Q347" l="1"/>
  <c r="M348"/>
  <c r="M349"/>
  <c r="T347"/>
  <c r="J11" l="1"/>
  <c r="K11"/>
  <c r="L11" l="1"/>
  <c r="O118"/>
  <c r="P118"/>
  <c r="S25"/>
  <c r="T25" s="1"/>
  <c r="P27"/>
  <c r="P29"/>
  <c r="P53"/>
  <c r="P55"/>
  <c r="P57"/>
  <c r="P63"/>
  <c r="P65"/>
  <c r="P69"/>
  <c r="P100"/>
  <c r="P102"/>
  <c r="S104"/>
  <c r="T104" s="1"/>
  <c r="S136"/>
  <c r="T136" s="1"/>
  <c r="P144"/>
  <c r="S150"/>
  <c r="T150" s="1"/>
  <c r="P152"/>
  <c r="S184"/>
  <c r="T184" s="1"/>
  <c r="S186"/>
  <c r="P200"/>
  <c r="S204"/>
  <c r="T204" s="1"/>
  <c r="S210"/>
  <c r="T210" s="1"/>
  <c r="P223"/>
  <c r="P259"/>
  <c r="P291"/>
  <c r="S293"/>
  <c r="T293" s="1"/>
  <c r="S307"/>
  <c r="T307" s="1"/>
  <c r="S318"/>
  <c r="O27"/>
  <c r="O29"/>
  <c r="O53"/>
  <c r="O55"/>
  <c r="O63"/>
  <c r="O65"/>
  <c r="O67"/>
  <c r="O69"/>
  <c r="O100"/>
  <c r="O102"/>
  <c r="O144"/>
  <c r="O152"/>
  <c r="O177"/>
  <c r="O186"/>
  <c r="O200"/>
  <c r="O202"/>
  <c r="O223"/>
  <c r="O259"/>
  <c r="O261"/>
  <c r="O291"/>
  <c r="O295"/>
  <c r="T318" l="1"/>
  <c r="S223"/>
  <c r="S69"/>
  <c r="Q102"/>
  <c r="Q63"/>
  <c r="Q27"/>
  <c r="S291"/>
  <c r="S65"/>
  <c r="S53"/>
  <c r="Q200"/>
  <c r="Q65"/>
  <c r="Q144"/>
  <c r="S259"/>
  <c r="S144"/>
  <c r="S63"/>
  <c r="S29"/>
  <c r="Q259"/>
  <c r="T259" s="1"/>
  <c r="Q29"/>
  <c r="S152"/>
  <c r="S100"/>
  <c r="S55"/>
  <c r="Q186"/>
  <c r="T186" s="1"/>
  <c r="Q67"/>
  <c r="S200"/>
  <c r="S102"/>
  <c r="S27"/>
  <c r="Q152"/>
  <c r="Q291"/>
  <c r="Q223"/>
  <c r="Q100"/>
  <c r="Q69"/>
  <c r="T69" s="1"/>
  <c r="Q55"/>
  <c r="Q118"/>
  <c r="Q53"/>
  <c r="S57"/>
  <c r="Q57"/>
  <c r="S212"/>
  <c r="T212" s="1"/>
  <c r="S45"/>
  <c r="T45" s="1"/>
  <c r="S21"/>
  <c r="T21" s="1"/>
  <c r="S14"/>
  <c r="T14" s="1"/>
  <c r="S40"/>
  <c r="T40" s="1"/>
  <c r="S146"/>
  <c r="T146" s="1"/>
  <c r="S303"/>
  <c r="T303" s="1"/>
  <c r="S225"/>
  <c r="T225" s="1"/>
  <c r="S206"/>
  <c r="T206" s="1"/>
  <c r="S7"/>
  <c r="T7" s="1"/>
  <c r="P34"/>
  <c r="S9"/>
  <c r="T9" s="1"/>
  <c r="O11"/>
  <c r="S118"/>
  <c r="P11"/>
  <c r="P295"/>
  <c r="P261"/>
  <c r="S253"/>
  <c r="T253" s="1"/>
  <c r="P202"/>
  <c r="P177"/>
  <c r="S170"/>
  <c r="T170" s="1"/>
  <c r="S67"/>
  <c r="S106"/>
  <c r="T106" s="1"/>
  <c r="P133"/>
  <c r="S285"/>
  <c r="T285" s="1"/>
  <c r="S188"/>
  <c r="T188" s="1"/>
  <c r="S59"/>
  <c r="T59" s="1"/>
  <c r="S49"/>
  <c r="T49" s="1"/>
  <c r="S31"/>
  <c r="T31" s="1"/>
  <c r="S18"/>
  <c r="T18" s="1"/>
  <c r="S154"/>
  <c r="T154" s="1"/>
  <c r="O133"/>
  <c r="S138"/>
  <c r="T138" s="1"/>
  <c r="S89"/>
  <c r="T89" s="1"/>
  <c r="S82"/>
  <c r="T82" s="1"/>
  <c r="S309"/>
  <c r="T309" s="1"/>
  <c r="S243"/>
  <c r="T243" s="1"/>
  <c r="S79"/>
  <c r="T79" s="1"/>
  <c r="S71"/>
  <c r="T71" s="1"/>
  <c r="S263"/>
  <c r="T263" s="1"/>
  <c r="S216"/>
  <c r="T216" s="1"/>
  <c r="S130"/>
  <c r="T130" s="1"/>
  <c r="S121"/>
  <c r="T121" s="1"/>
  <c r="S192"/>
  <c r="T192" s="1"/>
  <c r="S297"/>
  <c r="T297" s="1"/>
  <c r="S256"/>
  <c r="T256" s="1"/>
  <c r="S179"/>
  <c r="T179" s="1"/>
  <c r="S172"/>
  <c r="T172" s="1"/>
  <c r="S95"/>
  <c r="T95" s="1"/>
  <c r="S316"/>
  <c r="T316" s="1"/>
  <c r="S240"/>
  <c r="T240" s="1"/>
  <c r="S112"/>
  <c r="T112" s="1"/>
  <c r="J7"/>
  <c r="L7" s="1"/>
  <c r="T223" l="1"/>
  <c r="T100"/>
  <c r="T29"/>
  <c r="T152"/>
  <c r="T65"/>
  <c r="T291"/>
  <c r="T27"/>
  <c r="T144"/>
  <c r="T57"/>
  <c r="T118"/>
  <c r="T63"/>
  <c r="T55"/>
  <c r="T67"/>
  <c r="T102"/>
  <c r="T53"/>
  <c r="T200"/>
  <c r="Q295"/>
  <c r="Q34"/>
  <c r="Q133"/>
  <c r="Q11"/>
  <c r="Q202"/>
  <c r="O196"/>
  <c r="O322" s="1"/>
  <c r="O348" s="1"/>
  <c r="S202"/>
  <c r="S261"/>
  <c r="S133"/>
  <c r="S177"/>
  <c r="Q261"/>
  <c r="Q177"/>
  <c r="P196"/>
  <c r="P322" s="1"/>
  <c r="I350"/>
  <c r="S295"/>
  <c r="S34"/>
  <c r="S11"/>
  <c r="J318"/>
  <c r="K318"/>
  <c r="J316"/>
  <c r="K316"/>
  <c r="J307"/>
  <c r="K307"/>
  <c r="J295"/>
  <c r="K295"/>
  <c r="J291"/>
  <c r="K291"/>
  <c r="J261"/>
  <c r="K261"/>
  <c r="J259"/>
  <c r="K259"/>
  <c r="K243"/>
  <c r="L243" s="1"/>
  <c r="K240"/>
  <c r="L240" s="1"/>
  <c r="J223"/>
  <c r="K223"/>
  <c r="J210"/>
  <c r="K210"/>
  <c r="J204"/>
  <c r="K204"/>
  <c r="J202"/>
  <c r="K202"/>
  <c r="J200"/>
  <c r="K200"/>
  <c r="J188"/>
  <c r="K188"/>
  <c r="J186"/>
  <c r="K186"/>
  <c r="J184"/>
  <c r="K184"/>
  <c r="J179"/>
  <c r="K179"/>
  <c r="J177"/>
  <c r="K177"/>
  <c r="J152"/>
  <c r="K152"/>
  <c r="J144"/>
  <c r="K144"/>
  <c r="P320" l="1"/>
  <c r="P349" s="1"/>
  <c r="P348"/>
  <c r="Q348" s="1"/>
  <c r="O320"/>
  <c r="Q322"/>
  <c r="J320"/>
  <c r="K320"/>
  <c r="T261"/>
  <c r="T177"/>
  <c r="T34"/>
  <c r="T202"/>
  <c r="T295"/>
  <c r="T11"/>
  <c r="T133"/>
  <c r="S196"/>
  <c r="S322" s="1"/>
  <c r="S348" s="1"/>
  <c r="Q196"/>
  <c r="L152"/>
  <c r="L179"/>
  <c r="L186"/>
  <c r="L202"/>
  <c r="L210"/>
  <c r="L259"/>
  <c r="L291"/>
  <c r="L307"/>
  <c r="L318"/>
  <c r="L177"/>
  <c r="L188"/>
  <c r="L204"/>
  <c r="L316"/>
  <c r="L144"/>
  <c r="L184"/>
  <c r="L200"/>
  <c r="L223"/>
  <c r="L261"/>
  <c r="L295"/>
  <c r="H350"/>
  <c r="L350" s="1"/>
  <c r="T348" l="1"/>
  <c r="T355" s="1"/>
  <c r="Q320"/>
  <c r="O349"/>
  <c r="Q349" s="1"/>
  <c r="T322"/>
  <c r="U348" s="1"/>
  <c r="L320"/>
  <c r="T196"/>
  <c r="J349" l="1"/>
  <c r="K349"/>
  <c r="L349" l="1"/>
  <c r="H349"/>
  <c r="I349" l="1"/>
</calcChain>
</file>

<file path=xl/comments1.xml><?xml version="1.0" encoding="utf-8"?>
<comments xmlns="http://schemas.openxmlformats.org/spreadsheetml/2006/main">
  <authors>
    <author>Блинова Екатерина Николаевна</author>
  </authors>
  <commentList>
    <comment ref="E25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изм. тарифа с 01.07.2024 (пост. 18-т/3 от 19.04.2024)</t>
        </r>
      </text>
    </comment>
    <comment ref="E25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изм. тарифа с 01.07.2024 (пост. 18-т/4 от 19.04.2024)</t>
        </r>
      </text>
    </comment>
    <comment ref="B26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не будут оказывать услуги т/с с 01.09.2024, вместо них возможно будет ООО "Теплый дом"</t>
        </r>
      </text>
    </comment>
    <comment ref="B26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не будут оказывать услуги т/с с 01.09.2024, вместо них возможно будет ООО "Теплый дом"</t>
        </r>
      </text>
    </comment>
  </commentList>
</comments>
</file>

<file path=xl/sharedStrings.xml><?xml version="1.0" encoding="utf-8"?>
<sst xmlns="http://schemas.openxmlformats.org/spreadsheetml/2006/main" count="1523" uniqueCount="335">
  <si>
    <t>1 квартал</t>
  </si>
  <si>
    <t>2 квартал</t>
  </si>
  <si>
    <t>3 квартал</t>
  </si>
  <si>
    <t>4 квартал</t>
  </si>
  <si>
    <t>Пинежское МП ЖКХ</t>
  </si>
  <si>
    <t>с. Ненокса</t>
  </si>
  <si>
    <t>МПЖРЭП Северодвинска</t>
  </si>
  <si>
    <t>дер. Скрипчинская и Семеновская 1-я</t>
  </si>
  <si>
    <t>пос. Сорово</t>
  </si>
  <si>
    <t>сельское поселение "Боброво-Лявленское" (дер. Кузьмино, Новинки, Черный Яр)</t>
  </si>
  <si>
    <t>поселок Вычегодский</t>
  </si>
  <si>
    <t>кроме поселка Вычегодский</t>
  </si>
  <si>
    <t>пос. Двинской</t>
  </si>
  <si>
    <t>теплоноситель</t>
  </si>
  <si>
    <t>с. Верхняя Тойма</t>
  </si>
  <si>
    <t>рабочий поселок Плесецк</t>
  </si>
  <si>
    <t xml:space="preserve"> - </t>
  </si>
  <si>
    <t/>
  </si>
  <si>
    <t>городской округ Арх.обл. "Северодвинск"</t>
  </si>
  <si>
    <t>СМУП "Белое озеро"</t>
  </si>
  <si>
    <t>сельское поселение "Междуреченское"</t>
  </si>
  <si>
    <t>Пинежский муниципальный район Арх.обл.</t>
  </si>
  <si>
    <t>сельские поселения "Сосновское", "Лавельское" и "Кушкопальское"</t>
  </si>
  <si>
    <t>ПАО "ТГК-2"</t>
  </si>
  <si>
    <t>Приморский муниципальный район Арх.обл.</t>
  </si>
  <si>
    <t>городской округ "Город Архангельск"</t>
  </si>
  <si>
    <t>сельское поселение "Сафроновское"</t>
  </si>
  <si>
    <t>Ленский муниципальный район Арх.обл.</t>
  </si>
  <si>
    <t>ПАО "Россети Северо-Запада"</t>
  </si>
  <si>
    <t>ООО "Энергия Севера"</t>
  </si>
  <si>
    <t>ООО "Штиль"</t>
  </si>
  <si>
    <t>Холмогорский муниципальный округ Арх. обл.</t>
  </si>
  <si>
    <t>ООО "Холмогорское ТСП"</t>
  </si>
  <si>
    <t>ООО "Фарватер"</t>
  </si>
  <si>
    <t>рабочий поселок Обозерский</t>
  </si>
  <si>
    <t>Плесецкий муниципальный округ Арх.обл.</t>
  </si>
  <si>
    <t>ООО "Уют-Энерго"</t>
  </si>
  <si>
    <t>от котельных по адресам: д. № 14 по ул. Школьная в пос. Самково, в д. № 6а по ул. Мира в с. Конево и по ул.   Восточная в с. Конево</t>
  </si>
  <si>
    <t>ООО "Уют-2"</t>
  </si>
  <si>
    <t>от котельной в д. № 73 Б по ул. Школьная в пос. Поча</t>
  </si>
  <si>
    <t>от котельных по адресам: д. № 1 по ул. Набережная в поселке Строитель, д.№ 16а по ул. Биржевая и в д. № 2 по пер. Рабочий в пос. Оксовский</t>
  </si>
  <si>
    <t>сельское поселение "Лисестровское"</t>
  </si>
  <si>
    <t>ООО "УК "Уютный город"</t>
  </si>
  <si>
    <t>рабочий поселок Североонежск</t>
  </si>
  <si>
    <t>Верхнетоемский муниципальный округ Арх.обл.</t>
  </si>
  <si>
    <t>от котельной в доме №67 «в» по ул. Комсомольская в пос. Рочегда</t>
  </si>
  <si>
    <t>Виноградовский муниципальный округ Арх.обл.</t>
  </si>
  <si>
    <t>рабочий поселок Плесецк, от котельной по ул. Садовая, д. 26А</t>
  </si>
  <si>
    <t>рабочий поселок Плесецк, от котельной по ул. Беданова, д. 5А</t>
  </si>
  <si>
    <t>дер. Кондратовская</t>
  </si>
  <si>
    <t>с. Вознесенское</t>
  </si>
  <si>
    <t>ООО "УК "Весна"</t>
  </si>
  <si>
    <t>ООО "ТСП Холмогоры"</t>
  </si>
  <si>
    <t>ООО "Трест Сервис"</t>
  </si>
  <si>
    <t>городское поселение "Коношское"</t>
  </si>
  <si>
    <t>Коношский муниципальный район Арх.обл.</t>
  </si>
  <si>
    <t>ООО "Теплоэнерго"</t>
  </si>
  <si>
    <t>ООО "Теплохолдинг Коноша"</t>
  </si>
  <si>
    <t>сельское поселение "Боброво-Лявленское"</t>
  </si>
  <si>
    <t>ООО "Теплоснаб" (Приморский район)</t>
  </si>
  <si>
    <t>сельское поселение "Уемское"</t>
  </si>
  <si>
    <t>городское поселение "Кулойское"</t>
  </si>
  <si>
    <t>Вельский муниципальный район Арх.обл.</t>
  </si>
  <si>
    <t>ООО "Теплосервис"</t>
  </si>
  <si>
    <t>сельское поселение "Тегринское"</t>
  </si>
  <si>
    <t>ООО "Теплоресурс"</t>
  </si>
  <si>
    <t>сельское поселение "Судромское" (за искл. потреб. получ. тепл.энергию от котельной в пос. Иванское)</t>
  </si>
  <si>
    <t>сельское поселение "Солгинское"</t>
  </si>
  <si>
    <t>сельское поселение "Ракуло-Кокшеньгское"</t>
  </si>
  <si>
    <t>сельское поселение "Пуйское"</t>
  </si>
  <si>
    <t>сельское поселение "Попонаволоцкое"</t>
  </si>
  <si>
    <t>сельское поселение "Пакшеньгское"</t>
  </si>
  <si>
    <t>сельское поселение "Липовское"</t>
  </si>
  <si>
    <t>сельское поселение "Верхнешоношское"</t>
  </si>
  <si>
    <t>сельское поселение "Верхнеустькулойское"</t>
  </si>
  <si>
    <t>сельские поселения "Аргуновское" и "Благовещенское"</t>
  </si>
  <si>
    <t>сельское поселение "Шадреньгское"</t>
  </si>
  <si>
    <t>сельское поселение "Низовское"</t>
  </si>
  <si>
    <t>сельское поселение "Судромское" (получ. тепл.энергию от котельной в пос. Иванское)</t>
  </si>
  <si>
    <t>Няндомский муниципальный округ Арх.обл.</t>
  </si>
  <si>
    <t>ООО "Стройсервис"</t>
  </si>
  <si>
    <t>ООО "СРК"</t>
  </si>
  <si>
    <t>сельское поселение "Боброво-Лявленское" (дер. Бабанегово)</t>
  </si>
  <si>
    <t>сельское поселение "Лисестровское" (от котельных, расположенных по адресам пос. Ширшинский, д. 59 и дер. Исакогорка)</t>
  </si>
  <si>
    <t>сельское поселение "Заостровское"</t>
  </si>
  <si>
    <t>городское поселение "Онежское" (от котельной по пер. Цветочный в г. Онега, земельный участок № 5)</t>
  </si>
  <si>
    <t>Онежский муниципальный район Арх.обл.</t>
  </si>
  <si>
    <t>городское поселение "Малошуйское" (от котельных в р.п. Малошуйка, ул. Привокзальная, д1 и ул. Мира, д.28)</t>
  </si>
  <si>
    <t>сельское поселение "Чекуевское"</t>
  </si>
  <si>
    <t>ООО "Северный Дом"</t>
  </si>
  <si>
    <t>ООО "Северная Энергетическая Компания"</t>
  </si>
  <si>
    <t>сельское поселение "Катунинское"</t>
  </si>
  <si>
    <t>ООО "Северная Энергетическая Компания - Беломорье"</t>
  </si>
  <si>
    <t>ООО "Северная Двина"</t>
  </si>
  <si>
    <t>ООО "РЭП 1"</t>
  </si>
  <si>
    <t>д. Моржегоры, п. Хетово</t>
  </si>
  <si>
    <t>п. Березник, п. Воронцы, п. Шидрово, д. Конецгорье, д. Пянда</t>
  </si>
  <si>
    <t>ООО "Регион-Энерго"</t>
  </si>
  <si>
    <t>ООО "Помор"</t>
  </si>
  <si>
    <t>сельское поселение "Островное" (с. Вознесенье и дер. Кяростров)</t>
  </si>
  <si>
    <t>сельское поселение "Островное" (дер. Пустошь)</t>
  </si>
  <si>
    <t>сельское поселение "Островное" (дер. Ластола)</t>
  </si>
  <si>
    <t>городское поселение "Онежское"</t>
  </si>
  <si>
    <t>ООО "ПКТС"</t>
  </si>
  <si>
    <t>городское поселение "Малошуйское"</t>
  </si>
  <si>
    <t>ООО "Пинега"</t>
  </si>
  <si>
    <t>с. Павловск и дер. Быково</t>
  </si>
  <si>
    <t>Вилегодский муниципальный округ Арх.обл.</t>
  </si>
  <si>
    <t>ООО "Павловск ЖКХ"</t>
  </si>
  <si>
    <t>городской округ Арх.обл. "Котлас"</t>
  </si>
  <si>
    <t>ООО "ОК и ТС"</t>
  </si>
  <si>
    <t>ООО "Нейтраль"</t>
  </si>
  <si>
    <t>сельское поселение "Пинежское" (от котельной п. Пинега, ул. Первомайская, д. 38 )</t>
  </si>
  <si>
    <t>ООО "МТК"</t>
  </si>
  <si>
    <t>сельское поселение "Пинежское" (за искл. котельной п. Пинега, ул. Первомайская, д. 38)</t>
  </si>
  <si>
    <t>ООО "Мошинские тепловые сети"</t>
  </si>
  <si>
    <t>ООО "ЛТК"</t>
  </si>
  <si>
    <t>сельское поселение "Алексеевское"</t>
  </si>
  <si>
    <t>Красноборский муниципальный район Арх.обл.</t>
  </si>
  <si>
    <t>ООО "КТС"(Красноборский район)</t>
  </si>
  <si>
    <t>г. Каргополь</t>
  </si>
  <si>
    <t>Каргопольский муниципальный округ Арх.обл.</t>
  </si>
  <si>
    <t>ООО "КТС"(Каргопольский район)</t>
  </si>
  <si>
    <t>ООО "Коношский хлебозавод"</t>
  </si>
  <si>
    <t>ООО "КМ ТЭР"</t>
  </si>
  <si>
    <t>д. №1 по ул. Советская в с. Ильинско-Подомское</t>
  </si>
  <si>
    <t>ООО "Ильинск ЖКХ"</t>
  </si>
  <si>
    <t>село Никольск</t>
  </si>
  <si>
    <t>дер. Кошкино</t>
  </si>
  <si>
    <t>ООО "ЖКХ Малодоры"</t>
  </si>
  <si>
    <t>ООО "ЕмецкСтройСервис"</t>
  </si>
  <si>
    <t>ООО "Емецкое ТСП"</t>
  </si>
  <si>
    <t>ООО "ГК "УЛК"</t>
  </si>
  <si>
    <t>сельское поселение "Приморское"</t>
  </si>
  <si>
    <t>ООО "Газпром теплоэнерго Архангельск"</t>
  </si>
  <si>
    <t>с. Вилегодск</t>
  </si>
  <si>
    <t>ООО "Вельская тепловая компания"</t>
  </si>
  <si>
    <t>ООО "Вектор"</t>
  </si>
  <si>
    <t>городское поселение "Вельское"</t>
  </si>
  <si>
    <t>ООО "ВГС"</t>
  </si>
  <si>
    <t>п. Березник (от котельных по ул. Дзержинского, д. № 13;  по ул. Хаджи-Мурата, д. № 20 А; по ул. Павлина Виноградова, д. № 119 б; по ул. Молодежная, д. №9, строение 6)</t>
  </si>
  <si>
    <t>ООО "Березниковское ТСП"</t>
  </si>
  <si>
    <t>рабочий поселок Савинский (за искл. пос. Река Емца, ул. Набережная, д. 15)</t>
  </si>
  <si>
    <t>рабочий поселок Савинский (пос. Река Емца, ул. Набережная, д. 15)</t>
  </si>
  <si>
    <t>сельские поселения "Приморское", "Заостровское", "Боброво-Лявленское"</t>
  </si>
  <si>
    <t>ООО "Архбиоэнерго"</t>
  </si>
  <si>
    <t>сельское поселение "Шилегское"</t>
  </si>
  <si>
    <t>ООО "АльянсТеплоЭнерго"</t>
  </si>
  <si>
    <t>дер. Мухонская и с. Ильинско-Подомское, за искл. ул. Кедрова , д. 21, фл. №1 и ул. Мелиоративная, д. 7, фл. №1 в с. Ильинско-Подомское</t>
  </si>
  <si>
    <t>ООО "АГТС"</t>
  </si>
  <si>
    <t xml:space="preserve">с. Ильинско-Подомское, ул. Мелиоративная д.7, фл. №1 </t>
  </si>
  <si>
    <t>с. Ильинско-Подомское, ул. Кедрова д.21, фл. №1</t>
  </si>
  <si>
    <t>сельское поселение "Козьминское"</t>
  </si>
  <si>
    <t>городское поселение "Урдомское"</t>
  </si>
  <si>
    <t>ОАО "РЖД" (Сольвычегодский участок)</t>
  </si>
  <si>
    <t>рабочий поселок Обозерский (от котельных по ул. Калинина, 19б и ул. Лесная, 34)</t>
  </si>
  <si>
    <t>ОАО "РЖД" (Исакогорский участок)</t>
  </si>
  <si>
    <t>городское поселение "Коношское" (рабочий поселок Коноша, от котельной по ул. Печорская, 9/1)</t>
  </si>
  <si>
    <t>дер. Усачевская и дер. Трофимовская</t>
  </si>
  <si>
    <t>МУП Каргопольского муниципального округа "Усачево"</t>
  </si>
  <si>
    <t>дер. Патровская и дер. Песок</t>
  </si>
  <si>
    <t>МУП Каргопольского муниципального округа "Тихманьга"</t>
  </si>
  <si>
    <t>от котельной в дер. Ватамановская</t>
  </si>
  <si>
    <t>МУП Каргопольского муниципального округа "Печниково"</t>
  </si>
  <si>
    <t>от котельных в деревне Ширяиха</t>
  </si>
  <si>
    <t>МУП Каргопольского муниципального округа "Ошевенское"</t>
  </si>
  <si>
    <t>МУП Каргопольского муниципального округа "Казаково"</t>
  </si>
  <si>
    <t>пос. Пригородный</t>
  </si>
  <si>
    <t>дер. Казаково</t>
  </si>
  <si>
    <t>от котельной в деревне Шелоховская</t>
  </si>
  <si>
    <t>МУП Каргопольского муниципального округа "Архангело"</t>
  </si>
  <si>
    <t>МУП "ШЛИТ"</t>
  </si>
  <si>
    <t>сельское поселение "Хозьминское"</t>
  </si>
  <si>
    <t>МУП "Хозьминское"</t>
  </si>
  <si>
    <t>сельское поселение "Волошское"</t>
  </si>
  <si>
    <t>МУП "ТеплоСервис"</t>
  </si>
  <si>
    <t>сельское поселение "Тавреньгское"</t>
  </si>
  <si>
    <t>сельские поселения "Подюжское", "Мирный"</t>
  </si>
  <si>
    <t>городской округ Арх.обл. "Город Коряжма"</t>
  </si>
  <si>
    <t>МУП "ПУ ЖКХ"</t>
  </si>
  <si>
    <t>МУП "Плесецк-Ресурс"</t>
  </si>
  <si>
    <t>от котельных в раб. пос. Плесецк по адресам: ул. Зеленая, ул. Октябрьская, д. 79, ул. Промкомбинат, д. 9,ул. Юбилейная, д. 59А</t>
  </si>
  <si>
    <t>от котельной по адресу Арх. обл., Плесецкий район, пос. Пукса, ул. Центральная, д. 39</t>
  </si>
  <si>
    <t>городской округ Арх.обл. "Мирный"</t>
  </si>
  <si>
    <t>МУП "ЖЭУ"</t>
  </si>
  <si>
    <t>сельское поселение "Ерцевское"</t>
  </si>
  <si>
    <t>МУП "Ерцевские теплосети"</t>
  </si>
  <si>
    <t>ул. Водогон</t>
  </si>
  <si>
    <t>сельское поселение "Телеговское"</t>
  </si>
  <si>
    <t>МП "Телеговское ЖКХ"</t>
  </si>
  <si>
    <t>ИП Попов Михаил Александрович</t>
  </si>
  <si>
    <t>пос.Березник (от котельной по ул.Романа Куликова, д.72а)</t>
  </si>
  <si>
    <t>ИП Денисов В.П.</t>
  </si>
  <si>
    <t>городской округ Арх.обл. "Город Новодвинск"</t>
  </si>
  <si>
    <t>АО "Сети"</t>
  </si>
  <si>
    <t>АО "Онега-Энергия"</t>
  </si>
  <si>
    <t>АО "ГТ Энерго"</t>
  </si>
  <si>
    <t>сельское поселение "Муравьевское"</t>
  </si>
  <si>
    <t>сельское поселение "Соловецкое"</t>
  </si>
  <si>
    <t>АО "АрхоблЭнерго"</t>
  </si>
  <si>
    <t>АО "2-ой Архангельский объединенный авиаотряд"</t>
  </si>
  <si>
    <t>план</t>
  </si>
  <si>
    <t>факт</t>
  </si>
  <si>
    <t>всего</t>
  </si>
  <si>
    <t>2 полугодие</t>
  </si>
  <si>
    <t>1 полугодие</t>
  </si>
  <si>
    <t>Потребность в средствах субсидии, рублей</t>
  </si>
  <si>
    <t>Объем ресурса
(тепловая энергия, Гкал; теплоноситель, м3)</t>
  </si>
  <si>
    <t>льготный тариф,
рублей/Гкал</t>
  </si>
  <si>
    <t>экономически обоснованный тариф, рублей/Гкал</t>
  </si>
  <si>
    <t>Наименование городского / сельского поселения (поселок, село, деревня)</t>
  </si>
  <si>
    <t>Наименование теплоснабжающей организации/
наименование муниципального района/
муниципального округа/
городского округа</t>
  </si>
  <si>
    <t>Ресурс
(тепловая энергия на отопление, Гкал;
тепловая энергия на подогрев, Гкал;
теплоноситель, м3)</t>
  </si>
  <si>
    <t>тепловая энергия на отопление</t>
  </si>
  <si>
    <t>тепловая энергия на подогрев</t>
  </si>
  <si>
    <t>ООО "Газпром энерго"</t>
  </si>
  <si>
    <t>ГБУЗ АО "Санаторий имени М.Н. Фаворской"</t>
  </si>
  <si>
    <t>МБОУ "'Кеврольская ОШ №18 им. М.Ф.Теплова"</t>
  </si>
  <si>
    <t>ФГБУ "ЦЖКУ" Минобороны России</t>
  </si>
  <si>
    <t>сельское поселение "Кеврольское"</t>
  </si>
  <si>
    <t>в/г 49/68, 42/51 и 49/20</t>
  </si>
  <si>
    <t>военный городок №15</t>
  </si>
  <si>
    <t>городской округ Арх.обл. "Новая Земля"</t>
  </si>
  <si>
    <t>в/г 6/3 и 23/74</t>
  </si>
  <si>
    <t>в/г 24/6</t>
  </si>
  <si>
    <t>городское поселение "Коношское" (котельная № 1010423 в/г № 1(17))</t>
  </si>
  <si>
    <t>сельское поселение "Боброво-Лявленское" (в/г № 8)</t>
  </si>
  <si>
    <t>сельское поселение "Талажское" (в/г 65)</t>
  </si>
  <si>
    <t>в/г 8/53</t>
  </si>
  <si>
    <t>Военный городок №24 пос. Ненокса</t>
  </si>
  <si>
    <t>кроме военного городка №4</t>
  </si>
  <si>
    <t>от котельной с. Холмогоры, ул. Племзаводская, д.18</t>
  </si>
  <si>
    <t>от котельной в д. Анашкино</t>
  </si>
  <si>
    <t>от котельной в д. Красное Село, д. 40Б</t>
  </si>
  <si>
    <t>от котельной в д. Заполье, д. 4А</t>
  </si>
  <si>
    <t>от котельной в д. Данилово</t>
  </si>
  <si>
    <t>Холмогорский муниципальный округ Арх.обл.</t>
  </si>
  <si>
    <t xml:space="preserve">от котельной в с. Холмогоры, ул. Шубина, д. 20А </t>
  </si>
  <si>
    <t>МБОУ "Сурская СШ № 2"</t>
  </si>
  <si>
    <t>сельское поселение "Сурскоее"</t>
  </si>
  <si>
    <t xml:space="preserve">тепловая энергия </t>
  </si>
  <si>
    <t>ООО "Содействие" (ООО "С-НЕРУД")</t>
  </si>
  <si>
    <t>ООО "ВТС"</t>
  </si>
  <si>
    <t>от котельной в дер. Петариха, ул. Городская, д. 10А</t>
  </si>
  <si>
    <t>от котельной по адресу д. № 1 по ул. Набережная в поселке Строитель</t>
  </si>
  <si>
    <t>Декабрь 2024 года,
рублей</t>
  </si>
  <si>
    <t>Мезенский муниципальный округ Арх.обл.</t>
  </si>
  <si>
    <t>г. Мезень, пос. Каменка, дер. Бычье, Козьмогородское, Сояны, Чижгора, с. Дорогорское и Койда (за искл. котельной в/г № 49)</t>
  </si>
  <si>
    <t>Лешуконский муниципальный округ Арх.обл.</t>
  </si>
  <si>
    <t>от котельных, находящихся в селах Лешуконское и Ценогора</t>
  </si>
  <si>
    <t>от котельных, находящихся в селах Вожгора и Юрома, деревне Усть-Чулоса</t>
  </si>
  <si>
    <t>Котласский муниципальный округ Арх.обл.</t>
  </si>
  <si>
    <t>город Сольвычегодск</t>
  </si>
  <si>
    <t>деревня Григорово</t>
  </si>
  <si>
    <t>от котельных в пос. Харитоново</t>
  </si>
  <si>
    <t>от котельных в рабочем поселке Шипицыно (за исключением потребителей, получающих тепловую энергию от котельной в доме № 56, флигель 3 по ул. Ломоносова и р.п. Шипицыно) и дом № 28-а по ул. Рубцова в деревне Федотовская</t>
  </si>
  <si>
    <t>от котельной пос. Приводино (котельная в д. № 8а, литера А, А1 по ул. Водников)</t>
  </si>
  <si>
    <t>от котельной в пос. Удимский</t>
  </si>
  <si>
    <t>от котельной в пос. Курцево</t>
  </si>
  <si>
    <t>от котельной в пос. Куимиха</t>
  </si>
  <si>
    <t xml:space="preserve">рабочий поселок Шипицыно </t>
  </si>
  <si>
    <t>Тепловая энергия на подогрев</t>
  </si>
  <si>
    <t>п. Луковецкий</t>
  </si>
  <si>
    <t>от котельной в с. Холмогоры, ул. Октябрьская, д. 36 В</t>
  </si>
  <si>
    <t>пос. Светлый (от котельной в д.34)</t>
  </si>
  <si>
    <t>сельские поселения "Заостровское" (пос. Луговой)</t>
  </si>
  <si>
    <t>от котельной, находящейся в доме № 22 стр. 1 по ул. Комсомольская в с. Карпогоры</t>
  </si>
  <si>
    <t>от котельных, находящихся в домах № 39 и 120-Б по ул. Ленина и доме № 17 по ул. Авиаторов в с. Карпогоры</t>
  </si>
  <si>
    <t>АО "АТГК"</t>
  </si>
  <si>
    <t>пос. Шалакуша (от котельной по ул. Комсомольская, д. 6А)</t>
  </si>
  <si>
    <t>от котельных, находящихся в доме № 1Д по ул. Советская в пос. Белогорский и стр. № 4Е на ж/д станции Паленьга</t>
  </si>
  <si>
    <t>от котельной, находящейся в доме № 31 по ул. Первомайская в г. Няндома</t>
  </si>
  <si>
    <t>сельское поселение "Сафроновское" (с. Яренск)</t>
  </si>
  <si>
    <t>от котельной № 6 в/г № 74 в дер. Рембуево</t>
  </si>
  <si>
    <t>от котельных в г. Няндома (за искл. кот в д. № 31 по ул. Первомайская, д. № 1Б по ул. Гагарина в мкр. Каргополь-2, д. № 35 по ул. Урицкого на ст. Няндома, домах № 45а по ул. Леваневского и № 12 по ул. Партизанская), в д. № 6а по ул. Новая в дер. Андреевская, домах № 2Б по ул. Школьная и № 2А по ул. Вокзальная в пос. Шестиозерский, д. № 9 по пер. Центральный на ж/д станции Бурачиха</t>
  </si>
  <si>
    <t>г. Няндома и дер. Андреевская</t>
  </si>
  <si>
    <t>потребители, расположенные на территории г. Няндома</t>
  </si>
  <si>
    <t>Устьянский муниципальный округ</t>
  </si>
  <si>
    <t>от котельных в доме № 17б по ул. Заводская в рп. Октябрьский и в доме № 22 по ул. Гайдара в пос. Костылево</t>
  </si>
  <si>
    <t>от котельных в доме № 12А по ул. Лесная в пос. Богдановский и в доме № 18А по ул. Молодежная в с. Березник</t>
  </si>
  <si>
    <t>от котельных, находящихся в доме № 6 Б по ул. Школьная в дер. Алферовская, в доме № 13 б по ул. Заречная в дер. Бережная, в доме № 22 а в дер. Веригинская, в доме № 23 по ул. Молодежная в дер. Левоплосская</t>
  </si>
  <si>
    <t>от котельной, находящейся в доме № 14 а по ул. Первомайская в пос. Мирный</t>
  </si>
  <si>
    <t>от котельной, находящейся в доме № 35 по ул. Орловская в дер. Дубровская</t>
  </si>
  <si>
    <t>от котельных, находящихся в доме № 20 по ул. Лесная в пос. Кидюга, в домах № 4 А по ул. Юбилейная, № 19 по ул. Железнодорожная, № 1 А по ул. Терешковой и № 13 по ул. Советская в пос. Кизема</t>
  </si>
  <si>
    <t>от котельных, находящихся в здании № 8 г в дер. Юрятинская, в доме № 5 а по ул. Школьная, в пос. Илеза, в пос. Советский и в с. Шангалы</t>
  </si>
  <si>
    <t>рабочий поселок Октябрьский</t>
  </si>
  <si>
    <t>дер. Заполье (от котельной в доме 21Е) и с. Емецк (от котельной по ул. Рубцова, д. 2)</t>
  </si>
  <si>
    <t>пос. Брин-Наволок (от котельной по ул.Набережная, д.37)</t>
  </si>
  <si>
    <t>от котельной, находящейся в доме № 9 а по ул. Почтовая в дер. Погост</t>
  </si>
  <si>
    <t>от котельной, находящейся в доме № 1 б по ул. Жолобова в с. Емецк</t>
  </si>
  <si>
    <t>от котельной, находящейся в доме № 9 по ул. Школьная в селе Малодоры</t>
  </si>
  <si>
    <t>Шенкурский муниципальный округ Арх.обл.</t>
  </si>
  <si>
    <t>от котельных, находящихся в доме № 33-В по ул. Ленина в с. Ровдино</t>
  </si>
  <si>
    <t>поселок Сельменьга</t>
  </si>
  <si>
    <t>г. Шенкурск и дер. Бобыкинская (за исключением котельной в доме № 21 по ул. им. профессора В.А. Кудрявцева в г. Шенкурске)</t>
  </si>
  <si>
    <t>от котельной, в доме № 68 а по ул. Центральная в с. Шеговары</t>
  </si>
  <si>
    <t>от котельной, в доме № 1 по ул. Садовая в пос. Красная Горка</t>
  </si>
  <si>
    <t>от котельной, в доме № 21 по ул. им. профессора В.А. Кудрявцева в г. Шенкурске</t>
  </si>
  <si>
    <t>от котельной, в доме № 6 а по ул. Школьная в дер. Шипуновская</t>
  </si>
  <si>
    <t>сельское поселение "Лисестровское" (поселок Васьково)</t>
  </si>
  <si>
    <t>от котельной, находящихся в доме № 6 по ул. Строителей в поселке Печки, доме № 47 по ул. Лесная, домах №1 и № 32А по ул. Гаражная в поселке Усть-Пинега</t>
  </si>
  <si>
    <t>ООО "ТЭПАК"</t>
  </si>
  <si>
    <t>от котельной, находящейся в доме № 88А по ул. Лесная в пос. Двинской</t>
  </si>
  <si>
    <t>городское поселение "Вельское" (от БМК в д. №201, стр. 12 по ул.Дзержинского, и от ЦТП в д. №1б по ул.Глинница)</t>
  </si>
  <si>
    <t>от котельных в доме № 5б по ул. Советская в пос. Лепша-Новый, в доме № 10б по ул. Матросова и № 30а по ул. Водная в пос. Шалакуша</t>
  </si>
  <si>
    <t>пос. Черемушский (от котельной по ул.Железнодорожная, д.21, корп.1) и дер. Борки (от котельной по ул.Школьная, д.1А)</t>
  </si>
  <si>
    <t>пос. Черемушский (от котельной по ул.Песчаная, д.24Г)</t>
  </si>
  <si>
    <t>от котельных в деревнях Нагорская и Ульяновская</t>
  </si>
  <si>
    <t>от котельной, находящейся в доме № 62 по ул. Лесная в пос. Двинской</t>
  </si>
  <si>
    <t>Октябрь, ноябрь, декабрь 2023 года,
рублей</t>
  </si>
  <si>
    <t>сельское поселение "Лисестровское" (п. Ширшинский)</t>
  </si>
  <si>
    <t>сельское поселение "Боброво-Лявленское" (дер. Новинки)</t>
  </si>
  <si>
    <t>городское поселение "Коношское" (поселок Заречный)</t>
  </si>
  <si>
    <t>военный городок № 49/7</t>
  </si>
  <si>
    <t>военный городок № 9</t>
  </si>
  <si>
    <t>город Сольвычегодск (новый тариф с 15.03.2024)</t>
  </si>
  <si>
    <t>деревня Григорово (новый тариф с 15.03.2024)</t>
  </si>
  <si>
    <t>город Сольвычегодск (тариф с 01.01.2024 по 14.03.2024)</t>
  </si>
  <si>
    <t>деревня Григорово  (тариф с 01.01.2024 по 14.03.2024)</t>
  </si>
  <si>
    <t>от ЦТП в доме № 6, строение 2 по ул. Силикатчиков (тариф с 22.02.2024)</t>
  </si>
  <si>
    <t>от котельных в доме № 45 по ул. Леваневского, № 12 по ул. Партизанская, № 54 стр.2 по ул. Севастьянова в г. Няндома и в доме № 35 по ул. Урицкого на станции Няндома</t>
  </si>
  <si>
    <t>от котельных в доме № 45а по ул. Леваневского, № 12, стр. 84 по ул. Партизанская, № 35 по ул. Урицкого в г. Няндома</t>
  </si>
  <si>
    <t>пос. Сия</t>
  </si>
  <si>
    <t>от котельных в пос. Сия д. 29-а и в пос. Сылога по ул. Северная д. 7Б</t>
  </si>
  <si>
    <t>Пинежский муниципальный округ Арх.обл.</t>
  </si>
  <si>
    <t>Субсидии</t>
  </si>
  <si>
    <t>итого</t>
  </si>
  <si>
    <t>ВСЕГО, в т.ч.:</t>
  </si>
  <si>
    <t>Гранты (тепловая энергия)</t>
  </si>
  <si>
    <t>Лимит на 2024 год, 
рублей</t>
  </si>
  <si>
    <t>Министр</t>
  </si>
  <si>
    <t>Д.Н. Поташев</t>
  </si>
  <si>
    <t>Потребность в средствах областного бюджета
 всего в 2024 году
(за октябрь, ноябрь, декабрь 2023
 январь - ноябрь 2024),
рублей</t>
  </si>
  <si>
    <t xml:space="preserve">Расчет плановой потребности
 в средствах областного бюджета для предоставления  субсидий и грантов в форме субсидий  на возмещение недополученных доходов, возникающих в результате государственного регулирования тарифов
на тепловую энергию, горячую воду в открытой системе, поставляемые населению и потребителям, приравненным к населению, на 2024 год </t>
  </si>
  <si>
    <t>Недостаток средств областного бюджета, рублей</t>
  </si>
</sst>
</file>

<file path=xl/styles.xml><?xml version="1.0" encoding="utf-8"?>
<styleSheet xmlns="http://schemas.openxmlformats.org/spreadsheetml/2006/main">
  <numFmts count="55"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#,##0.00&quot;р.&quot;;\-#,##0.00&quot;р.&quot;"/>
    <numFmt numFmtId="167" formatCode="_-* #,##0_р_._-;\-* #,##0_р_._-;_-* &quot;-&quot;_р_._-;_-@_-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#,##0.000"/>
    <numFmt numFmtId="171" formatCode="#,##0.00_ ;\-#,##0.00\ "/>
    <numFmt numFmtId="172" formatCode="0.0"/>
    <numFmt numFmtId="173" formatCode="_(* #,##0.00_);_(* \(\ #,##0.00\ \);_(* &quot;-&quot;??_);_(\ @_ \)"/>
    <numFmt numFmtId="174" formatCode="_-* #,##0.00[$€-1]_-;\-* #,##0.00[$€-1]_-;_-* &quot;-&quot;??[$€-1]_-"/>
    <numFmt numFmtId="175" formatCode="0.0%"/>
    <numFmt numFmtId="176" formatCode="0.0%_);\(0.0%\)"/>
    <numFmt numFmtId="177" formatCode="#,##0_);[Red]\(#,##0\)"/>
    <numFmt numFmtId="178" formatCode="#,##0;\(#,##0\)"/>
    <numFmt numFmtId="179" formatCode="_-* #,##0.00\ _$_-;\-* #,##0.00\ _$_-;_-* &quot;-&quot;??\ _$_-;_-@_-"/>
    <numFmt numFmtId="180" formatCode="#.##0\.00"/>
    <numFmt numFmtId="181" formatCode="#\.00"/>
    <numFmt numFmtId="182" formatCode="#\."/>
    <numFmt numFmtId="183" formatCode="_-* #,##0\ &quot;руб&quot;_-;\-* #,##0\ &quot;руб&quot;_-;_-* &quot;-&quot;\ &quot;руб&quot;_-;_-@_-"/>
    <numFmt numFmtId="184" formatCode="General_)"/>
    <numFmt numFmtId="185" formatCode="_-* #,##0&quot;đ.&quot;_-;\-* #,##0&quot;đ.&quot;_-;_-* &quot;-&quot;&quot;đ.&quot;_-;_-@_-"/>
    <numFmt numFmtId="186" formatCode="_-* #,##0.00&quot;đ.&quot;_-;\-* #,##0.00&quot;đ.&quot;_-;_-* &quot;-&quot;??&quot;đ.&quot;_-;_-@_-"/>
    <numFmt numFmtId="187" formatCode="&quot;$&quot;#,##0_);[Red]\(&quot;$&quot;#,##0\)"/>
    <numFmt numFmtId="188" formatCode="\$#,##0\ ;\(\$#,##0\)"/>
    <numFmt numFmtId="189" formatCode="#,##0.0"/>
    <numFmt numFmtId="190" formatCode="#,##0.0000"/>
    <numFmt numFmtId="191" formatCode="#,##0.000[$р.-419];\-#,##0.000[$р.-419]"/>
    <numFmt numFmtId="192" formatCode="_-* #,##0.0\ _$_-;\-* #,##0.0\ _$_-;_-* &quot;-&quot;??\ _$_-;_-@_-"/>
    <numFmt numFmtId="193" formatCode="#,##0.0_);\(#,##0.0\)"/>
    <numFmt numFmtId="194" formatCode="#,##0_ ;[Red]\-#,##0\ "/>
    <numFmt numFmtId="195" formatCode="#,##0_);[Blue]\(#,##0\)"/>
    <numFmt numFmtId="196" formatCode="_ * #,##0_ ;_ * \-#,##0_ ;_ * &quot;-&quot;_ ;_ @_ "/>
    <numFmt numFmtId="197" formatCode="_ * #,##0.00_ ;_ * \-#,##0.00_ ;_ * &quot;-&quot;??_ ;_ @_ "/>
    <numFmt numFmtId="198" formatCode="#,##0__\ \ \ \ "/>
    <numFmt numFmtId="199" formatCode="_-&quot;£&quot;* #,##0_-;\-&quot;£&quot;* #,##0_-;_-&quot;£&quot;* &quot;-&quot;_-;_-@_-"/>
    <numFmt numFmtId="200" formatCode="_-&quot;£&quot;* #,##0.00_-;\-&quot;£&quot;* #,##0.00_-;_-&quot;£&quot;* &quot;-&quot;??_-;_-@_-"/>
    <numFmt numFmtId="201" formatCode="#,##0.00&quot;т.р.&quot;;\-#,##0.00&quot;т.р.&quot;"/>
    <numFmt numFmtId="202" formatCode="#,##0.0;[Red]#,##0.0"/>
    <numFmt numFmtId="203" formatCode="_-* #,##0_đ_._-;\-* #,##0_đ_._-;_-* &quot;-&quot;_đ_._-;_-@_-"/>
    <numFmt numFmtId="204" formatCode="_-* #,##0.00_đ_._-;\-* #,##0.00_đ_._-;_-* &quot;-&quot;??_đ_._-;_-@_-"/>
    <numFmt numFmtId="205" formatCode="\(#,##0.0\)"/>
    <numFmt numFmtId="206" formatCode="#,##0\ &quot;?.&quot;;\-#,##0\ &quot;?.&quot;"/>
    <numFmt numFmtId="207" formatCode="#,##0______;;&quot;------------      &quot;"/>
    <numFmt numFmtId="208" formatCode="&quot;$&quot;#,##0"/>
    <numFmt numFmtId="209" formatCode="#,##0.000_ ;\-#,##0.000\ "/>
    <numFmt numFmtId="210" formatCode="#,##0.00_ ;[Red]\-#,##0.00\ "/>
    <numFmt numFmtId="211" formatCode="_(&quot;$&quot;* #,##0.00_);_(&quot;$&quot;* \(#,##0.00\);_(&quot;$&quot;* &quot;-&quot;??_);_(@_)"/>
    <numFmt numFmtId="212" formatCode="0_)"/>
    <numFmt numFmtId="213" formatCode="0.000"/>
    <numFmt numFmtId="214" formatCode="_(* #,##0_);_(* \(#,##0\);_(* &quot;-&quot;_);_(@_)"/>
    <numFmt numFmtId="215" formatCode="_(* #,##0.00_);_(* \(#,##0.00\);_(* &quot;-&quot;??_);_(@_)"/>
    <numFmt numFmtId="216" formatCode="_-* #,##0.00\ _р_._-;\-* #,##0.00\ _р_._-;_-* &quot;-&quot;??\ _р_._-;_-@_-"/>
    <numFmt numFmtId="217" formatCode="_-* #,##0\ _$_-;\-* #,##0\ _$_-;_-* &quot;-&quot;\ _$_-;_-@_-"/>
  </numFmts>
  <fonts count="2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Tahoma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0"/>
      <name val="Tahoma"/>
      <family val="2"/>
      <charset val="204"/>
    </font>
    <font>
      <sz val="14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color indexed="8"/>
      <name val="Verdana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sz val="10"/>
      <name val="Arial Cyr"/>
      <charset val="204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3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3"/>
      <color indexed="9"/>
      <name val="Times New Roman"/>
      <family val="2"/>
      <charset val="204"/>
    </font>
    <font>
      <u/>
      <sz val="10"/>
      <color indexed="12"/>
      <name val="Courier"/>
      <family val="3"/>
    </font>
    <font>
      <b/>
      <sz val="10"/>
      <color indexed="62"/>
      <name val="Tahoma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sz val="10"/>
      <name val="SimSun"/>
      <family val="2"/>
      <charset val="204"/>
    </font>
    <font>
      <sz val="11"/>
      <color rgb="FF00000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b/>
      <sz val="10"/>
      <name val="SvobodaFWF"/>
    </font>
    <font>
      <sz val="6"/>
      <color indexed="16"/>
      <name val="Palatino"/>
      <family val="1"/>
    </font>
    <font>
      <b/>
      <sz val="12"/>
      <name val="NTHelvetica/Cyrillic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sz val="10"/>
      <name val="NTHelvetica/Cyrillic"/>
      <charset val="204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3"/>
      <name val="Tahoma"/>
      <family val="2"/>
      <charset val="204"/>
    </font>
    <font>
      <sz val="11"/>
      <name val="Tahoma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3"/>
      <color indexed="62"/>
      <name val="Times New Roman"/>
      <family val="2"/>
      <charset val="204"/>
    </font>
    <font>
      <b/>
      <sz val="8"/>
      <name val="Arial CYR"/>
      <family val="2"/>
      <charset val="204"/>
    </font>
    <font>
      <b/>
      <sz val="13"/>
      <color indexed="63"/>
      <name val="Times New Roman"/>
      <family val="2"/>
      <charset val="204"/>
    </font>
    <font>
      <b/>
      <sz val="13"/>
      <color indexed="52"/>
      <name val="Times New Roman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8"/>
      <name val="Tahoma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name val="Arial Cyr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3"/>
      <color indexed="8"/>
      <name val="Times New Roman"/>
      <family val="2"/>
      <charset val="204"/>
    </font>
    <font>
      <b/>
      <sz val="13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3"/>
      <color indexed="60"/>
      <name val="Times New Roman"/>
      <family val="2"/>
      <charset val="204"/>
    </font>
    <font>
      <sz val="12"/>
      <name val="Arial Cyr"/>
      <family val="2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indexed="64"/>
      <name val="Arial"/>
      <family val="2"/>
      <charset val="204"/>
    </font>
    <font>
      <sz val="9"/>
      <color indexed="11"/>
      <name val="Tahoma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2"/>
      <charset val="204"/>
    </font>
    <font>
      <sz val="11"/>
      <color indexed="8"/>
      <name val="Calibri"/>
      <family val="2"/>
    </font>
    <font>
      <b/>
      <i/>
      <sz val="10"/>
      <color indexed="10"/>
      <name val="Arial Cyr"/>
      <family val="2"/>
      <charset val="204"/>
    </font>
    <font>
      <sz val="13"/>
      <color indexed="20"/>
      <name val="Times New Roman"/>
      <family val="2"/>
      <charset val="204"/>
    </font>
    <font>
      <sz val="11"/>
      <name val="Times New Roman Cyr"/>
      <family val="1"/>
      <charset val="204"/>
    </font>
    <font>
      <i/>
      <sz val="13"/>
      <color indexed="23"/>
      <name val="Times New Roman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3"/>
      <color indexed="52"/>
      <name val="Times New Roman"/>
      <family val="2"/>
      <charset val="204"/>
    </font>
    <font>
      <sz val="14"/>
      <name val="Arial Cyr"/>
      <family val="2"/>
      <charset val="204"/>
    </font>
    <font>
      <sz val="12"/>
      <color indexed="24"/>
      <name val="Arial"/>
      <family val="2"/>
      <charset val="204"/>
    </font>
    <font>
      <sz val="13"/>
      <color indexed="10"/>
      <name val="Times New Roman"/>
      <family val="2"/>
      <charset val="204"/>
    </font>
    <font>
      <sz val="9"/>
      <name val="Arial Cyr"/>
      <charset val="204"/>
    </font>
    <font>
      <sz val="13"/>
      <color indexed="17"/>
      <name val="Times New Roman"/>
      <family val="2"/>
      <charset val="204"/>
    </font>
    <font>
      <sz val="10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name val="Tahoma"/>
      <family val="2"/>
      <charset val="204"/>
    </font>
    <font>
      <b/>
      <sz val="18"/>
      <color indexed="56"/>
      <name val="Cambria"/>
      <family val="1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color rgb="FFFF0000"/>
      <name val="Tahoma"/>
      <family val="2"/>
      <charset val="204"/>
    </font>
    <font>
      <i/>
      <sz val="10"/>
      <name val="Tahoma"/>
      <family val="2"/>
      <charset val="204"/>
    </font>
    <font>
      <sz val="22"/>
      <name val="Tahoma"/>
      <family val="2"/>
      <charset val="204"/>
    </font>
    <font>
      <sz val="24"/>
      <name val="Tahoma"/>
      <family val="2"/>
      <charset val="204"/>
    </font>
    <font>
      <i/>
      <sz val="10"/>
      <color rgb="FFFF0000"/>
      <name val="Tahoma"/>
      <family val="2"/>
      <charset val="204"/>
    </font>
    <font>
      <sz val="36"/>
      <name val="Tahoma"/>
      <family val="2"/>
      <charset val="204"/>
    </font>
  </fonts>
  <fills count="7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Down">
        <fgColor indexed="4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lightGray">
        <fgColor indexed="8"/>
        <bgColor indexed="11"/>
      </patternFill>
    </fill>
    <fill>
      <patternFill patternType="solid">
        <fgColor indexed="32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9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15748">
    <xf numFmtId="0" fontId="0" fillId="0" borderId="0"/>
    <xf numFmtId="169" fontId="1" fillId="0" borderId="0" applyFont="0" applyFill="0" applyBorder="0" applyAlignment="0" applyProtection="0"/>
    <xf numFmtId="0" fontId="4" fillId="0" borderId="0"/>
    <xf numFmtId="0" fontId="7" fillId="0" borderId="0"/>
    <xf numFmtId="0" fontId="4" fillId="0" borderId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11" fillId="0" borderId="0"/>
    <xf numFmtId="174" fontId="11" fillId="0" borderId="0"/>
    <xf numFmtId="0" fontId="12" fillId="0" borderId="0"/>
    <xf numFmtId="0" fontId="13" fillId="0" borderId="0"/>
    <xf numFmtId="175" fontId="14" fillId="0" borderId="0">
      <alignment vertical="top"/>
    </xf>
    <xf numFmtId="175" fontId="15" fillId="0" borderId="0">
      <alignment vertical="top"/>
    </xf>
    <xf numFmtId="176" fontId="15" fillId="2" borderId="0">
      <alignment vertical="top"/>
    </xf>
    <xf numFmtId="176" fontId="15" fillId="2" borderId="0">
      <alignment vertical="top"/>
    </xf>
    <xf numFmtId="176" fontId="15" fillId="2" borderId="0">
      <alignment vertical="top"/>
    </xf>
    <xf numFmtId="176" fontId="15" fillId="2" borderId="0">
      <alignment vertical="top"/>
    </xf>
    <xf numFmtId="175" fontId="15" fillId="3" borderId="0">
      <alignment vertical="top"/>
    </xf>
    <xf numFmtId="175" fontId="15" fillId="3" borderId="0">
      <alignment vertical="top"/>
    </xf>
    <xf numFmtId="175" fontId="15" fillId="3" borderId="0">
      <alignment vertical="top"/>
    </xf>
    <xf numFmtId="175" fontId="15" fillId="3" borderId="0">
      <alignment vertical="top"/>
    </xf>
    <xf numFmtId="0" fontId="3" fillId="0" borderId="0"/>
    <xf numFmtId="40" fontId="16" fillId="0" borderId="0" applyFont="0" applyFill="0" applyBorder="0" applyAlignment="0" applyProtection="0"/>
    <xf numFmtId="0" fontId="17" fillId="0" borderId="0"/>
    <xf numFmtId="0" fontId="13" fillId="0" borderId="0"/>
    <xf numFmtId="0" fontId="13" fillId="0" borderId="0"/>
    <xf numFmtId="0" fontId="12" fillId="0" borderId="0"/>
    <xf numFmtId="0" fontId="3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77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177" fontId="14" fillId="0" borderId="0">
      <alignment vertical="top"/>
    </xf>
    <xf numFmtId="177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177" fontId="14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3" fillId="4" borderId="17">
      <alignment wrapText="1"/>
      <protection locked="0"/>
    </xf>
    <xf numFmtId="178" fontId="13" fillId="4" borderId="17">
      <alignment wrapText="1"/>
      <protection locked="0"/>
    </xf>
    <xf numFmtId="178" fontId="13" fillId="4" borderId="17">
      <alignment wrapText="1"/>
      <protection locked="0"/>
    </xf>
    <xf numFmtId="178" fontId="13" fillId="4" borderId="17">
      <alignment wrapText="1"/>
      <protection locked="0"/>
    </xf>
    <xf numFmtId="178" fontId="13" fillId="4" borderId="17">
      <alignment wrapText="1"/>
      <protection locked="0"/>
    </xf>
    <xf numFmtId="0" fontId="18" fillId="5" borderId="18" applyNumberFormat="0">
      <alignment readingOrder="1"/>
      <protection locked="0"/>
    </xf>
    <xf numFmtId="0" fontId="11" fillId="0" borderId="0"/>
    <xf numFmtId="0" fontId="11" fillId="0" borderId="0"/>
    <xf numFmtId="0" fontId="11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174" fontId="12" fillId="0" borderId="0"/>
    <xf numFmtId="0" fontId="12" fillId="0" borderId="0"/>
    <xf numFmtId="174" fontId="12" fillId="0" borderId="0"/>
    <xf numFmtId="0" fontId="12" fillId="0" borderId="0"/>
    <xf numFmtId="174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4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74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7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177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177" fontId="14" fillId="0" borderId="0">
      <alignment vertical="top"/>
    </xf>
    <xf numFmtId="0" fontId="11" fillId="0" borderId="0"/>
    <xf numFmtId="174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4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174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4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177" fontId="14" fillId="0" borderId="0">
      <alignment vertical="top"/>
    </xf>
    <xf numFmtId="0" fontId="11" fillId="0" borderId="0"/>
    <xf numFmtId="0" fontId="11" fillId="0" borderId="0"/>
    <xf numFmtId="0" fontId="11" fillId="0" borderId="0"/>
    <xf numFmtId="0" fontId="12" fillId="0" borderId="0"/>
    <xf numFmtId="174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4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4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177" fontId="14" fillId="0" borderId="0">
      <alignment vertical="top"/>
    </xf>
    <xf numFmtId="177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177" fontId="14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2" fillId="0" borderId="0"/>
    <xf numFmtId="174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174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4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4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1" fillId="0" borderId="0"/>
    <xf numFmtId="174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4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174" fontId="12" fillId="0" borderId="0"/>
    <xf numFmtId="179" fontId="21" fillId="0" borderId="0" applyFont="0" applyFill="0" applyBorder="0" applyAlignment="0" applyProtection="0"/>
    <xf numFmtId="0" fontId="22" fillId="0" borderId="19">
      <protection locked="0"/>
    </xf>
    <xf numFmtId="180" fontId="23" fillId="0" borderId="0">
      <protection locked="0"/>
    </xf>
    <xf numFmtId="181" fontId="23" fillId="0" borderId="0">
      <protection locked="0"/>
    </xf>
    <xf numFmtId="168" fontId="22" fillId="0" borderId="0">
      <protection locked="0"/>
    </xf>
    <xf numFmtId="168" fontId="22" fillId="0" borderId="0">
      <protection locked="0"/>
    </xf>
    <xf numFmtId="168" fontId="22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182" fontId="23" fillId="0" borderId="19">
      <protection locked="0"/>
    </xf>
    <xf numFmtId="183" fontId="21" fillId="0" borderId="0">
      <alignment horizontal="center"/>
    </xf>
    <xf numFmtId="183" fontId="21" fillId="0" borderId="0">
      <alignment horizontal="center"/>
    </xf>
    <xf numFmtId="183" fontId="21" fillId="0" borderId="0">
      <alignment horizontal="center"/>
    </xf>
    <xf numFmtId="183" fontId="21" fillId="0" borderId="0">
      <alignment horizontal="center"/>
    </xf>
    <xf numFmtId="0" fontId="25" fillId="6" borderId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7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7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7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7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7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7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7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7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2" borderId="0" applyNumberFormat="0" applyBorder="0" applyAlignment="0" applyProtection="0"/>
    <xf numFmtId="0" fontId="28" fillId="18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20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5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26" borderId="18" applyNumberFormat="0" applyAlignment="0"/>
    <xf numFmtId="0" fontId="20" fillId="0" borderId="0"/>
    <xf numFmtId="184" fontId="19" fillId="0" borderId="20">
      <protection locked="0"/>
    </xf>
    <xf numFmtId="185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0" fontId="32" fillId="8" borderId="0" applyNumberFormat="0" applyBorder="0" applyAlignment="0" applyProtection="0"/>
    <xf numFmtId="10" fontId="33" fillId="0" borderId="0" applyNumberFormat="0" applyFill="0" applyBorder="0" applyAlignment="0"/>
    <xf numFmtId="0" fontId="34" fillId="0" borderId="0"/>
    <xf numFmtId="0" fontId="35" fillId="17" borderId="18" applyNumberFormat="0" applyAlignment="0" applyProtection="0"/>
    <xf numFmtId="0" fontId="4" fillId="0" borderId="18" applyNumberFormat="0" applyAlignment="0">
      <protection locked="0"/>
    </xf>
    <xf numFmtId="0" fontId="4" fillId="0" borderId="18" applyNumberFormat="0" applyAlignment="0">
      <protection locked="0"/>
    </xf>
    <xf numFmtId="0" fontId="4" fillId="0" borderId="18" applyNumberFormat="0" applyAlignment="0">
      <protection locked="0"/>
    </xf>
    <xf numFmtId="0" fontId="4" fillId="0" borderId="18" applyNumberFormat="0" applyAlignment="0">
      <protection locked="0"/>
    </xf>
    <xf numFmtId="0" fontId="36" fillId="27" borderId="21" applyNumberFormat="0" applyAlignment="0" applyProtection="0"/>
    <xf numFmtId="0" fontId="37" fillId="0" borderId="12">
      <alignment horizontal="left" vertical="center"/>
    </xf>
    <xf numFmtId="167" fontId="13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3" fontId="39" fillId="0" borderId="0" applyFont="0" applyFill="0" applyBorder="0" applyAlignment="0" applyProtection="0"/>
    <xf numFmtId="184" fontId="40" fillId="28" borderId="2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168" fontId="13" fillId="0" borderId="0" applyFont="0" applyFill="0" applyBorder="0" applyAlignment="0" applyProtection="0"/>
    <xf numFmtId="188" fontId="39" fillId="0" borderId="0" applyFont="0" applyFill="0" applyBorder="0" applyAlignment="0" applyProtection="0"/>
    <xf numFmtId="189" fontId="10" fillId="4" borderId="0">
      <protection locked="0"/>
    </xf>
    <xf numFmtId="0" fontId="38" fillId="0" borderId="0" applyFill="0" applyBorder="0" applyProtection="0">
      <alignment vertical="center"/>
    </xf>
    <xf numFmtId="170" fontId="10" fillId="4" borderId="0">
      <protection locked="0"/>
    </xf>
    <xf numFmtId="190" fontId="10" fillId="4" borderId="0">
      <protection locked="0"/>
    </xf>
    <xf numFmtId="0" fontId="39" fillId="0" borderId="0" applyFont="0" applyFill="0" applyBorder="0" applyAlignment="0" applyProtection="0"/>
    <xf numFmtId="0" fontId="38" fillId="0" borderId="0" applyFont="0" applyFill="0" applyBorder="0" applyAlignment="0" applyProtection="0"/>
    <xf numFmtId="14" fontId="41" fillId="0" borderId="0">
      <alignment vertical="top"/>
    </xf>
    <xf numFmtId="0" fontId="4" fillId="29" borderId="18" applyAlignment="0">
      <alignment horizontal="left" vertical="center"/>
    </xf>
    <xf numFmtId="0" fontId="4" fillId="29" borderId="18" applyAlignment="0">
      <alignment horizontal="left" vertical="center"/>
    </xf>
    <xf numFmtId="191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0" fontId="38" fillId="0" borderId="22" applyNumberFormat="0" applyFont="0" applyFill="0" applyAlignment="0" applyProtection="0"/>
    <xf numFmtId="0" fontId="42" fillId="0" borderId="0" applyNumberFormat="0" applyFill="0" applyBorder="0" applyAlignment="0" applyProtection="0"/>
    <xf numFmtId="177" fontId="43" fillId="0" borderId="0">
      <alignment vertical="top"/>
    </xf>
    <xf numFmtId="38" fontId="43" fillId="0" borderId="0">
      <alignment vertical="top"/>
    </xf>
    <xf numFmtId="38" fontId="43" fillId="0" borderId="0">
      <alignment vertical="top"/>
    </xf>
    <xf numFmtId="174" fontId="8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37" fontId="13" fillId="0" borderId="0"/>
    <xf numFmtId="0" fontId="26" fillId="0" borderId="0"/>
    <xf numFmtId="0" fontId="44" fillId="0" borderId="0"/>
    <xf numFmtId="0" fontId="45" fillId="0" borderId="0"/>
    <xf numFmtId="0" fontId="46" fillId="0" borderId="0" applyNumberFormat="0" applyFill="0" applyBorder="0" applyAlignment="0" applyProtection="0"/>
    <xf numFmtId="172" fontId="47" fillId="0" borderId="0" applyFill="0" applyBorder="0" applyAlignment="0" applyProtection="0"/>
    <xf numFmtId="172" fontId="14" fillId="0" borderId="0" applyFill="0" applyBorder="0" applyAlignment="0" applyProtection="0"/>
    <xf numFmtId="172" fontId="48" fillId="0" borderId="0" applyFill="0" applyBorder="0" applyAlignment="0" applyProtection="0"/>
    <xf numFmtId="172" fontId="49" fillId="0" borderId="0" applyFill="0" applyBorder="0" applyAlignment="0" applyProtection="0"/>
    <xf numFmtId="172" fontId="50" fillId="0" borderId="0" applyFill="0" applyBorder="0" applyAlignment="0" applyProtection="0"/>
    <xf numFmtId="172" fontId="51" fillId="0" borderId="0" applyFill="0" applyBorder="0" applyAlignment="0" applyProtection="0"/>
    <xf numFmtId="172" fontId="52" fillId="0" borderId="0" applyFill="0" applyBorder="0" applyAlignment="0" applyProtection="0"/>
    <xf numFmtId="2" fontId="39" fillId="0" borderId="0" applyFont="0" applyFill="0" applyBorder="0" applyAlignment="0" applyProtection="0"/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Fill="0" applyBorder="0" applyProtection="0">
      <alignment horizontal="left"/>
    </xf>
    <xf numFmtId="0" fontId="4" fillId="9" borderId="18" applyNumberFormat="0" applyAlignment="0"/>
    <xf numFmtId="0" fontId="4" fillId="9" borderId="18" applyNumberFormat="0" applyAlignment="0"/>
    <xf numFmtId="0" fontId="56" fillId="9" borderId="0" applyNumberFormat="0" applyBorder="0" applyAlignment="0" applyProtection="0"/>
    <xf numFmtId="175" fontId="57" fillId="3" borderId="12" applyNumberFormat="0" applyFont="0" applyBorder="0" applyAlignment="0" applyProtection="0"/>
    <xf numFmtId="0" fontId="38" fillId="0" borderId="0" applyFont="0" applyFill="0" applyBorder="0" applyAlignment="0" applyProtection="0">
      <alignment horizontal="right"/>
    </xf>
    <xf numFmtId="193" fontId="58" fillId="3" borderId="0" applyNumberFormat="0" applyFont="0" applyAlignment="0"/>
    <xf numFmtId="0" fontId="59" fillId="0" borderId="23" applyNumberFormat="0" applyBorder="0">
      <alignment horizontal="centerContinuous"/>
    </xf>
    <xf numFmtId="0" fontId="60" fillId="0" borderId="0" applyProtection="0">
      <alignment horizontal="right"/>
    </xf>
    <xf numFmtId="0" fontId="4" fillId="17" borderId="18" applyNumberFormat="0" applyAlignment="0"/>
    <xf numFmtId="0" fontId="4" fillId="17" borderId="18" applyNumberFormat="0" applyAlignment="0"/>
    <xf numFmtId="0" fontId="61" fillId="0" borderId="0">
      <alignment horizontal="center"/>
    </xf>
    <xf numFmtId="0" fontId="61" fillId="30" borderId="0">
      <alignment horizontal="center"/>
    </xf>
    <xf numFmtId="0" fontId="62" fillId="0" borderId="0">
      <alignment vertical="top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4" applyNumberFormat="0" applyFill="0" applyAlignment="0" applyProtection="0"/>
    <xf numFmtId="0" fontId="65" fillId="0" borderId="0" applyNumberFormat="0" applyFill="0" applyBorder="0" applyAlignment="0" applyProtection="0"/>
    <xf numFmtId="2" fontId="66" fillId="31" borderId="0" applyAlignment="0">
      <alignment horizontal="right"/>
      <protection locked="0"/>
    </xf>
    <xf numFmtId="177" fontId="67" fillId="0" borderId="0">
      <alignment vertical="top"/>
    </xf>
    <xf numFmtId="38" fontId="67" fillId="0" borderId="0">
      <alignment vertical="top"/>
    </xf>
    <xf numFmtId="38" fontId="67" fillId="0" borderId="0">
      <alignment vertical="top"/>
    </xf>
    <xf numFmtId="0" fontId="68" fillId="32" borderId="0"/>
    <xf numFmtId="0" fontId="69" fillId="33" borderId="0"/>
    <xf numFmtId="0" fontId="8" fillId="0" borderId="0"/>
    <xf numFmtId="0" fontId="70" fillId="0" borderId="0" applyNumberFormat="0" applyFill="0" applyBorder="0" applyAlignment="0" applyProtection="0">
      <alignment vertical="top"/>
      <protection locked="0"/>
    </xf>
    <xf numFmtId="0" fontId="21" fillId="0" borderId="0"/>
    <xf numFmtId="184" fontId="71" fillId="0" borderId="0"/>
    <xf numFmtId="0" fontId="13" fillId="0" borderId="0"/>
    <xf numFmtId="0" fontId="72" fillId="0" borderId="0" applyNumberFormat="0" applyFill="0" applyBorder="0" applyAlignment="0" applyProtection="0">
      <alignment vertical="top"/>
      <protection locked="0"/>
    </xf>
    <xf numFmtId="194" fontId="73" fillId="0" borderId="12">
      <alignment horizontal="center" vertical="center" wrapText="1"/>
    </xf>
    <xf numFmtId="0" fontId="74" fillId="12" borderId="18" applyNumberFormat="0" applyAlignment="0" applyProtection="0"/>
    <xf numFmtId="0" fontId="75" fillId="0" borderId="0" applyFill="0" applyBorder="0" applyProtection="0">
      <alignment vertical="center"/>
    </xf>
    <xf numFmtId="0" fontId="75" fillId="0" borderId="0" applyFill="0" applyBorder="0" applyProtection="0">
      <alignment vertical="center"/>
    </xf>
    <xf numFmtId="0" fontId="75" fillId="0" borderId="0" applyFill="0" applyBorder="0" applyProtection="0">
      <alignment vertical="center"/>
    </xf>
    <xf numFmtId="0" fontId="75" fillId="0" borderId="0" applyFill="0" applyBorder="0" applyProtection="0">
      <alignment vertical="center"/>
    </xf>
    <xf numFmtId="177" fontId="15" fillId="0" borderId="0">
      <alignment vertical="top"/>
    </xf>
    <xf numFmtId="177" fontId="15" fillId="2" borderId="0">
      <alignment vertical="top"/>
    </xf>
    <xf numFmtId="38" fontId="15" fillId="2" borderId="0">
      <alignment vertical="top"/>
    </xf>
    <xf numFmtId="38" fontId="15" fillId="2" borderId="0">
      <alignment vertical="top"/>
    </xf>
    <xf numFmtId="38" fontId="15" fillId="0" borderId="0">
      <alignment vertical="top"/>
    </xf>
    <xf numFmtId="195" fontId="15" fillId="3" borderId="0">
      <alignment vertical="top"/>
    </xf>
    <xf numFmtId="38" fontId="15" fillId="0" borderId="0">
      <alignment vertical="top"/>
    </xf>
    <xf numFmtId="0" fontId="76" fillId="0" borderId="25" applyNumberFormat="0" applyFill="0" applyAlignment="0" applyProtection="0"/>
    <xf numFmtId="164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96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8" fontId="78" fillId="0" borderId="12">
      <alignment horizontal="right"/>
      <protection locked="0"/>
    </xf>
    <xf numFmtId="199" fontId="77" fillId="0" borderId="0" applyFont="0" applyFill="0" applyBorder="0" applyAlignment="0" applyProtection="0"/>
    <xf numFmtId="200" fontId="77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38" fillId="0" borderId="0" applyFill="0" applyBorder="0" applyProtection="0">
      <alignment vertical="center"/>
    </xf>
    <xf numFmtId="0" fontId="38" fillId="0" borderId="0" applyFont="0" applyFill="0" applyBorder="0" applyAlignment="0" applyProtection="0">
      <alignment horizontal="right"/>
    </xf>
    <xf numFmtId="3" fontId="21" fillId="0" borderId="26" applyFont="0" applyBorder="0">
      <alignment horizontal="center" vertical="center"/>
    </xf>
    <xf numFmtId="0" fontId="79" fillId="34" borderId="0" applyNumberFormat="0" applyBorder="0" applyAlignment="0" applyProtection="0"/>
    <xf numFmtId="0" fontId="25" fillId="0" borderId="2"/>
    <xf numFmtId="0" fontId="80" fillId="0" borderId="0" applyNumberFormat="0" applyFill="0" applyBorder="0" applyAlignment="0" applyProtection="0"/>
    <xf numFmtId="201" fontId="21" fillId="0" borderId="0"/>
    <xf numFmtId="0" fontId="80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alignment horizontal="right"/>
    </xf>
    <xf numFmtId="0" fontId="21" fillId="0" borderId="0"/>
    <xf numFmtId="0" fontId="82" fillId="0" borderId="0"/>
    <xf numFmtId="0" fontId="38" fillId="0" borderId="0" applyFill="0" applyBorder="0" applyProtection="0">
      <alignment vertical="center"/>
    </xf>
    <xf numFmtId="0" fontId="83" fillId="0" borderId="0"/>
    <xf numFmtId="0" fontId="13" fillId="0" borderId="0"/>
    <xf numFmtId="0" fontId="11" fillId="0" borderId="0"/>
    <xf numFmtId="0" fontId="10" fillId="35" borderId="27" applyNumberFormat="0" applyFont="0" applyAlignment="0" applyProtection="0"/>
    <xf numFmtId="0" fontId="21" fillId="35" borderId="27" applyNumberFormat="0" applyFont="0" applyAlignment="0" applyProtection="0"/>
    <xf numFmtId="0" fontId="21" fillId="35" borderId="27" applyNumberFormat="0" applyFont="0" applyAlignment="0" applyProtection="0"/>
    <xf numFmtId="202" fontId="21" fillId="0" borderId="0" applyFont="0" applyAlignment="0">
      <alignment horizontal="center"/>
    </xf>
    <xf numFmtId="203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0" fontId="57" fillId="0" borderId="0"/>
    <xf numFmtId="205" fontId="57" fillId="0" borderId="0" applyFont="0" applyFill="0" applyBorder="0" applyAlignment="0" applyProtection="0"/>
    <xf numFmtId="206" fontId="57" fillId="0" borderId="0" applyFont="0" applyFill="0" applyBorder="0" applyAlignment="0" applyProtection="0"/>
    <xf numFmtId="0" fontId="84" fillId="17" borderId="28" applyNumberFormat="0" applyAlignment="0" applyProtection="0"/>
    <xf numFmtId="1" fontId="85" fillId="0" borderId="0" applyProtection="0">
      <alignment horizontal="right" vertical="center"/>
    </xf>
    <xf numFmtId="49" fontId="86" fillId="0" borderId="29" applyFill="0" applyProtection="0">
      <alignment vertical="center"/>
    </xf>
    <xf numFmtId="9" fontId="13" fillId="0" borderId="0" applyFont="0" applyFill="0" applyBorder="0" applyAlignment="0" applyProtection="0"/>
    <xf numFmtId="0" fontId="38" fillId="0" borderId="0" applyFill="0" applyBorder="0" applyProtection="0">
      <alignment vertical="center"/>
    </xf>
    <xf numFmtId="37" fontId="87" fillId="4" borderId="30"/>
    <xf numFmtId="37" fontId="87" fillId="4" borderId="30"/>
    <xf numFmtId="0" fontId="88" fillId="0" borderId="0" applyNumberFormat="0">
      <alignment horizontal="left"/>
    </xf>
    <xf numFmtId="207" fontId="89" fillId="0" borderId="31" applyBorder="0">
      <alignment horizontal="right"/>
      <protection locked="0"/>
    </xf>
    <xf numFmtId="49" fontId="90" fillId="0" borderId="12" applyNumberFormat="0">
      <alignment horizontal="left" vertical="center"/>
    </xf>
    <xf numFmtId="0" fontId="91" fillId="0" borderId="32">
      <alignment vertical="center"/>
    </xf>
    <xf numFmtId="4" fontId="92" fillId="4" borderId="28" applyNumberFormat="0" applyProtection="0">
      <alignment vertical="center"/>
    </xf>
    <xf numFmtId="4" fontId="93" fillId="4" borderId="28" applyNumberFormat="0" applyProtection="0">
      <alignment vertical="center"/>
    </xf>
    <xf numFmtId="4" fontId="92" fillId="4" borderId="28" applyNumberFormat="0" applyProtection="0">
      <alignment horizontal="left" vertical="center" indent="1"/>
    </xf>
    <xf numFmtId="4" fontId="92" fillId="4" borderId="28" applyNumberFormat="0" applyProtection="0">
      <alignment horizontal="left" vertical="center" indent="1"/>
    </xf>
    <xf numFmtId="0" fontId="13" fillId="5" borderId="28" applyNumberFormat="0" applyProtection="0">
      <alignment horizontal="left" vertical="center" indent="1"/>
    </xf>
    <xf numFmtId="4" fontId="92" fillId="36" borderId="28" applyNumberFormat="0" applyProtection="0">
      <alignment horizontal="right" vertical="center"/>
    </xf>
    <xf numFmtId="4" fontId="92" fillId="37" borderId="28" applyNumberFormat="0" applyProtection="0">
      <alignment horizontal="right" vertical="center"/>
    </xf>
    <xf numFmtId="4" fontId="92" fillId="38" borderId="28" applyNumberFormat="0" applyProtection="0">
      <alignment horizontal="right" vertical="center"/>
    </xf>
    <xf numFmtId="4" fontId="92" fillId="39" borderId="28" applyNumberFormat="0" applyProtection="0">
      <alignment horizontal="right" vertical="center"/>
    </xf>
    <xf numFmtId="4" fontId="92" fillId="40" borderId="28" applyNumberFormat="0" applyProtection="0">
      <alignment horizontal="right" vertical="center"/>
    </xf>
    <xf numFmtId="4" fontId="92" fillId="41" borderId="28" applyNumberFormat="0" applyProtection="0">
      <alignment horizontal="right" vertical="center"/>
    </xf>
    <xf numFmtId="4" fontId="92" fillId="42" borderId="28" applyNumberFormat="0" applyProtection="0">
      <alignment horizontal="right" vertical="center"/>
    </xf>
    <xf numFmtId="4" fontId="92" fillId="43" borderId="28" applyNumberFormat="0" applyProtection="0">
      <alignment horizontal="right" vertical="center"/>
    </xf>
    <xf numFmtId="4" fontId="92" fillId="44" borderId="28" applyNumberFormat="0" applyProtection="0">
      <alignment horizontal="right" vertical="center"/>
    </xf>
    <xf numFmtId="4" fontId="94" fillId="45" borderId="28" applyNumberFormat="0" applyProtection="0">
      <alignment horizontal="left" vertical="center" indent="1"/>
    </xf>
    <xf numFmtId="4" fontId="92" fillId="46" borderId="33" applyNumberFormat="0" applyProtection="0">
      <alignment horizontal="left" vertical="center" indent="1"/>
    </xf>
    <xf numFmtId="4" fontId="95" fillId="47" borderId="0" applyNumberFormat="0" applyProtection="0">
      <alignment horizontal="left" vertical="center" indent="1"/>
    </xf>
    <xf numFmtId="0" fontId="13" fillId="5" borderId="28" applyNumberFormat="0" applyProtection="0">
      <alignment horizontal="left" vertical="center" indent="1"/>
    </xf>
    <xf numFmtId="4" fontId="3" fillId="46" borderId="28" applyNumberFormat="0" applyProtection="0">
      <alignment horizontal="left" vertical="center" indent="1"/>
    </xf>
    <xf numFmtId="4" fontId="3" fillId="48" borderId="28" applyNumberFormat="0" applyProtection="0">
      <alignment horizontal="left" vertical="center" indent="1"/>
    </xf>
    <xf numFmtId="0" fontId="13" fillId="48" borderId="28" applyNumberFormat="0" applyProtection="0">
      <alignment horizontal="left" vertical="center" indent="1"/>
    </xf>
    <xf numFmtId="0" fontId="13" fillId="48" borderId="28" applyNumberFormat="0" applyProtection="0">
      <alignment horizontal="left" vertical="center" indent="1"/>
    </xf>
    <xf numFmtId="0" fontId="13" fillId="49" borderId="28" applyNumberFormat="0" applyProtection="0">
      <alignment horizontal="left" vertical="center" indent="1"/>
    </xf>
    <xf numFmtId="0" fontId="13" fillId="49" borderId="28" applyNumberFormat="0" applyProtection="0">
      <alignment horizontal="left" vertical="center" indent="1"/>
    </xf>
    <xf numFmtId="0" fontId="13" fillId="2" borderId="28" applyNumberFormat="0" applyProtection="0">
      <alignment horizontal="left" vertical="center" indent="1"/>
    </xf>
    <xf numFmtId="0" fontId="13" fillId="2" borderId="28" applyNumberFormat="0" applyProtection="0">
      <alignment horizontal="left" vertical="center" indent="1"/>
    </xf>
    <xf numFmtId="0" fontId="13" fillId="5" borderId="28" applyNumberFormat="0" applyProtection="0">
      <alignment horizontal="left" vertical="center" indent="1"/>
    </xf>
    <xf numFmtId="0" fontId="13" fillId="5" borderId="28" applyNumberFormat="0" applyProtection="0">
      <alignment horizontal="left" vertical="center" indent="1"/>
    </xf>
    <xf numFmtId="0" fontId="21" fillId="0" borderId="0"/>
    <xf numFmtId="4" fontId="92" fillId="50" borderId="28" applyNumberFormat="0" applyProtection="0">
      <alignment vertical="center"/>
    </xf>
    <xf numFmtId="4" fontId="93" fillId="50" borderId="28" applyNumberFormat="0" applyProtection="0">
      <alignment vertical="center"/>
    </xf>
    <xf numFmtId="4" fontId="92" fillId="50" borderId="28" applyNumberFormat="0" applyProtection="0">
      <alignment horizontal="left" vertical="center" indent="1"/>
    </xf>
    <xf numFmtId="4" fontId="92" fillId="50" borderId="28" applyNumberFormat="0" applyProtection="0">
      <alignment horizontal="left" vertical="center" indent="1"/>
    </xf>
    <xf numFmtId="4" fontId="92" fillId="46" borderId="28" applyNumberFormat="0" applyProtection="0">
      <alignment horizontal="right" vertical="center"/>
    </xf>
    <xf numFmtId="4" fontId="93" fillId="46" borderId="28" applyNumberFormat="0" applyProtection="0">
      <alignment horizontal="right" vertical="center"/>
    </xf>
    <xf numFmtId="0" fontId="13" fillId="5" borderId="28" applyNumberFormat="0" applyProtection="0">
      <alignment horizontal="left" vertical="center" indent="1"/>
    </xf>
    <xf numFmtId="0" fontId="13" fillId="5" borderId="28" applyNumberFormat="0" applyProtection="0">
      <alignment horizontal="left" vertical="center" indent="1"/>
    </xf>
    <xf numFmtId="0" fontId="96" fillId="0" borderId="0"/>
    <xf numFmtId="4" fontId="97" fillId="46" borderId="28" applyNumberFormat="0" applyProtection="0">
      <alignment horizontal="right" vertical="center"/>
    </xf>
    <xf numFmtId="0" fontId="98" fillId="0" borderId="0">
      <alignment horizontal="left" vertical="center" wrapText="1"/>
    </xf>
    <xf numFmtId="208" fontId="99" fillId="0" borderId="12">
      <alignment horizontal="left" vertical="center"/>
      <protection locked="0"/>
    </xf>
    <xf numFmtId="0" fontId="13" fillId="0" borderId="0"/>
    <xf numFmtId="0" fontId="11" fillId="0" borderId="0"/>
    <xf numFmtId="2" fontId="100" fillId="51" borderId="34" applyProtection="0"/>
    <xf numFmtId="2" fontId="100" fillId="51" borderId="34" applyProtection="0"/>
    <xf numFmtId="2" fontId="101" fillId="0" borderId="0" applyFill="0" applyBorder="0" applyProtection="0"/>
    <xf numFmtId="2" fontId="18" fillId="0" borderId="0" applyFill="0" applyBorder="0" applyProtection="0"/>
    <xf numFmtId="2" fontId="18" fillId="52" borderId="34" applyProtection="0"/>
    <xf numFmtId="2" fontId="18" fillId="53" borderId="34" applyProtection="0"/>
    <xf numFmtId="2" fontId="18" fillId="54" borderId="34" applyProtection="0"/>
    <xf numFmtId="2" fontId="18" fillId="54" borderId="34" applyProtection="0">
      <alignment horizontal="center"/>
    </xf>
    <xf numFmtId="2" fontId="18" fillId="53" borderId="34" applyProtection="0">
      <alignment horizontal="center"/>
    </xf>
    <xf numFmtId="0" fontId="102" fillId="0" borderId="0" applyBorder="0" applyProtection="0">
      <alignment vertical="center"/>
    </xf>
    <xf numFmtId="0" fontId="102" fillId="0" borderId="29" applyBorder="0" applyProtection="0">
      <alignment horizontal="right" vertical="center"/>
    </xf>
    <xf numFmtId="0" fontId="103" fillId="55" borderId="0" applyBorder="0" applyProtection="0">
      <alignment horizontal="centerContinuous" vertical="center"/>
    </xf>
    <xf numFmtId="0" fontId="103" fillId="56" borderId="29" applyBorder="0" applyProtection="0">
      <alignment horizontal="centerContinuous" vertical="center"/>
    </xf>
    <xf numFmtId="0" fontId="104" fillId="0" borderId="0"/>
    <xf numFmtId="177" fontId="105" fillId="57" borderId="0">
      <alignment horizontal="right" vertical="top"/>
    </xf>
    <xf numFmtId="38" fontId="105" fillId="57" borderId="0">
      <alignment horizontal="right" vertical="top"/>
    </xf>
    <xf numFmtId="38" fontId="105" fillId="57" borderId="0">
      <alignment horizontal="right" vertical="top"/>
    </xf>
    <xf numFmtId="0" fontId="83" fillId="0" borderId="0"/>
    <xf numFmtId="0" fontId="106" fillId="0" borderId="0" applyFill="0" applyBorder="0" applyProtection="0">
      <alignment horizontal="left"/>
    </xf>
    <xf numFmtId="0" fontId="55" fillId="0" borderId="35" applyFill="0" applyBorder="0" applyProtection="0">
      <alignment horizontal="left" vertical="top"/>
    </xf>
    <xf numFmtId="0" fontId="107" fillId="0" borderId="0">
      <alignment horizontal="centerContinuous"/>
    </xf>
    <xf numFmtId="4" fontId="26" fillId="58" borderId="0">
      <alignment horizontal="right"/>
    </xf>
    <xf numFmtId="4" fontId="26" fillId="58" borderId="0">
      <alignment horizontal="right"/>
    </xf>
    <xf numFmtId="0" fontId="108" fillId="0" borderId="35" applyFill="0" applyBorder="0" applyProtection="0"/>
    <xf numFmtId="0" fontId="108" fillId="0" borderId="0"/>
    <xf numFmtId="0" fontId="109" fillId="0" borderId="0" applyFill="0" applyBorder="0" applyProtection="0"/>
    <xf numFmtId="0" fontId="110" fillId="0" borderId="0"/>
    <xf numFmtId="0" fontId="111" fillId="0" borderId="0" applyNumberFormat="0" applyFill="0" applyBorder="0" applyAlignment="0" applyProtection="0"/>
    <xf numFmtId="0" fontId="112" fillId="59" borderId="36" applyNumberFormat="0">
      <alignment horizontal="center" vertical="center"/>
    </xf>
    <xf numFmtId="49" fontId="113" fillId="49" borderId="37" applyNumberFormat="0">
      <alignment horizontal="center" vertical="center"/>
    </xf>
    <xf numFmtId="0" fontId="39" fillId="0" borderId="38" applyNumberFormat="0" applyFont="0" applyFill="0" applyAlignment="0" applyProtection="0"/>
    <xf numFmtId="0" fontId="39" fillId="0" borderId="38" applyNumberFormat="0" applyFont="0" applyFill="0" applyAlignment="0" applyProtection="0"/>
    <xf numFmtId="0" fontId="114" fillId="0" borderId="22" applyFill="0" applyBorder="0" applyProtection="0">
      <alignment vertical="center"/>
    </xf>
    <xf numFmtId="0" fontId="115" fillId="0" borderId="0">
      <alignment horizontal="fill"/>
    </xf>
    <xf numFmtId="0" fontId="57" fillId="0" borderId="0"/>
    <xf numFmtId="0" fontId="116" fillId="0" borderId="0" applyNumberFormat="0" applyFill="0" applyBorder="0" applyAlignment="0" applyProtection="0"/>
    <xf numFmtId="0" fontId="117" fillId="0" borderId="29" applyBorder="0" applyProtection="0">
      <alignment horizontal="right"/>
    </xf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9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9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9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9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9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9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184" fontId="19" fillId="0" borderId="20">
      <protection locked="0"/>
    </xf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118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118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118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118" fillId="12" borderId="18" applyNumberFormat="0" applyAlignment="0" applyProtection="0"/>
    <xf numFmtId="0" fontId="74" fillId="12" borderId="18" applyNumberFormat="0" applyAlignment="0" applyProtection="0"/>
    <xf numFmtId="0" fontId="118" fillId="12" borderId="18" applyNumberFormat="0" applyAlignment="0" applyProtection="0"/>
    <xf numFmtId="0" fontId="74" fillId="12" borderId="18" applyNumberFormat="0" applyAlignment="0" applyProtection="0"/>
    <xf numFmtId="0" fontId="118" fillId="12" borderId="18" applyNumberFormat="0" applyAlignment="0" applyProtection="0"/>
    <xf numFmtId="0" fontId="74" fillId="12" borderId="18" applyNumberFormat="0" applyAlignment="0" applyProtection="0"/>
    <xf numFmtId="0" fontId="118" fillId="12" borderId="18" applyNumberFormat="0" applyAlignment="0" applyProtection="0"/>
    <xf numFmtId="0" fontId="74" fillId="12" borderId="18" applyNumberFormat="0" applyAlignment="0" applyProtection="0"/>
    <xf numFmtId="0" fontId="118" fillId="12" borderId="18" applyNumberFormat="0" applyAlignment="0" applyProtection="0"/>
    <xf numFmtId="0" fontId="74" fillId="12" borderId="18" applyNumberFormat="0" applyAlignment="0" applyProtection="0"/>
    <xf numFmtId="0" fontId="118" fillId="12" borderId="18" applyNumberFormat="0" applyAlignment="0" applyProtection="0"/>
    <xf numFmtId="0" fontId="74" fillId="12" borderId="18" applyNumberFormat="0" applyAlignment="0" applyProtection="0"/>
    <xf numFmtId="0" fontId="118" fillId="12" borderId="18" applyNumberFormat="0" applyAlignment="0" applyProtection="0"/>
    <xf numFmtId="0" fontId="74" fillId="12" borderId="18" applyNumberFormat="0" applyAlignment="0" applyProtection="0"/>
    <xf numFmtId="0" fontId="118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3" fontId="119" fillId="0" borderId="0">
      <alignment horizontal="center" vertical="center" textRotation="90" wrapText="1"/>
    </xf>
    <xf numFmtId="209" fontId="19" fillId="0" borderId="12">
      <alignment vertical="top" wrapText="1"/>
    </xf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120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120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120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120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120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120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121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121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121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121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121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121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0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210" fontId="126" fillId="0" borderId="12">
      <alignment vertical="top" wrapText="1"/>
    </xf>
    <xf numFmtId="4" fontId="127" fillId="0" borderId="12">
      <alignment horizontal="left" vertical="center"/>
    </xf>
    <xf numFmtId="4" fontId="127" fillId="0" borderId="12"/>
    <xf numFmtId="4" fontId="127" fillId="60" borderId="12"/>
    <xf numFmtId="4" fontId="127" fillId="61" borderId="12"/>
    <xf numFmtId="4" fontId="128" fillId="62" borderId="12"/>
    <xf numFmtId="4" fontId="129" fillId="2" borderId="12"/>
    <xf numFmtId="4" fontId="130" fillId="0" borderId="12">
      <alignment horizontal="center" wrapText="1"/>
    </xf>
    <xf numFmtId="210" fontId="127" fillId="0" borderId="12"/>
    <xf numFmtId="210" fontId="126" fillId="0" borderId="12">
      <alignment horizontal="center" vertical="center" wrapText="1"/>
    </xf>
    <xf numFmtId="210" fontId="126" fillId="0" borderId="12">
      <alignment vertical="top" wrapText="1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11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13" fillId="0" borderId="0"/>
    <xf numFmtId="0" fontId="13" fillId="0" borderId="0"/>
    <xf numFmtId="0" fontId="131" fillId="0" borderId="0" applyBorder="0">
      <alignment horizontal="center" vertical="center" wrapText="1"/>
    </xf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3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3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3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3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3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3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4" fillId="0" borderId="40" applyNumberFormat="0" applyFill="0" applyAlignment="0" applyProtection="0"/>
    <xf numFmtId="0" fontId="5" fillId="0" borderId="15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5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5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5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5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5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5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65" fillId="0" borderId="24" applyNumberFormat="0" applyFill="0" applyAlignment="0" applyProtection="0"/>
    <xf numFmtId="0" fontId="6" fillId="0" borderId="16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136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136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136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136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136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136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1" fillId="0" borderId="0" applyBorder="0">
      <alignment horizontal="center" vertical="center" wrapText="1"/>
    </xf>
    <xf numFmtId="208" fontId="137" fillId="0" borderId="0" applyProtection="0">
      <alignment horizontal="center"/>
    </xf>
    <xf numFmtId="0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9" fillId="0" borderId="41" applyBorder="0">
      <alignment horizontal="center" vertical="center" wrapText="1"/>
    </xf>
    <xf numFmtId="184" fontId="40" fillId="28" borderId="20"/>
    <xf numFmtId="4" fontId="10" fillId="4" borderId="12" applyBorder="0">
      <alignment horizontal="right"/>
    </xf>
    <xf numFmtId="49" fontId="140" fillId="0" borderId="0" applyBorder="0">
      <alignment vertical="center"/>
    </xf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2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2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2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2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2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2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3" fontId="40" fillId="0" borderId="12" applyBorder="0">
      <alignment vertical="center"/>
    </xf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143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143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143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143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143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143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21" fillId="0" borderId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174" fontId="80" fillId="3" borderId="0" applyFill="0">
      <alignment wrapText="1"/>
    </xf>
    <xf numFmtId="0" fontId="139" fillId="0" borderId="0">
      <alignment horizontal="center" vertical="top" wrapText="1"/>
    </xf>
    <xf numFmtId="0" fontId="144" fillId="0" borderId="0">
      <alignment horizontal="center" vertical="center" wrapText="1"/>
    </xf>
    <xf numFmtId="0" fontId="144" fillId="0" borderId="0">
      <alignment horizontal="center" vertical="center" wrapText="1"/>
    </xf>
    <xf numFmtId="174" fontId="139" fillId="0" borderId="0">
      <alignment horizontal="center" vertical="top" wrapText="1"/>
    </xf>
    <xf numFmtId="170" fontId="145" fillId="3" borderId="12">
      <alignment wrapText="1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66" fontId="146" fillId="0" borderId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147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147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147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147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147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147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49" fontId="119" fillId="0" borderId="12">
      <alignment horizontal="right" vertical="top" wrapText="1"/>
    </xf>
    <xf numFmtId="172" fontId="148" fillId="0" borderId="0">
      <alignment horizontal="right" vertical="top" wrapText="1"/>
    </xf>
    <xf numFmtId="0" fontId="4" fillId="0" borderId="0"/>
    <xf numFmtId="0" fontId="1" fillId="0" borderId="0"/>
    <xf numFmtId="0" fontId="1" fillId="0" borderId="0"/>
    <xf numFmtId="49" fontId="10" fillId="0" borderId="0" applyBorder="0">
      <alignment vertical="top"/>
    </xf>
    <xf numFmtId="0" fontId="4" fillId="0" borderId="0"/>
    <xf numFmtId="0" fontId="4" fillId="0" borderId="0"/>
    <xf numFmtId="0" fontId="149" fillId="0" borderId="0"/>
    <xf numFmtId="0" fontId="13" fillId="0" borderId="0"/>
    <xf numFmtId="0" fontId="13" fillId="0" borderId="0"/>
    <xf numFmtId="0" fontId="1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6" fillId="0" borderId="0"/>
    <xf numFmtId="0" fontId="4" fillId="0" borderId="0"/>
    <xf numFmtId="0" fontId="15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9" fontId="10" fillId="0" borderId="0" applyBorder="0">
      <alignment vertical="top"/>
    </xf>
    <xf numFmtId="0" fontId="26" fillId="0" borderId="0"/>
    <xf numFmtId="0" fontId="26" fillId="0" borderId="0"/>
    <xf numFmtId="49" fontId="10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50" fillId="0" borderId="0"/>
    <xf numFmtId="0" fontId="21" fillId="0" borderId="0"/>
    <xf numFmtId="0" fontId="14" fillId="0" borderId="0">
      <alignment horizontal="left"/>
    </xf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2" fillId="44" borderId="0" applyNumberFormat="0" applyBorder="0" applyAlignment="0">
      <alignment horizontal="left" vertical="center"/>
    </xf>
    <xf numFmtId="0" fontId="21" fillId="0" borderId="0"/>
    <xf numFmtId="0" fontId="153" fillId="0" borderId="0"/>
    <xf numFmtId="0" fontId="21" fillId="0" borderId="0"/>
    <xf numFmtId="0" fontId="13" fillId="0" borderId="0"/>
    <xf numFmtId="0" fontId="21" fillId="0" borderId="0"/>
    <xf numFmtId="0" fontId="150" fillId="0" borderId="0"/>
    <xf numFmtId="0" fontId="150" fillId="0" borderId="0"/>
    <xf numFmtId="49" fontId="10" fillId="0" borderId="0" applyBorder="0">
      <alignment vertical="top"/>
    </xf>
    <xf numFmtId="0" fontId="150" fillId="0" borderId="0"/>
    <xf numFmtId="0" fontId="21" fillId="0" borderId="0"/>
    <xf numFmtId="0" fontId="13" fillId="0" borderId="0" applyNumberFormat="0" applyFont="0" applyFill="0" applyBorder="0" applyAlignment="0" applyProtection="0">
      <alignment vertical="top"/>
    </xf>
    <xf numFmtId="0" fontId="153" fillId="0" borderId="0"/>
    <xf numFmtId="0" fontId="13" fillId="0" borderId="0"/>
    <xf numFmtId="0" fontId="26" fillId="0" borderId="0"/>
    <xf numFmtId="0" fontId="26" fillId="0" borderId="0"/>
    <xf numFmtId="0" fontId="21" fillId="0" borderId="0"/>
    <xf numFmtId="0" fontId="152" fillId="44" borderId="0" applyNumberFormat="0" applyBorder="0" applyAlignment="0">
      <alignment horizontal="left" vertical="center"/>
    </xf>
    <xf numFmtId="0" fontId="152" fillId="44" borderId="0" applyNumberFormat="0" applyBorder="0" applyAlignment="0">
      <alignment horizontal="left" vertical="center"/>
    </xf>
    <xf numFmtId="0" fontId="154" fillId="0" borderId="0"/>
    <xf numFmtId="0" fontId="19" fillId="0" borderId="0"/>
    <xf numFmtId="0" fontId="21" fillId="0" borderId="0"/>
    <xf numFmtId="0" fontId="153" fillId="0" borderId="0"/>
    <xf numFmtId="0" fontId="26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153" fillId="0" borderId="0"/>
    <xf numFmtId="0" fontId="26" fillId="0" borderId="0"/>
    <xf numFmtId="0" fontId="21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13" fillId="0" borderId="0"/>
    <xf numFmtId="0" fontId="21" fillId="0" borderId="0"/>
    <xf numFmtId="0" fontId="13" fillId="0" borderId="0"/>
    <xf numFmtId="0" fontId="21" fillId="0" borderId="0"/>
    <xf numFmtId="0" fontId="4" fillId="0" borderId="0">
      <alignment wrapText="1"/>
    </xf>
    <xf numFmtId="0" fontId="21" fillId="0" borderId="0"/>
    <xf numFmtId="0" fontId="4" fillId="0" borderId="0">
      <alignment wrapText="1"/>
    </xf>
    <xf numFmtId="0" fontId="4" fillId="0" borderId="0">
      <alignment wrapText="1"/>
    </xf>
    <xf numFmtId="0" fontId="21" fillId="0" borderId="0"/>
    <xf numFmtId="0" fontId="4" fillId="0" borderId="0">
      <alignment wrapText="1"/>
    </xf>
    <xf numFmtId="0" fontId="4" fillId="0" borderId="0">
      <alignment wrapText="1"/>
    </xf>
    <xf numFmtId="0" fontId="21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3" fillId="0" borderId="0"/>
    <xf numFmtId="0" fontId="21" fillId="0" borderId="0"/>
    <xf numFmtId="0" fontId="13" fillId="0" borderId="0"/>
    <xf numFmtId="0" fontId="21" fillId="0" borderId="0"/>
    <xf numFmtId="0" fontId="13" fillId="0" borderId="0"/>
    <xf numFmtId="0" fontId="21" fillId="0" borderId="0"/>
    <xf numFmtId="0" fontId="21" fillId="0" borderId="0"/>
    <xf numFmtId="49" fontId="10" fillId="44" borderId="0" applyBorder="0">
      <alignment vertical="top"/>
    </xf>
    <xf numFmtId="0" fontId="13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13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54" fillId="0" borderId="0"/>
    <xf numFmtId="0" fontId="13" fillId="0" borderId="0"/>
    <xf numFmtId="0" fontId="21" fillId="0" borderId="0"/>
    <xf numFmtId="0" fontId="21" fillId="0" borderId="0"/>
    <xf numFmtId="0" fontId="155" fillId="0" borderId="0"/>
    <xf numFmtId="0" fontId="1" fillId="0" borderId="0"/>
    <xf numFmtId="0" fontId="1" fillId="0" borderId="0"/>
    <xf numFmtId="0" fontId="21" fillId="0" borderId="0"/>
    <xf numFmtId="212" fontId="5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12" fontId="53" fillId="0" borderId="0"/>
    <xf numFmtId="0" fontId="26" fillId="0" borderId="0"/>
    <xf numFmtId="0" fontId="21" fillId="0" borderId="0"/>
    <xf numFmtId="0" fontId="13" fillId="0" borderId="0"/>
    <xf numFmtId="0" fontId="21" fillId="0" borderId="0"/>
    <xf numFmtId="0" fontId="13" fillId="0" borderId="0"/>
    <xf numFmtId="0" fontId="21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26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10" fillId="0" borderId="0" applyBorder="0">
      <alignment vertical="top"/>
    </xf>
    <xf numFmtId="0" fontId="4" fillId="0" borderId="0"/>
    <xf numFmtId="0" fontId="1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1" fontId="156" fillId="0" borderId="12">
      <alignment horizontal="left" vertical="center"/>
    </xf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57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57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57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57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57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57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21" fillId="0" borderId="0" applyFont="0" applyFill="0" applyBorder="0" applyProtection="0">
      <alignment horizontal="center" vertical="center" wrapText="1"/>
    </xf>
    <xf numFmtId="0" fontId="21" fillId="0" borderId="0" applyNumberFormat="0" applyFont="0" applyFill="0" applyBorder="0" applyProtection="0">
      <alignment horizontal="justify" vertical="center" wrapText="1"/>
    </xf>
    <xf numFmtId="210" fontId="137" fillId="0" borderId="12">
      <alignment vertical="top"/>
    </xf>
    <xf numFmtId="172" fontId="158" fillId="4" borderId="30" applyNumberFormat="0" applyBorder="0" applyAlignment="0">
      <alignment vertical="center"/>
      <protection locked="0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1" fillId="35" borderId="27" applyNumberFormat="0" applyFont="0" applyAlignment="0" applyProtection="0"/>
    <xf numFmtId="0" fontId="21" fillId="35" borderId="27" applyNumberFormat="0" applyFont="0" applyAlignment="0" applyProtection="0"/>
    <xf numFmtId="0" fontId="21" fillId="35" borderId="27" applyNumberFormat="0" applyFont="0" applyAlignment="0" applyProtection="0"/>
    <xf numFmtId="0" fontId="21" fillId="35" borderId="27" applyNumberFormat="0" applyFont="0" applyAlignment="0" applyProtection="0"/>
    <xf numFmtId="0" fontId="21" fillId="35" borderId="27" applyNumberFormat="0" applyFont="0" applyAlignment="0" applyProtection="0"/>
    <xf numFmtId="0" fontId="21" fillId="35" borderId="27" applyNumberFormat="0" applyFont="0" applyAlignment="0" applyProtection="0"/>
    <xf numFmtId="0" fontId="21" fillId="35" borderId="27" applyNumberFormat="0" applyFont="0" applyAlignment="0" applyProtection="0"/>
    <xf numFmtId="0" fontId="21" fillId="35" borderId="27" applyNumberFormat="0" applyFont="0" applyAlignment="0" applyProtection="0"/>
    <xf numFmtId="0" fontId="21" fillId="35" borderId="27" applyNumberFormat="0" applyFont="0" applyAlignment="0" applyProtection="0"/>
    <xf numFmtId="0" fontId="21" fillId="35" borderId="27" applyNumberFormat="0" applyFont="0" applyAlignment="0" applyProtection="0"/>
    <xf numFmtId="0" fontId="21" fillId="35" borderId="27" applyNumberFormat="0" applyFont="0" applyAlignment="0" applyProtection="0"/>
    <xf numFmtId="0" fontId="21" fillId="35" borderId="27" applyNumberFormat="0" applyFont="0" applyAlignment="0" applyProtection="0"/>
    <xf numFmtId="0" fontId="21" fillId="35" borderId="27" applyNumberFormat="0" applyFont="0" applyAlignment="0" applyProtection="0"/>
    <xf numFmtId="0" fontId="26" fillId="35" borderId="27" applyNumberFormat="0" applyFont="0" applyAlignment="0" applyProtection="0"/>
    <xf numFmtId="0" fontId="26" fillId="35" borderId="27" applyNumberFormat="0" applyFont="0" applyAlignment="0" applyProtection="0"/>
    <xf numFmtId="0" fontId="26" fillId="35" borderId="27" applyNumberFormat="0" applyFont="0" applyAlignment="0" applyProtection="0"/>
    <xf numFmtId="0" fontId="26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21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27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27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49" fontId="128" fillId="0" borderId="17">
      <alignment horizontal="left" vertical="center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9" fillId="0" borderId="0" applyFill="0" applyBorder="0" applyAlignment="0" applyProtection="0"/>
    <xf numFmtId="9" fontId="4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213" fontId="160" fillId="0" borderId="12"/>
    <xf numFmtId="0" fontId="21" fillId="0" borderId="12" applyNumberFormat="0" applyFont="0" applyFill="0" applyAlignment="0" applyProtection="0"/>
    <xf numFmtId="3" fontId="161" fillId="63" borderId="17">
      <alignment horizontal="justify" vertical="center"/>
    </xf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162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162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162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162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162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162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11" fillId="0" borderId="0"/>
    <xf numFmtId="177" fontId="14" fillId="0" borderId="0">
      <alignment vertical="top"/>
    </xf>
    <xf numFmtId="38" fontId="14" fillId="0" borderId="0">
      <alignment vertical="top"/>
    </xf>
    <xf numFmtId="0" fontId="12" fillId="0" borderId="0"/>
    <xf numFmtId="38" fontId="14" fillId="0" borderId="0">
      <alignment vertical="top"/>
    </xf>
    <xf numFmtId="0" fontId="11" fillId="0" borderId="0"/>
    <xf numFmtId="177" fontId="14" fillId="0" borderId="0">
      <alignment vertical="top"/>
    </xf>
    <xf numFmtId="49" fontId="148" fillId="0" borderId="0"/>
    <xf numFmtId="49" fontId="163" fillId="0" borderId="0">
      <alignment vertical="top"/>
    </xf>
    <xf numFmtId="3" fontId="164" fillId="0" borderId="0"/>
    <xf numFmtId="172" fontId="80" fillId="0" borderId="0" applyFill="0" applyBorder="0" applyAlignment="0" applyProtection="0"/>
    <xf numFmtId="172" fontId="80" fillId="0" borderId="0" applyFill="0" applyBorder="0" applyAlignment="0" applyProtection="0"/>
    <xf numFmtId="172" fontId="80" fillId="0" borderId="0" applyFill="0" applyBorder="0" applyAlignment="0" applyProtection="0"/>
    <xf numFmtId="172" fontId="80" fillId="0" borderId="0" applyFill="0" applyBorder="0" applyAlignment="0" applyProtection="0"/>
    <xf numFmtId="172" fontId="80" fillId="0" borderId="0" applyFill="0" applyBorder="0" applyAlignment="0" applyProtection="0"/>
    <xf numFmtId="172" fontId="80" fillId="0" borderId="0" applyFill="0" applyBorder="0" applyAlignment="0" applyProtection="0"/>
    <xf numFmtId="172" fontId="80" fillId="0" borderId="0" applyFill="0" applyBorder="0" applyAlignment="0" applyProtection="0"/>
    <xf numFmtId="172" fontId="80" fillId="0" borderId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38" fontId="20" fillId="0" borderId="0" applyFont="0" applyFill="0" applyBorder="0" applyAlignment="0" applyProtection="0"/>
    <xf numFmtId="3" fontId="166" fillId="0" borderId="17" applyFont="0" applyBorder="0">
      <alignment horizontal="right"/>
      <protection locked="0"/>
    </xf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14" fontId="1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3" fontId="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53" fillId="0" borderId="0" applyFont="0" applyFill="0" applyBorder="0" applyAlignment="0" applyProtection="0"/>
    <xf numFmtId="21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53" fillId="0" borderId="0" applyFont="0" applyFill="0" applyBorder="0" applyAlignment="0" applyProtection="0"/>
    <xf numFmtId="21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9" fontId="21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21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216" fontId="13" fillId="0" borderId="0" applyFont="0" applyFill="0" applyBorder="0" applyAlignment="0" applyProtection="0"/>
    <xf numFmtId="216" fontId="13" fillId="0" borderId="0" applyFont="0" applyFill="0" applyBorder="0" applyAlignment="0" applyProtection="0"/>
    <xf numFmtId="21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55" fillId="0" borderId="0" applyFont="0" applyFill="0" applyBorder="0" applyAlignment="0" applyProtection="0"/>
    <xf numFmtId="169" fontId="155" fillId="0" borderId="0" applyFont="0" applyFill="0" applyBorder="0" applyAlignment="0" applyProtection="0"/>
    <xf numFmtId="169" fontId="155" fillId="0" borderId="0" applyFont="0" applyFill="0" applyBorder="0" applyAlignment="0" applyProtection="0"/>
    <xf numFmtId="217" fontId="21" fillId="0" borderId="0" applyFont="0" applyFill="0" applyBorder="0" applyAlignment="0" applyProtection="0"/>
    <xf numFmtId="4" fontId="10" fillId="3" borderId="0" applyFont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Font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43" applyBorder="0">
      <alignment horizontal="right"/>
    </xf>
    <xf numFmtId="4" fontId="10" fillId="3" borderId="43" applyBorder="0">
      <alignment horizontal="right"/>
    </xf>
    <xf numFmtId="4" fontId="10" fillId="64" borderId="44" applyBorder="0">
      <alignment horizontal="right"/>
    </xf>
    <xf numFmtId="4" fontId="10" fillId="64" borderId="44" applyBorder="0">
      <alignment horizontal="right"/>
    </xf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167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167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167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167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167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167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171" fontId="19" fillId="0" borderId="17">
      <alignment vertical="top" wrapText="1"/>
    </xf>
    <xf numFmtId="189" fontId="21" fillId="0" borderId="12" applyFont="0" applyFill="0" applyBorder="0" applyProtection="0">
      <alignment horizontal="center" vertical="center"/>
    </xf>
    <xf numFmtId="3" fontId="21" fillId="0" borderId="0" applyFont="0" applyBorder="0">
      <alignment horizontal="center"/>
    </xf>
    <xf numFmtId="168" fontId="22" fillId="0" borderId="0">
      <protection locked="0"/>
    </xf>
    <xf numFmtId="49" fontId="126" fillId="0" borderId="12">
      <alignment horizontal="center" vertical="center" wrapText="1"/>
    </xf>
    <xf numFmtId="0" fontId="19" fillId="0" borderId="12" applyBorder="0">
      <alignment horizontal="center" vertical="center" wrapText="1"/>
    </xf>
    <xf numFmtId="49" fontId="126" fillId="0" borderId="12">
      <alignment horizontal="center" vertical="center" wrapText="1"/>
    </xf>
    <xf numFmtId="49" fontId="98" fillId="0" borderId="12" applyNumberFormat="0" applyFill="0" applyAlignment="0" applyProtection="0"/>
    <xf numFmtId="170" fontId="21" fillId="0" borderId="0"/>
    <xf numFmtId="0" fontId="74" fillId="12" borderId="18" applyNumberFormat="0" applyAlignment="0" applyProtection="0"/>
    <xf numFmtId="0" fontId="13" fillId="0" borderId="0"/>
    <xf numFmtId="0" fontId="168" fillId="0" borderId="0"/>
    <xf numFmtId="0" fontId="168" fillId="35" borderId="27" applyNumberFormat="0" applyFont="0" applyAlignment="0" applyProtection="0"/>
    <xf numFmtId="0" fontId="168" fillId="0" borderId="0"/>
    <xf numFmtId="0" fontId="168" fillId="35" borderId="27" applyNumberFormat="0" applyFont="0" applyAlignment="0" applyProtection="0"/>
    <xf numFmtId="0" fontId="168" fillId="35" borderId="27" applyNumberFormat="0" applyFont="0" applyAlignment="0" applyProtection="0"/>
    <xf numFmtId="0" fontId="168" fillId="35" borderId="27" applyNumberFormat="0" applyFont="0" applyAlignment="0" applyProtection="0"/>
    <xf numFmtId="0" fontId="168" fillId="35" borderId="27" applyNumberFormat="0" applyFont="0" applyAlignment="0" applyProtection="0"/>
    <xf numFmtId="0" fontId="168" fillId="0" borderId="0"/>
    <xf numFmtId="0" fontId="168" fillId="0" borderId="0"/>
    <xf numFmtId="0" fontId="1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28" fillId="21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173" fillId="68" borderId="4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174" fillId="69" borderId="49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175" fillId="69" borderId="4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36" fillId="70" borderId="5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6" fillId="67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28" fillId="21" borderId="0"/>
    <xf numFmtId="0" fontId="28" fillId="19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1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9" borderId="0"/>
    <xf numFmtId="0" fontId="28" fillId="19" borderId="0"/>
    <xf numFmtId="0" fontId="26" fillId="9" borderId="0"/>
    <xf numFmtId="0" fontId="28" fillId="19" borderId="0"/>
    <xf numFmtId="0" fontId="26" fillId="9" borderId="0"/>
    <xf numFmtId="0" fontId="26" fillId="9" borderId="0"/>
    <xf numFmtId="0" fontId="26" fillId="9" borderId="0"/>
    <xf numFmtId="0" fontId="26" fillId="12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9" borderId="0"/>
    <xf numFmtId="0" fontId="26" fillId="12" borderId="0"/>
    <xf numFmtId="0" fontId="26" fillId="12" borderId="0"/>
    <xf numFmtId="0" fontId="26" fillId="12" borderId="0"/>
    <xf numFmtId="0" fontId="26" fillId="8" borderId="0"/>
    <xf numFmtId="0" fontId="26" fillId="10" borderId="0"/>
    <xf numFmtId="0" fontId="26" fillId="12" borderId="0"/>
    <xf numFmtId="0" fontId="26" fillId="12" borderId="0"/>
    <xf numFmtId="0" fontId="26" fillId="12" borderId="0"/>
    <xf numFmtId="0" fontId="26" fillId="10" borderId="0"/>
    <xf numFmtId="0" fontId="26" fillId="10" borderId="0"/>
    <xf numFmtId="0" fontId="28" fillId="19" borderId="0"/>
    <xf numFmtId="0" fontId="26" fillId="8" borderId="0"/>
    <xf numFmtId="0" fontId="28" fillId="19" borderId="0"/>
    <xf numFmtId="0" fontId="26" fillId="8" borderId="0"/>
    <xf numFmtId="0" fontId="26" fillId="8" borderId="0"/>
    <xf numFmtId="0" fontId="26" fillId="8" borderId="0"/>
    <xf numFmtId="0" fontId="28" fillId="18" borderId="0"/>
    <xf numFmtId="0" fontId="28" fillId="19" borderId="0"/>
    <xf numFmtId="0" fontId="28" fillId="18" borderId="0"/>
    <xf numFmtId="0" fontId="28" fillId="18" borderId="0"/>
    <xf numFmtId="0" fontId="28" fillId="18" borderId="0"/>
    <xf numFmtId="0" fontId="26" fillId="11" borderId="0"/>
    <xf numFmtId="0" fontId="28" fillId="18" borderId="0"/>
    <xf numFmtId="0" fontId="20" fillId="0" borderId="0"/>
    <xf numFmtId="0" fontId="20" fillId="0" borderId="0"/>
    <xf numFmtId="0" fontId="28" fillId="18" borderId="0"/>
    <xf numFmtId="0" fontId="26" fillId="15" borderId="0"/>
    <xf numFmtId="0" fontId="26" fillId="7" borderId="0"/>
    <xf numFmtId="0" fontId="28" fillId="18" borderId="0"/>
    <xf numFmtId="0" fontId="28" fillId="18" borderId="0"/>
    <xf numFmtId="0" fontId="26" fillId="11" borderId="0"/>
    <xf numFmtId="0" fontId="26" fillId="11" borderId="0"/>
    <xf numFmtId="0" fontId="26" fillId="11" borderId="0"/>
    <xf numFmtId="0" fontId="28" fillId="19" borderId="0"/>
    <xf numFmtId="0" fontId="26" fillId="11" borderId="0"/>
    <xf numFmtId="0" fontId="26" fillId="7" borderId="0"/>
    <xf numFmtId="0" fontId="26" fillId="11" borderId="0"/>
    <xf numFmtId="0" fontId="26" fillId="7" borderId="0"/>
    <xf numFmtId="0" fontId="26" fillId="7" borderId="0"/>
    <xf numFmtId="0" fontId="26" fillId="7" borderId="0"/>
    <xf numFmtId="0" fontId="28" fillId="19" borderId="0"/>
    <xf numFmtId="0" fontId="177" fillId="66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17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71" borderId="52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179" fillId="0" borderId="50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180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81" fillId="65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28" fillId="14" borderId="0"/>
    <xf numFmtId="0" fontId="26" fillId="9" borderId="0"/>
    <xf numFmtId="0" fontId="28" fillId="14" borderId="0"/>
    <xf numFmtId="0" fontId="26" fillId="13" borderId="0"/>
    <xf numFmtId="0" fontId="26" fillId="13" borderId="0"/>
    <xf numFmtId="0" fontId="26" fillId="13" borderId="0"/>
    <xf numFmtId="0" fontId="28" fillId="14" borderId="0"/>
    <xf numFmtId="0" fontId="26" fillId="13" borderId="0"/>
    <xf numFmtId="0" fontId="26" fillId="13" borderId="0"/>
    <xf numFmtId="0" fontId="26" fillId="13" borderId="0"/>
    <xf numFmtId="0" fontId="28" fillId="21" borderId="0"/>
    <xf numFmtId="0" fontId="26" fillId="10" borderId="0"/>
    <xf numFmtId="0" fontId="26" fillId="10" borderId="0"/>
    <xf numFmtId="0" fontId="26" fillId="10" borderId="0"/>
    <xf numFmtId="0" fontId="28" fillId="14" borderId="0"/>
    <xf numFmtId="0" fontId="26" fillId="10" borderId="0"/>
    <xf numFmtId="0" fontId="28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4" borderId="0"/>
    <xf numFmtId="0" fontId="26" fillId="13" borderId="0"/>
    <xf numFmtId="0" fontId="26" fillId="10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4" borderId="0"/>
    <xf numFmtId="0" fontId="28" fillId="14" borderId="0"/>
    <xf numFmtId="0" fontId="26" fillId="14" borderId="0"/>
    <xf numFmtId="0" fontId="26" fillId="14" borderId="0"/>
    <xf numFmtId="0" fontId="26" fillId="14" borderId="0"/>
    <xf numFmtId="0" fontId="26" fillId="11" borderId="0"/>
    <xf numFmtId="0" fontId="26" fillId="11" borderId="0"/>
    <xf numFmtId="0" fontId="26" fillId="11" borderId="0"/>
    <xf numFmtId="0" fontId="28" fillId="14" borderId="0"/>
    <xf numFmtId="0" fontId="26" fillId="11" borderId="0"/>
    <xf numFmtId="0" fontId="26" fillId="14" borderId="0"/>
    <xf numFmtId="0" fontId="26" fillId="14" borderId="0"/>
    <xf numFmtId="0" fontId="26" fillId="14" borderId="0"/>
    <xf numFmtId="0" fontId="26" fillId="13" borderId="0"/>
    <xf numFmtId="0" fontId="28" fillId="14" borderId="0"/>
    <xf numFmtId="0" fontId="28" fillId="21" borderId="0"/>
    <xf numFmtId="0" fontId="28" fillId="14" borderId="0"/>
    <xf numFmtId="0" fontId="26" fillId="11" borderId="0"/>
    <xf numFmtId="0" fontId="28" fillId="21" borderId="0"/>
    <xf numFmtId="0" fontId="26" fillId="14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0" borderId="0"/>
    <xf numFmtId="0" fontId="26" fillId="16" borderId="0"/>
    <xf numFmtId="0" fontId="26" fillId="16" borderId="0"/>
    <xf numFmtId="0" fontId="26" fillId="12" borderId="0"/>
    <xf numFmtId="0" fontId="26" fillId="12" borderId="0"/>
    <xf numFmtId="0" fontId="26" fillId="12" borderId="0"/>
    <xf numFmtId="0" fontId="26" fillId="16" borderId="0"/>
    <xf numFmtId="0" fontId="26" fillId="12" borderId="0"/>
    <xf numFmtId="0" fontId="28" fillId="20" borderId="0"/>
    <xf numFmtId="0" fontId="26" fillId="15" borderId="0"/>
    <xf numFmtId="0" fontId="26" fillId="15" borderId="0"/>
    <xf numFmtId="0" fontId="26" fillId="15" borderId="0"/>
    <xf numFmtId="0" fontId="26" fillId="16" borderId="0"/>
    <xf numFmtId="0" fontId="26" fillId="15" borderId="0"/>
    <xf numFmtId="0" fontId="26" fillId="15" borderId="0"/>
    <xf numFmtId="0" fontId="26" fillId="12" borderId="0"/>
    <xf numFmtId="0" fontId="26" fillId="15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8" fillId="20" borderId="0"/>
    <xf numFmtId="0" fontId="26" fillId="15" borderId="0"/>
    <xf numFmtId="0" fontId="28" fillId="20" borderId="0"/>
    <xf numFmtId="0" fontId="28" fillId="15" borderId="0"/>
    <xf numFmtId="0" fontId="26" fillId="13" borderId="0"/>
    <xf numFmtId="0" fontId="26" fillId="13" borderId="0"/>
    <xf numFmtId="0" fontId="26" fillId="13" borderId="0"/>
    <xf numFmtId="0" fontId="26" fillId="16" borderId="0"/>
    <xf numFmtId="0" fontId="26" fillId="13" borderId="0"/>
    <xf numFmtId="0" fontId="28" fillId="15" borderId="0"/>
    <xf numFmtId="0" fontId="28" fillId="15" borderId="0"/>
    <xf numFmtId="0" fontId="28" fillId="20" borderId="0"/>
    <xf numFmtId="0" fontId="28" fillId="15" borderId="0"/>
    <xf numFmtId="0" fontId="28" fillId="15" borderId="0"/>
    <xf numFmtId="0" fontId="28" fillId="15" borderId="0"/>
    <xf numFmtId="0" fontId="26" fillId="10" borderId="0"/>
    <xf numFmtId="0" fontId="26" fillId="13" borderId="0"/>
    <xf numFmtId="0" fontId="26" fillId="10" borderId="0"/>
    <xf numFmtId="0" fontId="26" fillId="10" borderId="0"/>
    <xf numFmtId="0" fontId="28" fillId="15" borderId="0"/>
    <xf numFmtId="0" fontId="26" fillId="10" borderId="0"/>
    <xf numFmtId="0" fontId="26" fillId="10" borderId="0"/>
    <xf numFmtId="0" fontId="28" fillId="15" borderId="0"/>
    <xf numFmtId="0" fontId="28" fillId="15" borderId="0"/>
    <xf numFmtId="0" fontId="28" fillId="18" borderId="0"/>
    <xf numFmtId="0" fontId="28" fillId="18" borderId="0"/>
    <xf numFmtId="0" fontId="26" fillId="14" borderId="0"/>
    <xf numFmtId="0" fontId="26" fillId="14" borderId="0"/>
    <xf numFmtId="0" fontId="26" fillId="14" borderId="0"/>
    <xf numFmtId="0" fontId="28" fillId="18" borderId="0"/>
    <xf numFmtId="0" fontId="26" fillId="14" borderId="0"/>
    <xf numFmtId="0" fontId="26" fillId="10" borderId="0"/>
    <xf numFmtId="0" fontId="28" fillId="15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4" borderId="0"/>
    <xf numFmtId="0" fontId="28" fillId="20" borderId="0"/>
    <xf numFmtId="0" fontId="28" fillId="15" borderId="0"/>
    <xf numFmtId="0" fontId="28" fillId="20" borderId="0"/>
    <xf numFmtId="0" fontId="26" fillId="13" borderId="0"/>
    <xf numFmtId="0" fontId="26" fillId="13" borderId="0"/>
    <xf numFmtId="0" fontId="26" fillId="13" borderId="0"/>
    <xf numFmtId="0" fontId="28" fillId="18" borderId="0"/>
    <xf numFmtId="0" fontId="26" fillId="13" borderId="0"/>
    <xf numFmtId="0" fontId="26" fillId="13" borderId="0"/>
    <xf numFmtId="0" fontId="26" fillId="15" borderId="0"/>
    <xf numFmtId="0" fontId="26" fillId="15" borderId="0"/>
    <xf numFmtId="0" fontId="26" fillId="15" borderId="0"/>
    <xf numFmtId="0" fontId="26" fillId="13" borderId="0"/>
    <xf numFmtId="0" fontId="26" fillId="15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6" fillId="13" borderId="0"/>
    <xf numFmtId="0" fontId="28" fillId="20" borderId="0"/>
    <xf numFmtId="0" fontId="26" fillId="15" borderId="0"/>
    <xf numFmtId="0" fontId="28" fillId="21" borderId="0"/>
    <xf numFmtId="0" fontId="28" fillId="21" borderId="0"/>
    <xf numFmtId="0" fontId="28" fillId="19" borderId="0"/>
    <xf numFmtId="0" fontId="28" fillId="14" borderId="0"/>
    <xf numFmtId="0" fontId="28" fillId="14" borderId="0"/>
    <xf numFmtId="0" fontId="28" fillId="14" borderId="0"/>
    <xf numFmtId="0" fontId="28" fillId="19" borderId="0"/>
    <xf numFmtId="0" fontId="28" fillId="14" borderId="0"/>
    <xf numFmtId="0" fontId="26" fillId="16" borderId="0"/>
    <xf numFmtId="0" fontId="26" fillId="10" borderId="0"/>
    <xf numFmtId="0" fontId="26" fillId="10" borderId="0"/>
    <xf numFmtId="0" fontId="26" fillId="10" borderId="0"/>
    <xf numFmtId="0" fontId="26" fillId="16" borderId="0"/>
    <xf numFmtId="0" fontId="26" fillId="10" borderId="0"/>
    <xf numFmtId="0" fontId="26" fillId="16" borderId="0"/>
    <xf numFmtId="0" fontId="28" fillId="14" borderId="0"/>
    <xf numFmtId="0" fontId="26" fillId="16" borderId="0"/>
    <xf numFmtId="0" fontId="26" fillId="16" borderId="0"/>
    <xf numFmtId="0" fontId="26" fillId="16" borderId="0"/>
    <xf numFmtId="0" fontId="28" fillId="14" borderId="0"/>
    <xf numFmtId="0" fontId="28" fillId="14" borderId="0"/>
    <xf numFmtId="0" fontId="26" fillId="10" borderId="0"/>
    <xf numFmtId="0" fontId="28" fillId="14" borderId="0"/>
    <xf numFmtId="0" fontId="28" fillId="19" borderId="0"/>
    <xf numFmtId="0" fontId="28" fillId="21" borderId="0"/>
    <xf numFmtId="0" fontId="26" fillId="16" borderId="0"/>
    <xf numFmtId="0" fontId="28" fillId="19" borderId="0"/>
    <xf numFmtId="0" fontId="28" fillId="14" borderId="0"/>
    <xf numFmtId="0" fontId="28" fillId="19" borderId="0"/>
    <xf numFmtId="0" fontId="28" fillId="19" borderId="0"/>
    <xf numFmtId="0" fontId="28" fillId="19" borderId="0"/>
    <xf numFmtId="0" fontId="26" fillId="13" borderId="0"/>
    <xf numFmtId="0" fontId="26" fillId="13" borderId="0"/>
    <xf numFmtId="0" fontId="26" fillId="13" borderId="0"/>
    <xf numFmtId="0" fontId="28" fillId="19" borderId="0"/>
    <xf numFmtId="0" fontId="26" fillId="13" borderId="0"/>
    <xf numFmtId="0" fontId="28" fillId="19" borderId="0"/>
    <xf numFmtId="0" fontId="28" fillId="19" borderId="0"/>
    <xf numFmtId="0" fontId="28" fillId="21" borderId="0"/>
    <xf numFmtId="0" fontId="28" fillId="18" borderId="0"/>
    <xf numFmtId="0" fontId="28" fillId="18" borderId="0"/>
    <xf numFmtId="0" fontId="28" fillId="18" borderId="0"/>
    <xf numFmtId="0" fontId="28" fillId="19" borderId="0"/>
    <xf numFmtId="0" fontId="26" fillId="13" borderId="0"/>
    <xf numFmtId="0" fontId="28" fillId="18" borderId="0"/>
    <xf numFmtId="0" fontId="28" fillId="18" borderId="0"/>
    <xf numFmtId="0" fontId="28" fillId="18" borderId="0"/>
    <xf numFmtId="0" fontId="28" fillId="21" borderId="0"/>
    <xf numFmtId="0" fontId="28" fillId="15" borderId="0"/>
    <xf numFmtId="0" fontId="28" fillId="15" borderId="0"/>
    <xf numFmtId="0" fontId="28" fillId="15" borderId="0"/>
    <xf numFmtId="0" fontId="28" fillId="21" borderId="0"/>
    <xf numFmtId="0" fontId="28" fillId="18" borderId="0"/>
    <xf numFmtId="0" fontId="26" fillId="16" borderId="0"/>
    <xf numFmtId="0" fontId="26" fillId="16" borderId="0"/>
    <xf numFmtId="0" fontId="26" fillId="16" borderId="0"/>
    <xf numFmtId="0" fontId="28" fillId="15" borderId="0"/>
    <xf numFmtId="0" fontId="26" fillId="16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21" borderId="0"/>
    <xf numFmtId="0" fontId="28" fillId="21" borderId="0"/>
    <xf numFmtId="0" fontId="28" fillId="21" borderId="0"/>
    <xf numFmtId="0" fontId="26" fillId="16" borderId="0"/>
    <xf numFmtId="0" fontId="28" fillId="15" borderId="0"/>
    <xf numFmtId="0" fontId="28" fillId="14" borderId="0"/>
    <xf numFmtId="0" fontId="28" fillId="14" borderId="0"/>
    <xf numFmtId="0" fontId="28" fillId="14" borderId="0"/>
    <xf numFmtId="0" fontId="28" fillId="21" borderId="0"/>
    <xf numFmtId="0" fontId="28" fillId="14" borderId="0"/>
    <xf numFmtId="0" fontId="28" fillId="14" borderId="0"/>
    <xf numFmtId="0" fontId="28" fillId="14" borderId="0"/>
    <xf numFmtId="0" fontId="28" fillId="21" borderId="0"/>
    <xf numFmtId="0" fontId="28" fillId="18" borderId="0"/>
    <xf numFmtId="0" fontId="28" fillId="18" borderId="0"/>
    <xf numFmtId="0" fontId="28" fillId="18" borderId="0"/>
    <xf numFmtId="0" fontId="28" fillId="21" borderId="0"/>
    <xf numFmtId="0" fontId="28" fillId="18" borderId="0"/>
    <xf numFmtId="0" fontId="28" fillId="21" borderId="0"/>
    <xf numFmtId="0" fontId="28" fillId="20" borderId="0"/>
    <xf numFmtId="0" fontId="28" fillId="20" borderId="0"/>
    <xf numFmtId="0" fontId="28" fillId="14" borderId="0"/>
    <xf numFmtId="0" fontId="28" fillId="20" borderId="0"/>
    <xf numFmtId="0" fontId="28" fillId="21" borderId="0"/>
    <xf numFmtId="0" fontId="28" fillId="20" borderId="0"/>
    <xf numFmtId="0" fontId="28" fillId="18" borderId="0"/>
    <xf numFmtId="0" fontId="28" fillId="19" borderId="0"/>
    <xf numFmtId="0" fontId="28" fillId="19" borderId="0"/>
    <xf numFmtId="0" fontId="28" fillId="19" borderId="0"/>
    <xf numFmtId="0" fontId="28" fillId="20" borderId="0"/>
    <xf numFmtId="0" fontId="28" fillId="19" borderId="0"/>
    <xf numFmtId="0" fontId="28" fillId="19" borderId="0"/>
    <xf numFmtId="0" fontId="28" fillId="15" borderId="0"/>
    <xf numFmtId="0" fontId="28" fillId="15" borderId="0"/>
    <xf numFmtId="0" fontId="28" fillId="15" borderId="0"/>
    <xf numFmtId="0" fontId="28" fillId="14" borderId="0"/>
    <xf numFmtId="0" fontId="28" fillId="14" borderId="0"/>
    <xf numFmtId="0" fontId="28" fillId="14" borderId="0"/>
    <xf numFmtId="0" fontId="28" fillId="19" borderId="0"/>
    <xf numFmtId="0" fontId="28" fillId="14" borderId="0"/>
    <xf numFmtId="0" fontId="28" fillId="15" borderId="0"/>
    <xf numFmtId="0" fontId="28" fillId="15" borderId="0"/>
    <xf numFmtId="0" fontId="28" fillId="15" borderId="0"/>
    <xf numFmtId="0" fontId="28" fillId="19" borderId="0"/>
    <xf numFmtId="0" fontId="28" fillId="19" borderId="0"/>
    <xf numFmtId="0" fontId="28" fillId="20" borderId="0"/>
    <xf numFmtId="0" fontId="28" fillId="20" borderId="0"/>
    <xf numFmtId="0" fontId="28" fillId="14" borderId="0"/>
    <xf numFmtId="0" fontId="28" fillId="20" borderId="0"/>
    <xf numFmtId="0" fontId="28" fillId="15" borderId="0"/>
    <xf numFmtId="0" fontId="28" fillId="19" borderId="0"/>
    <xf numFmtId="0" fontId="28" fillId="20" borderId="0"/>
    <xf numFmtId="0" fontId="28" fillId="20" borderId="0"/>
    <xf numFmtId="0" fontId="28" fillId="21" borderId="0"/>
    <xf numFmtId="0" fontId="28" fillId="20" borderId="0"/>
    <xf numFmtId="0" fontId="28" fillId="21" borderId="0"/>
    <xf numFmtId="0" fontId="28" fillId="21" borderId="0"/>
    <xf numFmtId="0" fontId="28" fillId="15" borderId="0"/>
    <xf numFmtId="0" fontId="28" fillId="15" borderId="0"/>
    <xf numFmtId="0" fontId="28" fillId="15" borderId="0"/>
    <xf numFmtId="0" fontId="28" fillId="21" borderId="0"/>
    <xf numFmtId="0" fontId="28" fillId="15" borderId="0"/>
    <xf numFmtId="0" fontId="28" fillId="21" borderId="0"/>
    <xf numFmtId="0" fontId="28" fillId="19" borderId="0"/>
    <xf numFmtId="0" fontId="28" fillId="19" borderId="0"/>
    <xf numFmtId="0" fontId="28" fillId="19" borderId="0"/>
    <xf numFmtId="0" fontId="28" fillId="21" borderId="0"/>
    <xf numFmtId="0" fontId="28" fillId="19" borderId="0"/>
    <xf numFmtId="0" fontId="28" fillId="19" borderId="0"/>
    <xf numFmtId="0" fontId="28" fillId="15" borderId="0"/>
    <xf numFmtId="0" fontId="28" fillId="19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20" borderId="0"/>
    <xf numFmtId="0" fontId="28" fillId="19" borderId="0"/>
    <xf numFmtId="0" fontId="28" fillId="20" borderId="0"/>
    <xf numFmtId="0" fontId="28" fillId="20" borderId="0"/>
    <xf numFmtId="0" fontId="28" fillId="19" borderId="0"/>
    <xf numFmtId="0" fontId="28" fillId="19" borderId="0"/>
    <xf numFmtId="0" fontId="28" fillId="19" borderId="0"/>
    <xf numFmtId="0" fontId="28" fillId="20" borderId="0"/>
    <xf numFmtId="0" fontId="28" fillId="19" borderId="0"/>
    <xf numFmtId="0" fontId="28" fillId="20" borderId="0"/>
    <xf numFmtId="0" fontId="28" fillId="21" borderId="0"/>
    <xf numFmtId="0" fontId="28" fillId="20" borderId="0"/>
    <xf numFmtId="0" fontId="28" fillId="21" borderId="0"/>
    <xf numFmtId="0" fontId="28" fillId="20" borderId="0"/>
    <xf numFmtId="0" fontId="28" fillId="19" borderId="0"/>
    <xf numFmtId="0" fontId="28" fillId="20" borderId="0"/>
    <xf numFmtId="0" fontId="28" fillId="20" borderId="0"/>
    <xf numFmtId="0" fontId="28" fillId="21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21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20" borderId="0"/>
    <xf numFmtId="0" fontId="28" fillId="21" borderId="0"/>
    <xf numFmtId="0" fontId="28" fillId="20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0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0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19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21" borderId="0"/>
    <xf numFmtId="0" fontId="28" fillId="21" borderId="0"/>
    <xf numFmtId="0" fontId="28" fillId="19" borderId="0"/>
    <xf numFmtId="0" fontId="28" fillId="19" borderId="0"/>
    <xf numFmtId="0" fontId="28" fillId="20" borderId="0"/>
    <xf numFmtId="0" fontId="28" fillId="19" borderId="0"/>
    <xf numFmtId="0" fontId="28" fillId="19" borderId="0"/>
    <xf numFmtId="0" fontId="28" fillId="19" borderId="0"/>
    <xf numFmtId="0" fontId="28" fillId="21" borderId="0"/>
    <xf numFmtId="0" fontId="28" fillId="21" borderId="0"/>
    <xf numFmtId="0" fontId="28" fillId="20" borderId="0"/>
    <xf numFmtId="0" fontId="28" fillId="20" borderId="0"/>
    <xf numFmtId="0" fontId="28" fillId="20" borderId="0"/>
    <xf numFmtId="0" fontId="28" fillId="19" borderId="0"/>
    <xf numFmtId="0" fontId="28" fillId="20" borderId="0"/>
    <xf numFmtId="0" fontId="28" fillId="20" borderId="0"/>
    <xf numFmtId="0" fontId="28" fillId="20" borderId="0"/>
    <xf numFmtId="0" fontId="28" fillId="15" borderId="0"/>
    <xf numFmtId="0" fontId="28" fillId="21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20" borderId="0"/>
    <xf numFmtId="0" fontId="28" fillId="15" borderId="0"/>
    <xf numFmtId="0" fontId="28" fillId="15" borderId="0"/>
    <xf numFmtId="0" fontId="28" fillId="19" borderId="0"/>
    <xf numFmtId="0" fontId="28" fillId="15" borderId="0"/>
    <xf numFmtId="0" fontId="28" fillId="15" borderId="0"/>
    <xf numFmtId="0" fontId="28" fillId="15" borderId="0"/>
    <xf numFmtId="0" fontId="28" fillId="19" borderId="0"/>
    <xf numFmtId="0" fontId="28" fillId="19" borderId="0"/>
    <xf numFmtId="0" fontId="28" fillId="20" borderId="0"/>
    <xf numFmtId="0" fontId="28" fillId="20" borderId="0"/>
    <xf numFmtId="0" fontId="28" fillId="21" borderId="0"/>
    <xf numFmtId="0" fontId="28" fillId="21" borderId="0"/>
    <xf numFmtId="0" fontId="28" fillId="21" borderId="0"/>
    <xf numFmtId="0" fontId="28" fillId="20" borderId="0"/>
    <xf numFmtId="0" fontId="28" fillId="20" borderId="0"/>
    <xf numFmtId="0" fontId="28" fillId="14" borderId="0"/>
    <xf numFmtId="0" fontId="28" fillId="20" borderId="0"/>
    <xf numFmtId="0" fontId="28" fillId="20" borderId="0"/>
    <xf numFmtId="0" fontId="28" fillId="15" borderId="0"/>
    <xf numFmtId="0" fontId="28" fillId="20" borderId="0"/>
    <xf numFmtId="0" fontId="28" fillId="20" borderId="0"/>
    <xf numFmtId="0" fontId="28" fillId="19" borderId="0"/>
    <xf numFmtId="0" fontId="28" fillId="14" borderId="0"/>
    <xf numFmtId="0" fontId="28" fillId="14" borderId="0"/>
    <xf numFmtId="0" fontId="28" fillId="20" borderId="0"/>
    <xf numFmtId="0" fontId="28" fillId="14" borderId="0"/>
    <xf numFmtId="0" fontId="28" fillId="14" borderId="0"/>
    <xf numFmtId="0" fontId="28" fillId="14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20" borderId="0"/>
    <xf numFmtId="0" fontId="28" fillId="15" borderId="0"/>
    <xf numFmtId="0" fontId="28" fillId="15" borderId="0"/>
    <xf numFmtId="0" fontId="28" fillId="15" borderId="0"/>
    <xf numFmtId="0" fontId="28" fillId="19" borderId="0"/>
    <xf numFmtId="0" fontId="28" fillId="18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20" borderId="0"/>
    <xf numFmtId="0" fontId="28" fillId="18" borderId="0"/>
    <xf numFmtId="0" fontId="28" fillId="18" borderId="0"/>
    <xf numFmtId="0" fontId="28" fillId="19" borderId="0"/>
    <xf numFmtId="0" fontId="28" fillId="18" borderId="0"/>
    <xf numFmtId="0" fontId="28" fillId="18" borderId="0"/>
    <xf numFmtId="0" fontId="28" fillId="18" borderId="0"/>
    <xf numFmtId="0" fontId="28" fillId="19" borderId="0"/>
    <xf numFmtId="0" fontId="28" fillId="14" borderId="0"/>
    <xf numFmtId="0" fontId="28" fillId="19" borderId="0"/>
    <xf numFmtId="0" fontId="28" fillId="21" borderId="0"/>
    <xf numFmtId="0" fontId="28" fillId="20" borderId="0"/>
    <xf numFmtId="0" fontId="28" fillId="20" borderId="0"/>
    <xf numFmtId="0" fontId="28" fillId="14" borderId="0"/>
    <xf numFmtId="0" fontId="28" fillId="14" borderId="0"/>
    <xf numFmtId="0" fontId="28" fillId="14" borderId="0"/>
    <xf numFmtId="0" fontId="26" fillId="16" borderId="0"/>
    <xf numFmtId="0" fontId="28" fillId="14" borderId="0"/>
    <xf numFmtId="0" fontId="28" fillId="20" borderId="0"/>
    <xf numFmtId="0" fontId="28" fillId="14" borderId="0"/>
    <xf numFmtId="0" fontId="28" fillId="14" borderId="0"/>
    <xf numFmtId="0" fontId="28" fillId="14" borderId="0"/>
    <xf numFmtId="0" fontId="28" fillId="21" borderId="0"/>
    <xf numFmtId="0" fontId="26" fillId="16" borderId="0"/>
    <xf numFmtId="0" fontId="26" fillId="16" borderId="0"/>
    <xf numFmtId="0" fontId="28" fillId="21" borderId="0"/>
    <xf numFmtId="0" fontId="26" fillId="16" borderId="0"/>
    <xf numFmtId="0" fontId="26" fillId="16" borderId="0"/>
    <xf numFmtId="0" fontId="26" fillId="16" borderId="0"/>
    <xf numFmtId="0" fontId="28" fillId="21" borderId="0"/>
    <xf numFmtId="0" fontId="28" fillId="21" borderId="0"/>
    <xf numFmtId="0" fontId="28" fillId="21" borderId="0"/>
    <xf numFmtId="0" fontId="28" fillId="15" borderId="0"/>
    <xf numFmtId="0" fontId="28" fillId="21" borderId="0"/>
    <xf numFmtId="0" fontId="28" fillId="21" borderId="0"/>
    <xf numFmtId="0" fontId="28" fillId="15" borderId="0"/>
    <xf numFmtId="0" fontId="28" fillId="18" borderId="0"/>
    <xf numFmtId="0" fontId="28" fillId="15" borderId="0"/>
    <xf numFmtId="0" fontId="26" fillId="13" borderId="0"/>
    <xf numFmtId="0" fontId="28" fillId="15" borderId="0"/>
    <xf numFmtId="0" fontId="28" fillId="15" borderId="0"/>
    <xf numFmtId="0" fontId="28" fillId="15" borderId="0"/>
    <xf numFmtId="0" fontId="28" fillId="18" borderId="0"/>
    <xf numFmtId="0" fontId="28" fillId="18" borderId="0"/>
    <xf numFmtId="0" fontId="28" fillId="18" borderId="0"/>
    <xf numFmtId="0" fontId="26" fillId="13" borderId="0"/>
    <xf numFmtId="0" fontId="26" fillId="13" borderId="0"/>
    <xf numFmtId="0" fontId="28" fillId="18" borderId="0"/>
    <xf numFmtId="0" fontId="26" fillId="13" borderId="0"/>
    <xf numFmtId="0" fontId="26" fillId="13" borderId="0"/>
    <xf numFmtId="0" fontId="26" fillId="13" borderId="0"/>
    <xf numFmtId="0" fontId="28" fillId="15" borderId="0"/>
    <xf numFmtId="0" fontId="28" fillId="18" borderId="0"/>
    <xf numFmtId="0" fontId="28" fillId="18" borderId="0"/>
    <xf numFmtId="0" fontId="28" fillId="18" borderId="0"/>
    <xf numFmtId="0" fontId="28" fillId="21" borderId="0"/>
    <xf numFmtId="0" fontId="28" fillId="15" borderId="0"/>
    <xf numFmtId="0" fontId="28" fillId="15" borderId="0"/>
    <xf numFmtId="0" fontId="28" fillId="15" borderId="0"/>
    <xf numFmtId="0" fontId="28" fillId="21" borderId="0"/>
    <xf numFmtId="0" fontId="26" fillId="10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6" fillId="16" borderId="0"/>
    <xf numFmtId="0" fontId="26" fillId="10" borderId="0"/>
    <xf numFmtId="0" fontId="26" fillId="10" borderId="0"/>
    <xf numFmtId="0" fontId="28" fillId="19" borderId="0"/>
    <xf numFmtId="0" fontId="26" fillId="10" borderId="0"/>
    <xf numFmtId="0" fontId="26" fillId="10" borderId="0"/>
    <xf numFmtId="0" fontId="26" fillId="10" borderId="0"/>
    <xf numFmtId="0" fontId="28" fillId="19" borderId="0"/>
    <xf numFmtId="0" fontId="28" fillId="1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8" fillId="14" borderId="0"/>
    <xf numFmtId="0" fontId="26" fillId="16" borderId="0"/>
    <xf numFmtId="0" fontId="26" fillId="16" borderId="0"/>
    <xf numFmtId="0" fontId="26" fillId="15" borderId="0"/>
    <xf numFmtId="0" fontId="26" fillId="16" borderId="0"/>
    <xf numFmtId="0" fontId="28" fillId="19" borderId="0"/>
    <xf numFmtId="0" fontId="28" fillId="21" borderId="0"/>
    <xf numFmtId="0" fontId="28" fillId="14" borderId="0"/>
    <xf numFmtId="0" fontId="28" fillId="14" borderId="0"/>
    <xf numFmtId="0" fontId="28" fillId="14" borderId="0"/>
    <xf numFmtId="0" fontId="26" fillId="15" borderId="0"/>
    <xf numFmtId="0" fontId="26" fillId="15" borderId="0"/>
    <xf numFmtId="0" fontId="28" fillId="14" borderId="0"/>
    <xf numFmtId="0" fontId="26" fillId="15" borderId="0"/>
    <xf numFmtId="0" fontId="26" fillId="15" borderId="0"/>
    <xf numFmtId="0" fontId="26" fillId="15" borderId="0"/>
    <xf numFmtId="0" fontId="28" fillId="14" borderId="0"/>
    <xf numFmtId="0" fontId="28" fillId="14" borderId="0"/>
    <xf numFmtId="0" fontId="28" fillId="19" borderId="0"/>
    <xf numFmtId="0" fontId="26" fillId="13" borderId="0"/>
    <xf numFmtId="0" fontId="28" fillId="14" borderId="0"/>
    <xf numFmtId="0" fontId="28" fillId="14" borderId="0"/>
    <xf numFmtId="0" fontId="28" fillId="14" borderId="0"/>
    <xf numFmtId="0" fontId="28" fillId="19" borderId="0"/>
    <xf numFmtId="0" fontId="26" fillId="13" borderId="0"/>
    <xf numFmtId="0" fontId="26" fillId="14" borderId="0"/>
    <xf numFmtId="0" fontId="26" fillId="13" borderId="0"/>
    <xf numFmtId="0" fontId="26" fillId="13" borderId="0"/>
    <xf numFmtId="0" fontId="26" fillId="13" borderId="0"/>
    <xf numFmtId="0" fontId="28" fillId="19" borderId="0"/>
    <xf numFmtId="0" fontId="26" fillId="13" borderId="0"/>
    <xf numFmtId="0" fontId="26" fillId="13" borderId="0"/>
    <xf numFmtId="0" fontId="26" fillId="14" borderId="0"/>
    <xf numFmtId="0" fontId="26" fillId="14" borderId="0"/>
    <xf numFmtId="0" fontId="26" fillId="13" borderId="0"/>
    <xf numFmtId="0" fontId="26" fillId="14" borderId="0"/>
    <xf numFmtId="0" fontId="26" fillId="14" borderId="0"/>
    <xf numFmtId="0" fontId="26" fillId="14" borderId="0"/>
    <xf numFmtId="0" fontId="28" fillId="21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18" borderId="0"/>
    <xf numFmtId="0" fontId="28" fillId="20" borderId="0"/>
    <xf numFmtId="0" fontId="26" fillId="13" borderId="0"/>
    <xf numFmtId="0" fontId="26" fillId="10" borderId="0"/>
    <xf numFmtId="0" fontId="28" fillId="20" borderId="0"/>
    <xf numFmtId="0" fontId="28" fillId="18" borderId="0"/>
    <xf numFmtId="0" fontId="28" fillId="18" borderId="0"/>
    <xf numFmtId="0" fontId="28" fillId="18" borderId="0"/>
    <xf numFmtId="0" fontId="26" fillId="10" borderId="0"/>
    <xf numFmtId="0" fontId="26" fillId="13" borderId="0"/>
    <xf numFmtId="0" fontId="26" fillId="13" borderId="0"/>
    <xf numFmtId="0" fontId="26" fillId="10" borderId="0"/>
    <xf numFmtId="0" fontId="26" fillId="13" borderId="0"/>
    <xf numFmtId="0" fontId="26" fillId="13" borderId="0"/>
    <xf numFmtId="0" fontId="26" fillId="13" borderId="0"/>
    <xf numFmtId="0" fontId="26" fillId="10" borderId="0"/>
    <xf numFmtId="0" fontId="28" fillId="18" borderId="0"/>
    <xf numFmtId="0" fontId="26" fillId="10" borderId="0"/>
    <xf numFmtId="0" fontId="26" fillId="10" borderId="0"/>
    <xf numFmtId="0" fontId="26" fillId="10" borderId="0"/>
    <xf numFmtId="0" fontId="28" fillId="18" borderId="0"/>
    <xf numFmtId="0" fontId="28" fillId="18" borderId="0"/>
    <xf numFmtId="0" fontId="28" fillId="15" borderId="0"/>
    <xf numFmtId="0" fontId="28" fillId="18" borderId="0"/>
    <xf numFmtId="0" fontId="26" fillId="12" borderId="0"/>
    <xf numFmtId="0" fontId="28" fillId="18" borderId="0"/>
    <xf numFmtId="0" fontId="28" fillId="18" borderId="0"/>
    <xf numFmtId="0" fontId="28" fillId="15" borderId="0"/>
    <xf numFmtId="0" fontId="28" fillId="15" borderId="0"/>
    <xf numFmtId="0" fontId="28" fillId="15" borderId="0"/>
    <xf numFmtId="0" fontId="26" fillId="15" borderId="0"/>
    <xf numFmtId="0" fontId="26" fillId="12" borderId="0"/>
    <xf numFmtId="0" fontId="26" fillId="12" borderId="0"/>
    <xf numFmtId="0" fontId="28" fillId="15" borderId="0"/>
    <xf numFmtId="0" fontId="26" fillId="12" borderId="0"/>
    <xf numFmtId="0" fontId="26" fillId="12" borderId="0"/>
    <xf numFmtId="0" fontId="26" fillId="12" borderId="0"/>
    <xf numFmtId="0" fontId="28" fillId="15" borderId="0"/>
    <xf numFmtId="0" fontId="28" fillId="15" borderId="0"/>
    <xf numFmtId="0" fontId="28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15" borderId="0"/>
    <xf numFmtId="0" fontId="26" fillId="15" borderId="0"/>
    <xf numFmtId="0" fontId="26" fillId="11" borderId="0"/>
    <xf numFmtId="0" fontId="26" fillId="15" borderId="0"/>
    <xf numFmtId="0" fontId="26" fillId="15" borderId="0"/>
    <xf numFmtId="0" fontId="28" fillId="20" borderId="0"/>
    <xf numFmtId="0" fontId="26" fillId="16" borderId="0"/>
    <xf numFmtId="0" fontId="28" fillId="15" borderId="0"/>
    <xf numFmtId="0" fontId="28" fillId="15" borderId="0"/>
    <xf numFmtId="0" fontId="26" fillId="11" borderId="0"/>
    <xf numFmtId="0" fontId="26" fillId="11" borderId="0"/>
    <xf numFmtId="0" fontId="26" fillId="16" borderId="0"/>
    <xf numFmtId="0" fontId="26" fillId="11" borderId="0"/>
    <xf numFmtId="0" fontId="26" fillId="11" borderId="0"/>
    <xf numFmtId="0" fontId="26" fillId="11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4" borderId="0"/>
    <xf numFmtId="0" fontId="26" fillId="16" borderId="0"/>
    <xf numFmtId="0" fontId="4" fillId="71" borderId="52"/>
    <xf numFmtId="0" fontId="28" fillId="15" borderId="0"/>
    <xf numFmtId="0" fontId="26" fillId="16" borderId="0"/>
    <xf numFmtId="0" fontId="26" fillId="16" borderId="0"/>
    <xf numFmtId="0" fontId="26" fillId="10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6" borderId="0"/>
    <xf numFmtId="0" fontId="26" fillId="14" borderId="0"/>
    <xf numFmtId="0" fontId="26" fillId="10" borderId="0"/>
    <xf numFmtId="0" fontId="26" fillId="10" borderId="0"/>
    <xf numFmtId="0" fontId="26" fillId="14" borderId="0"/>
    <xf numFmtId="0" fontId="26" fillId="10" borderId="0"/>
    <xf numFmtId="0" fontId="26" fillId="10" borderId="0"/>
    <xf numFmtId="0" fontId="26" fillId="10" borderId="0"/>
    <xf numFmtId="0" fontId="26" fillId="14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6" fillId="9" borderId="0"/>
    <xf numFmtId="0" fontId="28" fillId="21" borderId="0"/>
    <xf numFmtId="0" fontId="26" fillId="13" borderId="0"/>
    <xf numFmtId="0" fontId="26" fillId="13" borderId="0"/>
    <xf numFmtId="0" fontId="28" fillId="14" borderId="0"/>
    <xf numFmtId="0" fontId="28" fillId="14" borderId="0"/>
    <xf numFmtId="0" fontId="26" fillId="13" borderId="0"/>
    <xf numFmtId="0" fontId="26" fillId="9" borderId="0"/>
    <xf numFmtId="0" fontId="26" fillId="9" borderId="0"/>
    <xf numFmtId="0" fontId="26" fillId="13" borderId="0"/>
    <xf numFmtId="0" fontId="26" fillId="9" borderId="0"/>
    <xf numFmtId="0" fontId="26" fillId="9" borderId="0"/>
    <xf numFmtId="0" fontId="26" fillId="9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8" borderId="0"/>
    <xf numFmtId="0" fontId="26" fillId="13" borderId="0"/>
    <xf numFmtId="0" fontId="26" fillId="13" borderId="0"/>
    <xf numFmtId="0" fontId="28" fillId="14" borderId="0"/>
    <xf numFmtId="0" fontId="26" fillId="13" borderId="0"/>
    <xf numFmtId="0" fontId="26" fillId="13" borderId="0"/>
    <xf numFmtId="0" fontId="26" fillId="13" borderId="0"/>
    <xf numFmtId="0" fontId="26" fillId="8" borderId="0"/>
    <xf numFmtId="0" fontId="26" fillId="8" borderId="0"/>
    <xf numFmtId="0" fontId="28" fillId="14" borderId="0"/>
    <xf numFmtId="0" fontId="26" fillId="8" borderId="0"/>
    <xf numFmtId="0" fontId="26" fillId="8" borderId="0"/>
    <xf numFmtId="0" fontId="26" fillId="8" borderId="0"/>
    <xf numFmtId="0" fontId="26" fillId="12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7" borderId="0"/>
    <xf numFmtId="0" fontId="28" fillId="14" borderId="0"/>
    <xf numFmtId="0" fontId="26" fillId="12" borderId="0"/>
    <xf numFmtId="0" fontId="26" fillId="12" borderId="0"/>
    <xf numFmtId="0" fontId="26" fillId="12" borderId="0"/>
    <xf numFmtId="0" fontId="28" fillId="21" borderId="0"/>
    <xf numFmtId="0" fontId="28" fillId="14" borderId="0"/>
    <xf numFmtId="0" fontId="26" fillId="7" borderId="0"/>
    <xf numFmtId="0" fontId="26" fillId="7" borderId="0"/>
    <xf numFmtId="0" fontId="28" fillId="14" borderId="0"/>
    <xf numFmtId="0" fontId="26" fillId="7" borderId="0"/>
    <xf numFmtId="0" fontId="26" fillId="7" borderId="0"/>
    <xf numFmtId="0" fontId="26" fillId="7" borderId="0"/>
    <xf numFmtId="0" fontId="26" fillId="10" borderId="0"/>
    <xf numFmtId="0" fontId="26" fillId="11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18" borderId="0"/>
    <xf numFmtId="0" fontId="4" fillId="71" borderId="52"/>
    <xf numFmtId="0" fontId="26" fillId="15" borderId="0"/>
    <xf numFmtId="0" fontId="26" fillId="15" borderId="0"/>
    <xf numFmtId="0" fontId="26" fillId="15" borderId="0"/>
    <xf numFmtId="0" fontId="26" fillId="10" borderId="0"/>
    <xf numFmtId="0" fontId="28" fillId="18" borderId="0"/>
    <xf numFmtId="0" fontId="28" fillId="18" borderId="0"/>
    <xf numFmtId="0" fontId="28" fillId="19" borderId="0"/>
    <xf numFmtId="0" fontId="28" fillId="19" borderId="0"/>
    <xf numFmtId="0" fontId="28" fillId="19" borderId="0"/>
    <xf numFmtId="0" fontId="26" fillId="10" borderId="0"/>
    <xf numFmtId="0" fontId="26" fillId="10" borderId="0"/>
    <xf numFmtId="0" fontId="26" fillId="10" borderId="0"/>
    <xf numFmtId="0" fontId="28" fillId="19" borderId="0"/>
    <xf numFmtId="0" fontId="26" fillId="10" borderId="0"/>
    <xf numFmtId="0" fontId="26" fillId="10" borderId="0"/>
    <xf numFmtId="0" fontId="26" fillId="10" borderId="0"/>
    <xf numFmtId="0" fontId="28" fillId="21" borderId="0"/>
    <xf numFmtId="0" fontId="28" fillId="21" borderId="0"/>
    <xf numFmtId="0" fontId="28" fillId="21" borderId="0"/>
    <xf numFmtId="0" fontId="26" fillId="14" borderId="0"/>
    <xf numFmtId="0" fontId="28" fillId="21" borderId="0"/>
    <xf numFmtId="0" fontId="28" fillId="20" borderId="0"/>
    <xf numFmtId="0" fontId="26" fillId="16" borderId="0"/>
    <xf numFmtId="0" fontId="26" fillId="14" borderId="0"/>
    <xf numFmtId="0" fontId="26" fillId="14" borderId="0"/>
    <xf numFmtId="0" fontId="26" fillId="9" borderId="0"/>
    <xf numFmtId="0" fontId="26" fillId="14" borderId="0"/>
    <xf numFmtId="0" fontId="26" fillId="14" borderId="0"/>
    <xf numFmtId="0" fontId="26" fillId="14" borderId="0"/>
    <xf numFmtId="0" fontId="28" fillId="20" borderId="0"/>
    <xf numFmtId="0" fontId="26" fillId="14" borderId="0"/>
    <xf numFmtId="0" fontId="26" fillId="9" borderId="0"/>
    <xf numFmtId="0" fontId="26" fillId="9" borderId="0"/>
    <xf numFmtId="0" fontId="26" fillId="9" borderId="0"/>
    <xf numFmtId="0" fontId="26" fillId="14" borderId="0"/>
    <xf numFmtId="0" fontId="26" fillId="9" borderId="0"/>
    <xf numFmtId="0" fontId="26" fillId="9" borderId="0"/>
    <xf numFmtId="0" fontId="26" fillId="9" borderId="0"/>
    <xf numFmtId="0" fontId="26" fillId="14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8" fillId="20" borderId="0"/>
    <xf numFmtId="0" fontId="26" fillId="8" borderId="0"/>
    <xf numFmtId="0" fontId="26" fillId="16" borderId="0"/>
    <xf numFmtId="0" fontId="26" fillId="13" borderId="0"/>
    <xf numFmtId="0" fontId="26" fillId="16" borderId="0"/>
    <xf numFmtId="0" fontId="26" fillId="16" borderId="0"/>
    <xf numFmtId="0" fontId="28" fillId="20" borderId="0"/>
    <xf numFmtId="0" fontId="26" fillId="8" borderId="0"/>
    <xf numFmtId="0" fontId="26" fillId="8" borderId="0"/>
    <xf numFmtId="0" fontId="26" fillId="8" borderId="0"/>
    <xf numFmtId="0" fontId="26" fillId="13" borderId="0"/>
    <xf numFmtId="0" fontId="26" fillId="8" borderId="0"/>
    <xf numFmtId="0" fontId="26" fillId="8" borderId="0"/>
    <xf numFmtId="0" fontId="26" fillId="8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20" borderId="0"/>
    <xf numFmtId="0" fontId="26" fillId="13" borderId="0"/>
    <xf numFmtId="0" fontId="26" fillId="13" borderId="0"/>
    <xf numFmtId="0" fontId="26" fillId="13" borderId="0"/>
    <xf numFmtId="0" fontId="28" fillId="15" borderId="0"/>
    <xf numFmtId="0" fontId="26" fillId="7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6" fillId="7" borderId="0"/>
    <xf numFmtId="0" fontId="26" fillId="7" borderId="0"/>
    <xf numFmtId="0" fontId="26" fillId="7" borderId="0"/>
    <xf numFmtId="0" fontId="28" fillId="15" borderId="0"/>
    <xf numFmtId="0" fontId="26" fillId="7" borderId="0"/>
    <xf numFmtId="0" fontId="26" fillId="7" borderId="0"/>
    <xf numFmtId="0" fontId="26" fillId="7" borderId="0"/>
    <xf numFmtId="0" fontId="26" fillId="10" borderId="0"/>
    <xf numFmtId="0" fontId="26" fillId="10" borderId="0"/>
    <xf numFmtId="0" fontId="28" fillId="14" borderId="0"/>
    <xf numFmtId="0" fontId="28" fillId="21" borderId="0"/>
    <xf numFmtId="0" fontId="26" fillId="10" borderId="0"/>
    <xf numFmtId="0" fontId="26" fillId="10" borderId="0"/>
    <xf numFmtId="0" fontId="26" fillId="10" borderId="0"/>
    <xf numFmtId="0" fontId="26" fillId="11" borderId="0"/>
    <xf numFmtId="0" fontId="26" fillId="10" borderId="0"/>
    <xf numFmtId="0" fontId="26" fillId="10" borderId="0"/>
    <xf numFmtId="0" fontId="28" fillId="21" borderId="0"/>
    <xf numFmtId="0" fontId="26" fillId="10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0" borderId="0"/>
    <xf numFmtId="0" fontId="26" fillId="11" borderId="0"/>
    <xf numFmtId="0" fontId="26" fillId="11" borderId="0"/>
    <xf numFmtId="0" fontId="26" fillId="11" borderId="0"/>
    <xf numFmtId="0" fontId="26" fillId="10" borderId="0"/>
    <xf numFmtId="0" fontId="28" fillId="21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4" fillId="71" borderId="52"/>
    <xf numFmtId="0" fontId="28" fillId="19" borderId="0"/>
    <xf numFmtId="0" fontId="28" fillId="19" borderId="0"/>
    <xf numFmtId="0" fontId="28" fillId="18" borderId="0"/>
    <xf numFmtId="0" fontId="26" fillId="10" borderId="0"/>
    <xf numFmtId="0" fontId="28" fillId="18" borderId="0"/>
    <xf numFmtId="0" fontId="26" fillId="15" borderId="0"/>
    <xf numFmtId="0" fontId="28" fillId="18" borderId="0"/>
    <xf numFmtId="0" fontId="28" fillId="18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5" borderId="0"/>
    <xf numFmtId="0" fontId="26" fillId="10" borderId="0"/>
    <xf numFmtId="0" fontId="26" fillId="10" borderId="0"/>
    <xf numFmtId="0" fontId="26" fillId="10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18" borderId="0"/>
    <xf numFmtId="0" fontId="26" fillId="15" borderId="0"/>
    <xf numFmtId="0" fontId="26" fillId="15" borderId="0"/>
    <xf numFmtId="0" fontId="26" fillId="15" borderId="0"/>
    <xf numFmtId="0" fontId="26" fillId="9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8" fillId="19" borderId="0"/>
    <xf numFmtId="0" fontId="26" fillId="9" borderId="0"/>
    <xf numFmtId="0" fontId="26" fillId="9" borderId="0"/>
    <xf numFmtId="0" fontId="26" fillId="9" borderId="0"/>
    <xf numFmtId="0" fontId="28" fillId="18" borderId="0"/>
    <xf numFmtId="0" fontId="28" fillId="18" borderId="0"/>
    <xf numFmtId="0" fontId="28" fillId="18" borderId="0"/>
    <xf numFmtId="0" fontId="28" fillId="19" borderId="0"/>
    <xf numFmtId="0" fontId="26" fillId="14" borderId="0"/>
    <xf numFmtId="0" fontId="28" fillId="19" borderId="0"/>
    <xf numFmtId="0" fontId="28" fillId="19" borderId="0"/>
    <xf numFmtId="0" fontId="26" fillId="14" borderId="0"/>
    <xf numFmtId="0" fontId="26" fillId="14" borderId="0"/>
    <xf numFmtId="0" fontId="26" fillId="8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8" fillId="19" borderId="0"/>
    <xf numFmtId="0" fontId="26" fillId="8" borderId="0"/>
    <xf numFmtId="0" fontId="26" fillId="8" borderId="0"/>
    <xf numFmtId="0" fontId="26" fillId="8" borderId="0"/>
    <xf numFmtId="0" fontId="26" fillId="14" borderId="0"/>
    <xf numFmtId="0" fontId="26" fillId="14" borderId="0"/>
    <xf numFmtId="0" fontId="26" fillId="14" borderId="0"/>
    <xf numFmtId="0" fontId="28" fillId="19" borderId="0"/>
    <xf numFmtId="0" fontId="28" fillId="19" borderId="0"/>
    <xf numFmtId="0" fontId="28" fillId="21" borderId="0"/>
    <xf numFmtId="0" fontId="28" fillId="21" borderId="0"/>
    <xf numFmtId="0" fontId="28" fillId="21" borderId="0"/>
    <xf numFmtId="0" fontId="26" fillId="16" borderId="0"/>
    <xf numFmtId="0" fontId="26" fillId="7" borderId="0"/>
    <xf numFmtId="0" fontId="26" fillId="16" borderId="0"/>
    <xf numFmtId="0" fontId="26" fillId="16" borderId="0"/>
    <xf numFmtId="0" fontId="26" fillId="16" borderId="0"/>
    <xf numFmtId="0" fontId="26" fillId="13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6" borderId="0"/>
    <xf numFmtId="0" fontId="26" fillId="7" borderId="0"/>
    <xf numFmtId="0" fontId="26" fillId="7" borderId="0"/>
    <xf numFmtId="0" fontId="26" fillId="7" borderId="0"/>
    <xf numFmtId="0" fontId="26" fillId="10" borderId="0"/>
    <xf numFmtId="0" fontId="26" fillId="13" borderId="0"/>
    <xf numFmtId="0" fontId="28" fillId="15" borderId="0"/>
    <xf numFmtId="0" fontId="26" fillId="12" borderId="0"/>
    <xf numFmtId="0" fontId="26" fillId="13" borderId="0"/>
    <xf numFmtId="0" fontId="26" fillId="13" borderId="0"/>
    <xf numFmtId="0" fontId="26" fillId="13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3" borderId="0"/>
    <xf numFmtId="0" fontId="26" fillId="12" borderId="0"/>
    <xf numFmtId="0" fontId="26" fillId="12" borderId="0"/>
    <xf numFmtId="0" fontId="26" fillId="12" borderId="0"/>
    <xf numFmtId="0" fontId="26" fillId="13" borderId="0"/>
    <xf numFmtId="0" fontId="26" fillId="13" borderId="0"/>
    <xf numFmtId="0" fontId="26" fillId="13" borderId="0"/>
    <xf numFmtId="0" fontId="28" fillId="15" borderId="0"/>
    <xf numFmtId="0" fontId="26" fillId="13" borderId="0"/>
    <xf numFmtId="0" fontId="26" fillId="13" borderId="0"/>
    <xf numFmtId="0" fontId="26" fillId="13" borderId="0"/>
    <xf numFmtId="0" fontId="28" fillId="15" borderId="0"/>
    <xf numFmtId="0" fontId="28" fillId="15" borderId="0"/>
    <xf numFmtId="0" fontId="26" fillId="11" borderId="0"/>
    <xf numFmtId="0" fontId="28" fillId="15" borderId="0"/>
    <xf numFmtId="0" fontId="28" fillId="15" borderId="0"/>
    <xf numFmtId="0" fontId="28" fillId="20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8" fillId="20" borderId="0"/>
    <xf numFmtId="0" fontId="26" fillId="11" borderId="0"/>
    <xf numFmtId="0" fontId="26" fillId="11" borderId="0"/>
    <xf numFmtId="0" fontId="26" fillId="11" borderId="0"/>
    <xf numFmtId="0" fontId="28" fillId="20" borderId="0"/>
    <xf numFmtId="0" fontId="28" fillId="20" borderId="0"/>
    <xf numFmtId="0" fontId="28" fillId="20" borderId="0"/>
    <xf numFmtId="0" fontId="26" fillId="10" borderId="0"/>
    <xf numFmtId="0" fontId="28" fillId="20" borderId="0"/>
    <xf numFmtId="0" fontId="26" fillId="10" borderId="0"/>
    <xf numFmtId="0" fontId="4" fillId="71" borderId="52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2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20" borderId="0"/>
    <xf numFmtId="0" fontId="28" fillId="21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6" fillId="9" borderId="0"/>
    <xf numFmtId="0" fontId="28" fillId="14" borderId="0"/>
    <xf numFmtId="0" fontId="28" fillId="14" borderId="0"/>
    <xf numFmtId="0" fontId="26" fillId="15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8" fillId="14" borderId="0"/>
    <xf numFmtId="0" fontId="26" fillId="9" borderId="0"/>
    <xf numFmtId="0" fontId="26" fillId="9" borderId="0"/>
    <xf numFmtId="0" fontId="26" fillId="9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14" borderId="0"/>
    <xf numFmtId="0" fontId="26" fillId="15" borderId="0"/>
    <xf numFmtId="0" fontId="26" fillId="8" borderId="0"/>
    <xf numFmtId="0" fontId="26" fillId="15" borderId="0"/>
    <xf numFmtId="0" fontId="26" fillId="15" borderId="0"/>
    <xf numFmtId="0" fontId="28" fillId="14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8" fillId="14" borderId="0"/>
    <xf numFmtId="0" fontId="26" fillId="8" borderId="0"/>
    <xf numFmtId="0" fontId="26" fillId="8" borderId="0"/>
    <xf numFmtId="0" fontId="26" fillId="8" borderId="0"/>
    <xf numFmtId="0" fontId="28" fillId="14" borderId="0"/>
    <xf numFmtId="0" fontId="28" fillId="14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6" fillId="14" borderId="0"/>
    <xf numFmtId="0" fontId="28" fillId="21" borderId="0"/>
    <xf numFmtId="0" fontId="26" fillId="7" borderId="0"/>
    <xf numFmtId="0" fontId="26" fillId="14" borderId="0"/>
    <xf numFmtId="0" fontId="26" fillId="14" borderId="0"/>
    <xf numFmtId="0" fontId="26" fillId="14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4" borderId="0"/>
    <xf numFmtId="0" fontId="26" fillId="7" borderId="0"/>
    <xf numFmtId="0" fontId="26" fillId="7" borderId="0"/>
    <xf numFmtId="0" fontId="26" fillId="7" borderId="0"/>
    <xf numFmtId="0" fontId="26" fillId="10" borderId="0"/>
    <xf numFmtId="0" fontId="26" fillId="16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6" borderId="0"/>
    <xf numFmtId="0" fontId="26" fillId="13" borderId="0"/>
    <xf numFmtId="0" fontId="26" fillId="13" borderId="0"/>
    <xf numFmtId="0" fontId="26" fillId="13" borderId="0"/>
    <xf numFmtId="0" fontId="26" fillId="16" borderId="0"/>
    <xf numFmtId="0" fontId="26" fillId="16" borderId="0"/>
    <xf numFmtId="0" fontId="28" fillId="21" borderId="0"/>
    <xf numFmtId="0" fontId="26" fillId="16" borderId="0"/>
    <xf numFmtId="0" fontId="26" fillId="16" borderId="0"/>
    <xf numFmtId="0" fontId="26" fillId="16" borderId="0"/>
    <xf numFmtId="0" fontId="28" fillId="20" borderId="0"/>
    <xf numFmtId="0" fontId="28" fillId="20" borderId="0"/>
    <xf numFmtId="0" fontId="28" fillId="20" borderId="0"/>
    <xf numFmtId="0" fontId="26" fillId="12" borderId="0"/>
    <xf numFmtId="0" fontId="28" fillId="20" borderId="0"/>
    <xf numFmtId="0" fontId="28" fillId="20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8" fillId="15" borderId="0"/>
    <xf numFmtId="0" fontId="26" fillId="12" borderId="0"/>
    <xf numFmtId="0" fontId="26" fillId="12" borderId="0"/>
    <xf numFmtId="0" fontId="26" fillId="12" borderId="0"/>
    <xf numFmtId="0" fontId="28" fillId="15" borderId="0"/>
    <xf numFmtId="0" fontId="28" fillId="15" borderId="0"/>
    <xf numFmtId="0" fontId="28" fillId="15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1" borderId="0"/>
    <xf numFmtId="0" fontId="26" fillId="13" borderId="0"/>
    <xf numFmtId="0" fontId="26" fillId="13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3" borderId="0"/>
    <xf numFmtId="0" fontId="26" fillId="11" borderId="0"/>
    <xf numFmtId="0" fontId="26" fillId="11" borderId="0"/>
    <xf numFmtId="0" fontId="26" fillId="11" borderId="0"/>
    <xf numFmtId="0" fontId="28" fillId="15" borderId="0"/>
    <xf numFmtId="0" fontId="26" fillId="13" borderId="0"/>
    <xf numFmtId="0" fontId="26" fillId="13" borderId="0"/>
    <xf numFmtId="0" fontId="26" fillId="13" borderId="0"/>
    <xf numFmtId="0" fontId="28" fillId="15" borderId="0"/>
    <xf numFmtId="0" fontId="28" fillId="15" borderId="0"/>
    <xf numFmtId="0" fontId="4" fillId="71" borderId="52"/>
    <xf numFmtId="0" fontId="28" fillId="15" borderId="0"/>
    <xf numFmtId="0" fontId="28" fillId="15" borderId="0"/>
    <xf numFmtId="0" fontId="28" fillId="15" borderId="0"/>
    <xf numFmtId="0" fontId="26" fillId="10" borderId="0"/>
    <xf numFmtId="0" fontId="28" fillId="15" borderId="0"/>
    <xf numFmtId="0" fontId="28" fillId="15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5" borderId="0"/>
    <xf numFmtId="0" fontId="26" fillId="10" borderId="0"/>
    <xf numFmtId="0" fontId="26" fillId="10" borderId="0"/>
    <xf numFmtId="0" fontId="26" fillId="10" borderId="0"/>
    <xf numFmtId="0" fontId="28" fillId="2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9" borderId="0"/>
    <xf numFmtId="0" fontId="26" fillId="10" borderId="0"/>
    <xf numFmtId="0" fontId="28" fillId="20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10" borderId="0"/>
    <xf numFmtId="0" fontId="26" fillId="9" borderId="0"/>
    <xf numFmtId="0" fontId="26" fillId="9" borderId="0"/>
    <xf numFmtId="0" fontId="26" fillId="9" borderId="0"/>
    <xf numFmtId="0" fontId="26" fillId="1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14" borderId="0"/>
    <xf numFmtId="0" fontId="26" fillId="8" borderId="0"/>
    <xf numFmtId="0" fontId="28" fillId="14" borderId="0"/>
    <xf numFmtId="0" fontId="26" fillId="15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15" borderId="0"/>
    <xf numFmtId="0" fontId="26" fillId="8" borderId="0"/>
    <xf numFmtId="0" fontId="26" fillId="8" borderId="0"/>
    <xf numFmtId="0" fontId="26" fillId="8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14" borderId="0"/>
    <xf numFmtId="0" fontId="26" fillId="15" borderId="0"/>
    <xf numFmtId="0" fontId="26" fillId="7" borderId="0"/>
    <xf numFmtId="0" fontId="26" fillId="15" borderId="0"/>
    <xf numFmtId="0" fontId="26" fillId="15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8" fillId="14" borderId="0"/>
    <xf numFmtId="0" fontId="26" fillId="7" borderId="0"/>
    <xf numFmtId="0" fontId="26" fillId="7" borderId="0"/>
    <xf numFmtId="0" fontId="26" fillId="7" borderId="0"/>
    <xf numFmtId="0" fontId="26" fillId="10" borderId="0"/>
    <xf numFmtId="0" fontId="26" fillId="14" borderId="0"/>
    <xf numFmtId="0" fontId="26" fillId="14" borderId="0"/>
    <xf numFmtId="0" fontId="26" fillId="14" borderId="0"/>
    <xf numFmtId="0" fontId="28" fillId="21" borderId="0"/>
    <xf numFmtId="0" fontId="26" fillId="14" borderId="0"/>
    <xf numFmtId="0" fontId="26" fillId="14" borderId="0"/>
    <xf numFmtId="0" fontId="26" fillId="14" borderId="0"/>
    <xf numFmtId="0" fontId="28" fillId="21" borderId="0"/>
    <xf numFmtId="0" fontId="28" fillId="19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3" borderId="0"/>
    <xf numFmtId="0" fontId="28" fillId="18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8" borderId="0"/>
    <xf numFmtId="0" fontId="26" fillId="13" borderId="0"/>
    <xf numFmtId="0" fontId="26" fillId="13" borderId="0"/>
    <xf numFmtId="0" fontId="26" fillId="13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6" fillId="12" borderId="0"/>
    <xf numFmtId="0" fontId="28" fillId="19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8" fillId="19" borderId="0"/>
    <xf numFmtId="0" fontId="26" fillId="12" borderId="0"/>
    <xf numFmtId="0" fontId="26" fillId="12" borderId="0"/>
    <xf numFmtId="0" fontId="26" fillId="12" borderId="0"/>
    <xf numFmtId="0" fontId="28" fillId="19" borderId="0"/>
    <xf numFmtId="0" fontId="28" fillId="1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1" borderId="0"/>
    <xf numFmtId="0" fontId="26" fillId="16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6" borderId="0"/>
    <xf numFmtId="0" fontId="26" fillId="11" borderId="0"/>
    <xf numFmtId="0" fontId="26" fillId="11" borderId="0"/>
    <xf numFmtId="0" fontId="26" fillId="11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8" fillId="19" borderId="0"/>
    <xf numFmtId="0" fontId="28" fillId="19" borderId="0"/>
    <xf numFmtId="0" fontId="4" fillId="71" borderId="52"/>
    <xf numFmtId="0" fontId="28" fillId="19" borderId="0"/>
    <xf numFmtId="0" fontId="28" fillId="21" borderId="0"/>
    <xf numFmtId="0" fontId="28" fillId="21" borderId="0"/>
    <xf numFmtId="0" fontId="26" fillId="10" borderId="0"/>
    <xf numFmtId="0" fontId="28" fillId="21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21" borderId="0"/>
    <xf numFmtId="0" fontId="26" fillId="10" borderId="0"/>
    <xf numFmtId="0" fontId="26" fillId="10" borderId="0"/>
    <xf numFmtId="0" fontId="26" fillId="10" borderId="0"/>
    <xf numFmtId="0" fontId="28" fillId="20" borderId="0"/>
    <xf numFmtId="0" fontId="28" fillId="20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9" borderId="0"/>
    <xf numFmtId="0" fontId="26" fillId="13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13" borderId="0"/>
    <xf numFmtId="0" fontId="26" fillId="9" borderId="0"/>
    <xf numFmtId="0" fontId="26" fillId="9" borderId="0"/>
    <xf numFmtId="0" fontId="26" fillId="9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20" borderId="0"/>
    <xf numFmtId="0" fontId="28" fillId="20" borderId="0"/>
    <xf numFmtId="0" fontId="28" fillId="20" borderId="0"/>
    <xf numFmtId="0" fontId="28" fillId="15" borderId="0"/>
    <xf numFmtId="0" fontId="28" fillId="15" borderId="0"/>
    <xf numFmtId="0" fontId="26" fillId="8" borderId="0"/>
    <xf numFmtId="0" fontId="28" fillId="15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8" fillId="15" borderId="0"/>
    <xf numFmtId="0" fontId="26" fillId="8" borderId="0"/>
    <xf numFmtId="0" fontId="26" fillId="8" borderId="0"/>
    <xf numFmtId="0" fontId="26" fillId="8" borderId="0"/>
    <xf numFmtId="0" fontId="28" fillId="15" borderId="0"/>
    <xf numFmtId="0" fontId="28" fillId="15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7" borderId="0"/>
    <xf numFmtId="0" fontId="26" fillId="10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0" borderId="0"/>
    <xf numFmtId="0" fontId="26" fillId="7" borderId="0"/>
    <xf numFmtId="0" fontId="26" fillId="7" borderId="0"/>
    <xf numFmtId="0" fontId="26" fillId="7" borderId="0"/>
    <xf numFmtId="0" fontId="26" fillId="10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8" fillId="14" borderId="0"/>
    <xf numFmtId="0" fontId="26" fillId="14" borderId="0"/>
    <xf numFmtId="0" fontId="26" fillId="14" borderId="0"/>
    <xf numFmtId="0" fontId="26" fillId="14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19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8" borderId="0"/>
    <xf numFmtId="0" fontId="26" fillId="13" borderId="0"/>
    <xf numFmtId="0" fontId="26" fillId="13" borderId="0"/>
    <xf numFmtId="0" fontId="26" fillId="13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8" fillId="18" borderId="0"/>
    <xf numFmtId="0" fontId="26" fillId="12" borderId="0"/>
    <xf numFmtId="0" fontId="26" fillId="12" borderId="0"/>
    <xf numFmtId="0" fontId="26" fillId="12" borderId="0"/>
    <xf numFmtId="0" fontId="28" fillId="18" borderId="0"/>
    <xf numFmtId="0" fontId="28" fillId="18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8" fillId="19" borderId="0"/>
    <xf numFmtId="0" fontId="26" fillId="11" borderId="0"/>
    <xf numFmtId="0" fontId="26" fillId="11" borderId="0"/>
    <xf numFmtId="0" fontId="26" fillId="11" borderId="0"/>
    <xf numFmtId="0" fontId="28" fillId="1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0" borderId="0"/>
    <xf numFmtId="0" fontId="4" fillId="71" borderId="52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6" borderId="0"/>
    <xf numFmtId="0" fontId="26" fillId="10" borderId="0"/>
    <xf numFmtId="0" fontId="26" fillId="10" borderId="0"/>
    <xf numFmtId="0" fontId="26" fillId="10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8" fillId="19" borderId="0"/>
    <xf numFmtId="0" fontId="28" fillId="19" borderId="0"/>
    <xf numFmtId="0" fontId="28" fillId="19" borderId="0"/>
    <xf numFmtId="0" fontId="28" fillId="21" borderId="0"/>
    <xf numFmtId="0" fontId="28" fillId="21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8" fillId="21" borderId="0"/>
    <xf numFmtId="0" fontId="26" fillId="9" borderId="0"/>
    <xf numFmtId="0" fontId="26" fillId="9" borderId="0"/>
    <xf numFmtId="0" fontId="26" fillId="9" borderId="0"/>
    <xf numFmtId="0" fontId="28" fillId="21" borderId="0"/>
    <xf numFmtId="0" fontId="28" fillId="20" borderId="0"/>
    <xf numFmtId="0" fontId="28" fillId="20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13" borderId="0"/>
    <xf numFmtId="0" fontId="26" fillId="8" borderId="0"/>
    <xf numFmtId="0" fontId="26" fillId="8" borderId="0"/>
    <xf numFmtId="0" fontId="26" fillId="8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20" borderId="0"/>
    <xf numFmtId="0" fontId="28" fillId="20" borderId="0"/>
    <xf numFmtId="0" fontId="28" fillId="20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8" fillId="15" borderId="0"/>
    <xf numFmtId="0" fontId="26" fillId="7" borderId="0"/>
    <xf numFmtId="0" fontId="26" fillId="7" borderId="0"/>
    <xf numFmtId="0" fontId="26" fillId="7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20" borderId="0"/>
    <xf numFmtId="0" fontId="28" fillId="20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14" borderId="0"/>
    <xf numFmtId="0" fontId="28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4" borderId="0"/>
    <xf numFmtId="0" fontId="28" fillId="14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8" fillId="21" borderId="0"/>
    <xf numFmtId="0" fontId="28" fillId="19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4" fillId="71" borderId="52"/>
    <xf numFmtId="0" fontId="28" fillId="19" borderId="0"/>
    <xf numFmtId="0" fontId="28" fillId="19" borderId="0"/>
    <xf numFmtId="0" fontId="28" fillId="19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6" fillId="16" borderId="0"/>
    <xf numFmtId="0" fontId="26" fillId="16" borderId="0"/>
    <xf numFmtId="0" fontId="26" fillId="16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16" borderId="0"/>
    <xf numFmtId="0" fontId="28" fillId="19" borderId="0"/>
    <xf numFmtId="0" fontId="28" fillId="19" borderId="0"/>
    <xf numFmtId="0" fontId="28" fillId="19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0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0" borderId="0"/>
    <xf numFmtId="43" fontId="4" fillId="0" borderId="0" applyFont="0" applyFill="0" applyBorder="0" applyAlignment="0" applyProtection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20" borderId="0"/>
    <xf numFmtId="0" fontId="28" fillId="20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14" borderId="0"/>
    <xf numFmtId="0" fontId="28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4" borderId="0"/>
    <xf numFmtId="0" fontId="28" fillId="14" borderId="0"/>
    <xf numFmtId="0" fontId="28" fillId="21" borderId="0"/>
    <xf numFmtId="0" fontId="28" fillId="21" borderId="0"/>
    <xf numFmtId="0" fontId="28" fillId="21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8" fillId="19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4" fillId="71" borderId="52"/>
    <xf numFmtId="0" fontId="28" fillId="19" borderId="0"/>
    <xf numFmtId="0" fontId="28" fillId="19" borderId="0"/>
    <xf numFmtId="0" fontId="28" fillId="19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6" fillId="16" borderId="0"/>
    <xf numFmtId="0" fontId="26" fillId="16" borderId="0"/>
    <xf numFmtId="0" fontId="26" fillId="16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16" borderId="0"/>
    <xf numFmtId="0" fontId="28" fillId="19" borderId="0"/>
    <xf numFmtId="0" fontId="28" fillId="19" borderId="0"/>
    <xf numFmtId="0" fontId="28" fillId="19" borderId="0"/>
    <xf numFmtId="0" fontId="28" fillId="20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0" borderId="0"/>
    <xf numFmtId="43" fontId="4" fillId="0" borderId="0" applyFont="0" applyFill="0" applyBorder="0" applyAlignment="0" applyProtection="0"/>
    <xf numFmtId="0" fontId="28" fillId="20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20" borderId="0"/>
    <xf numFmtId="0" fontId="28" fillId="20" borderId="0"/>
    <xf numFmtId="0" fontId="28" fillId="2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20" borderId="0"/>
    <xf numFmtId="0" fontId="28" fillId="20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14" borderId="0"/>
    <xf numFmtId="0" fontId="28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4" borderId="0"/>
    <xf numFmtId="0" fontId="28" fillId="14" borderId="0"/>
    <xf numFmtId="0" fontId="28" fillId="21" borderId="0"/>
    <xf numFmtId="0" fontId="28" fillId="21" borderId="0"/>
    <xf numFmtId="0" fontId="28" fillId="21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8" fillId="19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4" fillId="71" borderId="52"/>
    <xf numFmtId="0" fontId="28" fillId="19" borderId="0"/>
    <xf numFmtId="0" fontId="28" fillId="19" borderId="0"/>
    <xf numFmtId="0" fontId="28" fillId="19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6" fillId="16" borderId="0"/>
    <xf numFmtId="0" fontId="26" fillId="16" borderId="0"/>
    <xf numFmtId="0" fontId="26" fillId="16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16" borderId="0"/>
    <xf numFmtId="0" fontId="28" fillId="19" borderId="0"/>
    <xf numFmtId="0" fontId="28" fillId="19" borderId="0"/>
    <xf numFmtId="0" fontId="28" fillId="19" borderId="0"/>
    <xf numFmtId="0" fontId="28" fillId="20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0" borderId="0"/>
    <xf numFmtId="43" fontId="4" fillId="0" borderId="0" applyFont="0" applyFill="0" applyBorder="0" applyAlignment="0" applyProtection="0"/>
    <xf numFmtId="0" fontId="28" fillId="20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20" borderId="0"/>
    <xf numFmtId="0" fontId="28" fillId="20" borderId="0"/>
    <xf numFmtId="0" fontId="28" fillId="2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20" borderId="0"/>
    <xf numFmtId="0" fontId="28" fillId="20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14" borderId="0"/>
    <xf numFmtId="0" fontId="28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4" borderId="0"/>
    <xf numFmtId="0" fontId="28" fillId="14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8" fillId="19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4" fillId="71" borderId="52"/>
    <xf numFmtId="0" fontId="28" fillId="19" borderId="0"/>
    <xf numFmtId="0" fontId="28" fillId="19" borderId="0"/>
    <xf numFmtId="0" fontId="28" fillId="19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6" fillId="16" borderId="0"/>
    <xf numFmtId="0" fontId="26" fillId="16" borderId="0"/>
    <xf numFmtId="0" fontId="26" fillId="16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16" borderId="0"/>
    <xf numFmtId="0" fontId="28" fillId="19" borderId="0"/>
    <xf numFmtId="0" fontId="28" fillId="19" borderId="0"/>
    <xf numFmtId="0" fontId="28" fillId="19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0" borderId="0"/>
    <xf numFmtId="43" fontId="4" fillId="0" borderId="0" applyFont="0" applyFill="0" applyBorder="0" applyAlignment="0" applyProtection="0"/>
    <xf numFmtId="0" fontId="28" fillId="20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20" borderId="0"/>
    <xf numFmtId="0" fontId="28" fillId="20" borderId="0"/>
    <xf numFmtId="0" fontId="28" fillId="2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20" borderId="0"/>
    <xf numFmtId="0" fontId="28" fillId="20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14" borderId="0"/>
    <xf numFmtId="0" fontId="28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4" borderId="0"/>
    <xf numFmtId="0" fontId="28" fillId="14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8" fillId="19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4" fillId="71" borderId="52"/>
    <xf numFmtId="0" fontId="28" fillId="19" borderId="0"/>
    <xf numFmtId="0" fontId="28" fillId="19" borderId="0"/>
    <xf numFmtId="0" fontId="28" fillId="19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6" fillId="16" borderId="0"/>
    <xf numFmtId="0" fontId="26" fillId="16" borderId="0"/>
    <xf numFmtId="0" fontId="26" fillId="16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16" borderId="0"/>
    <xf numFmtId="0" fontId="28" fillId="19" borderId="0"/>
    <xf numFmtId="0" fontId="28" fillId="19" borderId="0"/>
    <xf numFmtId="0" fontId="28" fillId="19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0" borderId="0"/>
    <xf numFmtId="43" fontId="4" fillId="0" borderId="0" applyFont="0" applyFill="0" applyBorder="0" applyAlignment="0" applyProtection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14" borderId="0"/>
    <xf numFmtId="0" fontId="28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4" borderId="0"/>
    <xf numFmtId="0" fontId="28" fillId="14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4" fillId="71" borderId="52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6" borderId="0"/>
    <xf numFmtId="0" fontId="26" fillId="16" borderId="0"/>
    <xf numFmtId="0" fontId="26" fillId="16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16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0" borderId="0"/>
    <xf numFmtId="43" fontId="4" fillId="0" borderId="0" applyFont="0" applyFill="0" applyBorder="0" applyAlignment="0" applyProtection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14" borderId="0"/>
    <xf numFmtId="0" fontId="28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4" borderId="0"/>
    <xf numFmtId="0" fontId="28" fillId="14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4" fillId="71" borderId="52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6" borderId="0"/>
    <xf numFmtId="0" fontId="26" fillId="16" borderId="0"/>
    <xf numFmtId="0" fontId="26" fillId="16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16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0" borderId="0"/>
    <xf numFmtId="43" fontId="4" fillId="0" borderId="0" applyFont="0" applyFill="0" applyBorder="0" applyAlignment="0" applyProtection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4" fillId="71" borderId="52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0" borderId="0"/>
    <xf numFmtId="43" fontId="4" fillId="0" borderId="0" applyFont="0" applyFill="0" applyBorder="0" applyAlignment="0" applyProtection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4" fillId="71" borderId="52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43" fontId="4" fillId="0" borderId="0" applyFont="0" applyFill="0" applyBorder="0" applyAlignment="0" applyProtection="0"/>
    <xf numFmtId="0" fontId="4" fillId="71" borderId="52"/>
    <xf numFmtId="43" fontId="4" fillId="0" borderId="0" applyFont="0" applyFill="0" applyBorder="0" applyAlignment="0" applyProtection="0"/>
    <xf numFmtId="0" fontId="182" fillId="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2" borderId="0"/>
    <xf numFmtId="0" fontId="184" fillId="22" borderId="0"/>
    <xf numFmtId="0" fontId="184" fillId="22" borderId="0"/>
    <xf numFmtId="0" fontId="184" fillId="22" borderId="0"/>
    <xf numFmtId="0" fontId="184" fillId="22" borderId="0"/>
    <xf numFmtId="0" fontId="184" fillId="23" borderId="0"/>
    <xf numFmtId="0" fontId="184" fillId="23" borderId="0"/>
    <xf numFmtId="0" fontId="184" fillId="23" borderId="0"/>
    <xf numFmtId="0" fontId="184" fillId="23" borderId="0"/>
    <xf numFmtId="0" fontId="184" fillId="23" borderId="0"/>
    <xf numFmtId="0" fontId="184" fillId="24" borderId="0"/>
    <xf numFmtId="0" fontId="184" fillId="24" borderId="0"/>
    <xf numFmtId="0" fontId="184" fillId="24" borderId="0"/>
    <xf numFmtId="0" fontId="184" fillId="24" borderId="0"/>
    <xf numFmtId="0" fontId="184" fillId="24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5" borderId="0"/>
    <xf numFmtId="0" fontId="184" fillId="25" borderId="0"/>
    <xf numFmtId="0" fontId="184" fillId="25" borderId="0"/>
    <xf numFmtId="0" fontId="184" fillId="25" borderId="0"/>
    <xf numFmtId="0" fontId="184" fillId="25" borderId="0"/>
    <xf numFmtId="0" fontId="200" fillId="68" borderId="48"/>
    <xf numFmtId="0" fontId="185" fillId="12" borderId="18"/>
    <xf numFmtId="0" fontId="185" fillId="12" borderId="18"/>
    <xf numFmtId="0" fontId="185" fillId="12" borderId="18"/>
    <xf numFmtId="0" fontId="185" fillId="12" borderId="18"/>
    <xf numFmtId="0" fontId="201" fillId="69" borderId="49"/>
    <xf numFmtId="0" fontId="186" fillId="17" borderId="28"/>
    <xf numFmtId="0" fontId="186" fillId="17" borderId="28"/>
    <xf numFmtId="0" fontId="186" fillId="17" borderId="28"/>
    <xf numFmtId="0" fontId="186" fillId="17" borderId="28"/>
    <xf numFmtId="0" fontId="202" fillId="69" borderId="48"/>
    <xf numFmtId="0" fontId="187" fillId="17" borderId="18"/>
    <xf numFmtId="0" fontId="187" fillId="17" borderId="18"/>
    <xf numFmtId="0" fontId="187" fillId="17" borderId="18"/>
    <xf numFmtId="0" fontId="187" fillId="17" borderId="18"/>
    <xf numFmtId="0" fontId="188" fillId="0" borderId="39"/>
    <xf numFmtId="0" fontId="188" fillId="0" borderId="39"/>
    <xf numFmtId="0" fontId="188" fillId="0" borderId="39"/>
    <xf numFmtId="0" fontId="188" fillId="0" borderId="39"/>
    <xf numFmtId="0" fontId="188" fillId="0" borderId="39"/>
    <xf numFmtId="0" fontId="189" fillId="0" borderId="40"/>
    <xf numFmtId="0" fontId="189" fillId="0" borderId="40"/>
    <xf numFmtId="0" fontId="189" fillId="0" borderId="40"/>
    <xf numFmtId="0" fontId="189" fillId="0" borderId="40"/>
    <xf numFmtId="0" fontId="189" fillId="0" borderId="40"/>
    <xf numFmtId="0" fontId="190" fillId="0" borderId="24"/>
    <xf numFmtId="0" fontId="190" fillId="0" borderId="24"/>
    <xf numFmtId="0" fontId="190" fillId="0" borderId="24"/>
    <xf numFmtId="0" fontId="190" fillId="0" borderId="24"/>
    <xf numFmtId="0" fontId="190" fillId="0" borderId="24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1" fillId="0" borderId="42"/>
    <xf numFmtId="0" fontId="191" fillId="0" borderId="42"/>
    <xf numFmtId="0" fontId="191" fillId="0" borderId="42"/>
    <xf numFmtId="0" fontId="191" fillId="0" borderId="42"/>
    <xf numFmtId="0" fontId="191" fillId="0" borderId="42"/>
    <xf numFmtId="0" fontId="192" fillId="70" borderId="51"/>
    <xf numFmtId="0" fontId="192" fillId="27" borderId="21"/>
    <xf numFmtId="0" fontId="192" fillId="27" borderId="21"/>
    <xf numFmtId="0" fontId="192" fillId="27" borderId="21"/>
    <xf numFmtId="0" fontId="192" fillId="27" borderId="21"/>
    <xf numFmtId="0" fontId="192" fillId="70" borderId="51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203" fillId="67" borderId="0"/>
    <xf numFmtId="0" fontId="194" fillId="34" borderId="0"/>
    <xf numFmtId="0" fontId="194" fillId="34" borderId="0"/>
    <xf numFmtId="0" fontId="194" fillId="34" borderId="0"/>
    <xf numFmtId="0" fontId="194" fillId="34" borderId="0"/>
    <xf numFmtId="0" fontId="182" fillId="0" borderId="0"/>
    <xf numFmtId="0" fontId="182" fillId="0" borderId="0"/>
    <xf numFmtId="0" fontId="28" fillId="1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28" fillId="15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3" fillId="7" borderId="0"/>
    <xf numFmtId="0" fontId="183" fillId="1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204" fillId="66" borderId="0"/>
    <xf numFmtId="0" fontId="195" fillId="8" borderId="0"/>
    <xf numFmtId="0" fontId="195" fillId="8" borderId="0"/>
    <xf numFmtId="0" fontId="195" fillId="8" borderId="0"/>
    <xf numFmtId="0" fontId="195" fillId="8" borderId="0"/>
    <xf numFmtId="0" fontId="205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82" fillId="71" borderId="52"/>
    <xf numFmtId="0" fontId="182" fillId="35" borderId="27"/>
    <xf numFmtId="0" fontId="182" fillId="35" borderId="27"/>
    <xf numFmtId="0" fontId="182" fillId="35" borderId="27"/>
    <xf numFmtId="0" fontId="182" fillId="35" borderId="27"/>
    <xf numFmtId="0" fontId="206" fillId="0" borderId="50"/>
    <xf numFmtId="0" fontId="197" fillId="0" borderId="25"/>
    <xf numFmtId="0" fontId="197" fillId="0" borderId="25"/>
    <xf numFmtId="0" fontId="197" fillId="0" borderId="25"/>
    <xf numFmtId="0" fontId="197" fillId="0" borderId="25"/>
    <xf numFmtId="0" fontId="207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08" fillId="65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28" fillId="19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28" fillId="19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28" fillId="19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28" fillId="19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28" fillId="2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28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28" fillId="20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28" fillId="20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28" fillId="20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28" fillId="21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28" fillId="21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28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28" fillId="21" borderId="0"/>
    <xf numFmtId="0" fontId="28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1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2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21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19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4" fillId="19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4" fillId="19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6" borderId="0"/>
    <xf numFmtId="0" fontId="182" fillId="71" borderId="52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0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1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2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26" fillId="10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26" fillId="10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19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2" fillId="71" borderId="52"/>
    <xf numFmtId="0" fontId="184" fillId="1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4" fillId="19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4" fillId="19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6" borderId="0"/>
    <xf numFmtId="0" fontId="184" fillId="21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1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2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19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2" fillId="71" borderId="52"/>
    <xf numFmtId="0" fontId="184" fillId="1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4" fillId="19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4" fillId="19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6" borderId="0"/>
    <xf numFmtId="0" fontId="26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26" fillId="10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26" fillId="15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26" fillId="15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26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26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26" fillId="15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26" fillId="14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26" fillId="14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26" fillId="14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2" fillId="71" borderId="52"/>
    <xf numFmtId="0" fontId="26" fillId="14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26" fillId="14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6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2" fillId="71" borderId="52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26" fillId="10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6" borderId="0"/>
    <xf numFmtId="0" fontId="182" fillId="71" borderId="52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36" fillId="70" borderId="51"/>
    <xf numFmtId="0" fontId="28" fillId="14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4" fillId="71" borderId="52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4" fillId="71" borderId="52"/>
    <xf numFmtId="0" fontId="183" fillId="1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4" fillId="20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4" fillId="20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2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2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14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4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4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4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4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4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4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3" fillId="14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4" borderId="0"/>
    <xf numFmtId="0" fontId="183" fillId="14" borderId="0"/>
    <xf numFmtId="0" fontId="184" fillId="22" borderId="0"/>
    <xf numFmtId="0" fontId="184" fillId="14" borderId="0"/>
    <xf numFmtId="0" fontId="184" fillId="22" borderId="0"/>
    <xf numFmtId="0" fontId="184" fillId="22" borderId="0"/>
    <xf numFmtId="0" fontId="184" fillId="22" borderId="0"/>
    <xf numFmtId="0" fontId="184" fillId="22" borderId="0"/>
    <xf numFmtId="0" fontId="184" fillId="22" borderId="0"/>
    <xf numFmtId="0" fontId="184" fillId="22" borderId="0"/>
    <xf numFmtId="0" fontId="184" fillId="22" borderId="0"/>
    <xf numFmtId="0" fontId="184" fillId="14" borderId="0"/>
    <xf numFmtId="0" fontId="184" fillId="22" borderId="0"/>
    <xf numFmtId="0" fontId="184" fillId="14" borderId="0"/>
    <xf numFmtId="0" fontId="184" fillId="22" borderId="0"/>
    <xf numFmtId="0" fontId="184" fillId="22" borderId="0"/>
    <xf numFmtId="0" fontId="184" fillId="22" borderId="0"/>
    <xf numFmtId="0" fontId="184" fillId="22" borderId="0"/>
    <xf numFmtId="0" fontId="184" fillId="22" borderId="0"/>
    <xf numFmtId="0" fontId="184" fillId="22" borderId="0"/>
    <xf numFmtId="0" fontId="184" fillId="22" borderId="0"/>
    <xf numFmtId="0" fontId="184" fillId="14" borderId="0"/>
    <xf numFmtId="0" fontId="184" fillId="14" borderId="0"/>
    <xf numFmtId="0" fontId="184" fillId="23" borderId="0"/>
    <xf numFmtId="0" fontId="184" fillId="14" borderId="0"/>
    <xf numFmtId="0" fontId="184" fillId="23" borderId="0"/>
    <xf numFmtId="0" fontId="184" fillId="23" borderId="0"/>
    <xf numFmtId="0" fontId="184" fillId="23" borderId="0"/>
    <xf numFmtId="0" fontId="184" fillId="23" borderId="0"/>
    <xf numFmtId="0" fontId="184" fillId="23" borderId="0"/>
    <xf numFmtId="0" fontId="184" fillId="23" borderId="0"/>
    <xf numFmtId="0" fontId="184" fillId="23" borderId="0"/>
    <xf numFmtId="0" fontId="184" fillId="14" borderId="0"/>
    <xf numFmtId="0" fontId="184" fillId="23" borderId="0"/>
    <xf numFmtId="0" fontId="184" fillId="14" borderId="0"/>
    <xf numFmtId="0" fontId="184" fillId="23" borderId="0"/>
    <xf numFmtId="0" fontId="184" fillId="23" borderId="0"/>
    <xf numFmtId="0" fontId="184" fillId="23" borderId="0"/>
    <xf numFmtId="0" fontId="184" fillId="23" borderId="0"/>
    <xf numFmtId="0" fontId="184" fillId="23" borderId="0"/>
    <xf numFmtId="0" fontId="184" fillId="23" borderId="0"/>
    <xf numFmtId="0" fontId="184" fillId="23" borderId="0"/>
    <xf numFmtId="0" fontId="184" fillId="14" borderId="0"/>
    <xf numFmtId="0" fontId="183" fillId="13" borderId="0"/>
    <xf numFmtId="0" fontId="184" fillId="24" borderId="0"/>
    <xf numFmtId="0" fontId="183" fillId="13" borderId="0"/>
    <xf numFmtId="0" fontId="184" fillId="24" borderId="0"/>
    <xf numFmtId="0" fontId="184" fillId="24" borderId="0"/>
    <xf numFmtId="0" fontId="184" fillId="24" borderId="0"/>
    <xf numFmtId="0" fontId="184" fillId="24" borderId="0"/>
    <xf numFmtId="0" fontId="184" fillId="24" borderId="0"/>
    <xf numFmtId="0" fontId="184" fillId="24" borderId="0"/>
    <xf numFmtId="0" fontId="184" fillId="24" borderId="0"/>
    <xf numFmtId="0" fontId="183" fillId="13" borderId="0"/>
    <xf numFmtId="0" fontId="184" fillId="24" borderId="0"/>
    <xf numFmtId="0" fontId="183" fillId="13" borderId="0"/>
    <xf numFmtId="0" fontId="184" fillId="24" borderId="0"/>
    <xf numFmtId="0" fontId="184" fillId="24" borderId="0"/>
    <xf numFmtId="0" fontId="184" fillId="24" borderId="0"/>
    <xf numFmtId="0" fontId="184" fillId="24" borderId="0"/>
    <xf numFmtId="0" fontId="184" fillId="24" borderId="0"/>
    <xf numFmtId="0" fontId="184" fillId="24" borderId="0"/>
    <xf numFmtId="0" fontId="184" fillId="24" borderId="0"/>
    <xf numFmtId="0" fontId="183" fillId="13" borderId="0"/>
    <xf numFmtId="0" fontId="183" fillId="13" borderId="0"/>
    <xf numFmtId="0" fontId="184" fillId="19" borderId="0"/>
    <xf numFmtId="0" fontId="183" fillId="13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3" borderId="0"/>
    <xf numFmtId="0" fontId="184" fillId="19" borderId="0"/>
    <xf numFmtId="0" fontId="183" fillId="13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3" borderId="0"/>
    <xf numFmtId="0" fontId="183" fillId="13" borderId="0"/>
    <xf numFmtId="0" fontId="184" fillId="20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3" fillId="13" borderId="0"/>
    <xf numFmtId="0" fontId="184" fillId="20" borderId="0"/>
    <xf numFmtId="0" fontId="184" fillId="14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14" borderId="0"/>
    <xf numFmtId="0" fontId="184" fillId="21" borderId="0"/>
    <xf numFmtId="0" fontId="184" fillId="25" borderId="0"/>
    <xf numFmtId="0" fontId="184" fillId="21" borderId="0"/>
    <xf numFmtId="0" fontId="184" fillId="25" borderId="0"/>
    <xf numFmtId="0" fontId="184" fillId="25" borderId="0"/>
    <xf numFmtId="0" fontId="184" fillId="25" borderId="0"/>
    <xf numFmtId="0" fontId="184" fillId="25" borderId="0"/>
    <xf numFmtId="0" fontId="184" fillId="25" borderId="0"/>
    <xf numFmtId="0" fontId="184" fillId="25" borderId="0"/>
    <xf numFmtId="0" fontId="184" fillId="25" borderId="0"/>
    <xf numFmtId="0" fontId="184" fillId="21" borderId="0"/>
    <xf numFmtId="0" fontId="184" fillId="25" borderId="0"/>
    <xf numFmtId="0" fontId="184" fillId="21" borderId="0"/>
    <xf numFmtId="0" fontId="184" fillId="25" borderId="0"/>
    <xf numFmtId="0" fontId="184" fillId="25" borderId="0"/>
    <xf numFmtId="0" fontId="184" fillId="25" borderId="0"/>
    <xf numFmtId="0" fontId="184" fillId="25" borderId="0"/>
    <xf numFmtId="0" fontId="184" fillId="25" borderId="0"/>
    <xf numFmtId="0" fontId="184" fillId="25" borderId="0"/>
    <xf numFmtId="0" fontId="184" fillId="25" borderId="0"/>
    <xf numFmtId="0" fontId="184" fillId="21" borderId="0"/>
    <xf numFmtId="0" fontId="184" fillId="21" borderId="0"/>
    <xf numFmtId="0" fontId="185" fillId="12" borderId="18"/>
    <xf numFmtId="0" fontId="184" fillId="21" borderId="0"/>
    <xf numFmtId="0" fontId="185" fillId="12" borderId="18"/>
    <xf numFmtId="0" fontId="185" fillId="12" borderId="18"/>
    <xf numFmtId="0" fontId="185" fillId="12" borderId="18"/>
    <xf numFmtId="0" fontId="185" fillId="12" borderId="18"/>
    <xf numFmtId="0" fontId="185" fillId="12" borderId="18"/>
    <xf numFmtId="0" fontId="185" fillId="12" borderId="18"/>
    <xf numFmtId="0" fontId="185" fillId="12" borderId="18"/>
    <xf numFmtId="0" fontId="183" fillId="12" borderId="0"/>
    <xf numFmtId="0" fontId="185" fillId="12" borderId="18"/>
    <xf numFmtId="0" fontId="183" fillId="12" borderId="0"/>
    <xf numFmtId="0" fontId="185" fillId="12" borderId="18"/>
    <xf numFmtId="0" fontId="185" fillId="12" borderId="18"/>
    <xf numFmtId="0" fontId="185" fillId="12" borderId="18"/>
    <xf numFmtId="0" fontId="185" fillId="12" borderId="18"/>
    <xf numFmtId="0" fontId="185" fillId="12" borderId="18"/>
    <xf numFmtId="0" fontId="185" fillId="12" borderId="18"/>
    <xf numFmtId="0" fontId="185" fillId="12" borderId="18"/>
    <xf numFmtId="0" fontId="183" fillId="12" borderId="0"/>
    <xf numFmtId="0" fontId="183" fillId="12" borderId="0"/>
    <xf numFmtId="0" fontId="186" fillId="17" borderId="28"/>
    <xf numFmtId="0" fontId="183" fillId="12" borderId="0"/>
    <xf numFmtId="0" fontId="186" fillId="17" borderId="28"/>
    <xf numFmtId="0" fontId="186" fillId="17" borderId="28"/>
    <xf numFmtId="0" fontId="186" fillId="17" borderId="28"/>
    <xf numFmtId="0" fontId="186" fillId="17" borderId="28"/>
    <xf numFmtId="0" fontId="186" fillId="17" borderId="28"/>
    <xf numFmtId="0" fontId="186" fillId="17" borderId="28"/>
    <xf numFmtId="0" fontId="186" fillId="17" borderId="28"/>
    <xf numFmtId="0" fontId="183" fillId="12" borderId="0"/>
    <xf numFmtId="0" fontId="186" fillId="17" borderId="28"/>
    <xf numFmtId="0" fontId="183" fillId="12" borderId="0"/>
    <xf numFmtId="0" fontId="186" fillId="17" borderId="28"/>
    <xf numFmtId="0" fontId="186" fillId="17" borderId="28"/>
    <xf numFmtId="0" fontId="186" fillId="17" borderId="28"/>
    <xf numFmtId="0" fontId="186" fillId="17" borderId="28"/>
    <xf numFmtId="0" fontId="186" fillId="17" borderId="28"/>
    <xf numFmtId="0" fontId="186" fillId="17" borderId="28"/>
    <xf numFmtId="0" fontId="186" fillId="17" borderId="28"/>
    <xf numFmtId="0" fontId="183" fillId="12" borderId="0"/>
    <xf numFmtId="0" fontId="183" fillId="12" borderId="0"/>
    <xf numFmtId="0" fontId="187" fillId="17" borderId="18"/>
    <xf numFmtId="0" fontId="183" fillId="12" borderId="0"/>
    <xf numFmtId="0" fontId="187" fillId="17" borderId="18"/>
    <xf numFmtId="0" fontId="187" fillId="17" borderId="18"/>
    <xf numFmtId="0" fontId="187" fillId="17" borderId="18"/>
    <xf numFmtId="0" fontId="187" fillId="17" borderId="18"/>
    <xf numFmtId="0" fontId="187" fillId="17" borderId="18"/>
    <xf numFmtId="0" fontId="187" fillId="17" borderId="18"/>
    <xf numFmtId="0" fontId="187" fillId="17" borderId="18"/>
    <xf numFmtId="0" fontId="183" fillId="12" borderId="0"/>
    <xf numFmtId="0" fontId="187" fillId="17" borderId="18"/>
    <xf numFmtId="0" fontId="183" fillId="12" borderId="0"/>
    <xf numFmtId="0" fontId="187" fillId="17" borderId="18"/>
    <xf numFmtId="0" fontId="187" fillId="17" borderId="18"/>
    <xf numFmtId="0" fontId="187" fillId="17" borderId="18"/>
    <xf numFmtId="0" fontId="187" fillId="17" borderId="18"/>
    <xf numFmtId="0" fontId="187" fillId="17" borderId="18"/>
    <xf numFmtId="0" fontId="187" fillId="17" borderId="18"/>
    <xf numFmtId="0" fontId="187" fillId="17" borderId="18"/>
    <xf numFmtId="0" fontId="183" fillId="12" borderId="0"/>
    <xf numFmtId="0" fontId="184" fillId="21" borderId="0"/>
    <xf numFmtId="0" fontId="188" fillId="0" borderId="39"/>
    <xf numFmtId="0" fontId="184" fillId="19" borderId="0"/>
    <xf numFmtId="0" fontId="188" fillId="0" borderId="39"/>
    <xf numFmtId="0" fontId="188" fillId="0" borderId="39"/>
    <xf numFmtId="0" fontId="188" fillId="0" borderId="39"/>
    <xf numFmtId="0" fontId="188" fillId="0" borderId="39"/>
    <xf numFmtId="0" fontId="188" fillId="0" borderId="39"/>
    <xf numFmtId="0" fontId="188" fillId="0" borderId="39"/>
    <xf numFmtId="0" fontId="188" fillId="0" borderId="39"/>
    <xf numFmtId="0" fontId="184" fillId="18" borderId="0"/>
    <xf numFmtId="0" fontId="188" fillId="0" borderId="39"/>
    <xf numFmtId="0" fontId="184" fillId="18" borderId="0"/>
    <xf numFmtId="0" fontId="188" fillId="0" borderId="39"/>
    <xf numFmtId="0" fontId="188" fillId="0" borderId="39"/>
    <xf numFmtId="0" fontId="188" fillId="0" borderId="39"/>
    <xf numFmtId="0" fontId="188" fillId="0" borderId="39"/>
    <xf numFmtId="0" fontId="188" fillId="0" borderId="39"/>
    <xf numFmtId="0" fontId="188" fillId="0" borderId="39"/>
    <xf numFmtId="0" fontId="188" fillId="0" borderId="39"/>
    <xf numFmtId="0" fontId="184" fillId="18" borderId="0"/>
    <xf numFmtId="0" fontId="184" fillId="18" borderId="0"/>
    <xf numFmtId="0" fontId="189" fillId="0" borderId="40"/>
    <xf numFmtId="0" fontId="184" fillId="18" borderId="0"/>
    <xf numFmtId="0" fontId="189" fillId="0" borderId="40"/>
    <xf numFmtId="0" fontId="189" fillId="0" borderId="40"/>
    <xf numFmtId="0" fontId="189" fillId="0" borderId="40"/>
    <xf numFmtId="0" fontId="189" fillId="0" borderId="40"/>
    <xf numFmtId="0" fontId="189" fillId="0" borderId="40"/>
    <xf numFmtId="0" fontId="189" fillId="0" borderId="40"/>
    <xf numFmtId="0" fontId="189" fillId="0" borderId="40"/>
    <xf numFmtId="0" fontId="184" fillId="18" borderId="0"/>
    <xf numFmtId="0" fontId="189" fillId="0" borderId="40"/>
    <xf numFmtId="0" fontId="184" fillId="18" borderId="0"/>
    <xf numFmtId="0" fontId="189" fillId="0" borderId="40"/>
    <xf numFmtId="0" fontId="189" fillId="0" borderId="40"/>
    <xf numFmtId="0" fontId="189" fillId="0" borderId="40"/>
    <xf numFmtId="0" fontId="189" fillId="0" borderId="40"/>
    <xf numFmtId="0" fontId="189" fillId="0" borderId="40"/>
    <xf numFmtId="0" fontId="189" fillId="0" borderId="40"/>
    <xf numFmtId="0" fontId="189" fillId="0" borderId="40"/>
    <xf numFmtId="0" fontId="183" fillId="11" borderId="0"/>
    <xf numFmtId="0" fontId="183" fillId="11" borderId="0"/>
    <xf numFmtId="0" fontId="190" fillId="0" borderId="24"/>
    <xf numFmtId="0" fontId="183" fillId="11" borderId="0"/>
    <xf numFmtId="0" fontId="190" fillId="0" borderId="24"/>
    <xf numFmtId="0" fontId="190" fillId="0" borderId="24"/>
    <xf numFmtId="0" fontId="190" fillId="0" borderId="24"/>
    <xf numFmtId="0" fontId="190" fillId="0" borderId="24"/>
    <xf numFmtId="0" fontId="190" fillId="0" borderId="24"/>
    <xf numFmtId="0" fontId="190" fillId="0" borderId="24"/>
    <xf numFmtId="0" fontId="190" fillId="0" borderId="24"/>
    <xf numFmtId="0" fontId="183" fillId="11" borderId="0"/>
    <xf numFmtId="0" fontId="190" fillId="0" borderId="24"/>
    <xf numFmtId="0" fontId="183" fillId="11" borderId="0"/>
    <xf numFmtId="0" fontId="190" fillId="0" borderId="24"/>
    <xf numFmtId="0" fontId="190" fillId="0" borderId="24"/>
    <xf numFmtId="0" fontId="190" fillId="0" borderId="24"/>
    <xf numFmtId="0" fontId="190" fillId="0" borderId="24"/>
    <xf numFmtId="0" fontId="190" fillId="0" borderId="24"/>
    <xf numFmtId="0" fontId="190" fillId="0" borderId="24"/>
    <xf numFmtId="0" fontId="190" fillId="0" borderId="24"/>
    <xf numFmtId="0" fontId="183" fillId="11" borderId="0"/>
    <xf numFmtId="0" fontId="183" fillId="11" borderId="0"/>
    <xf numFmtId="0" fontId="190" fillId="0" borderId="0"/>
    <xf numFmtId="0" fontId="183" fillId="11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83" fillId="11" borderId="0"/>
    <xf numFmtId="0" fontId="190" fillId="0" borderId="0"/>
    <xf numFmtId="0" fontId="183" fillId="11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83" fillId="11" borderId="0"/>
    <xf numFmtId="0" fontId="183" fillId="11" borderId="0"/>
    <xf numFmtId="0" fontId="191" fillId="0" borderId="42"/>
    <xf numFmtId="0" fontId="183" fillId="11" borderId="0"/>
    <xf numFmtId="0" fontId="191" fillId="0" borderId="42"/>
    <xf numFmtId="0" fontId="191" fillId="0" borderId="42"/>
    <xf numFmtId="0" fontId="191" fillId="0" borderId="42"/>
    <xf numFmtId="0" fontId="191" fillId="0" borderId="42"/>
    <xf numFmtId="0" fontId="191" fillId="0" borderId="42"/>
    <xf numFmtId="0" fontId="191" fillId="0" borderId="42"/>
    <xf numFmtId="0" fontId="191" fillId="0" borderId="42"/>
    <xf numFmtId="0" fontId="184" fillId="18" borderId="0"/>
    <xf numFmtId="0" fontId="191" fillId="0" borderId="42"/>
    <xf numFmtId="0" fontId="184" fillId="18" borderId="0"/>
    <xf numFmtId="0" fontId="191" fillId="0" borderId="42"/>
    <xf numFmtId="0" fontId="191" fillId="0" borderId="42"/>
    <xf numFmtId="0" fontId="191" fillId="0" borderId="42"/>
    <xf numFmtId="0" fontId="191" fillId="0" borderId="42"/>
    <xf numFmtId="0" fontId="191" fillId="0" borderId="42"/>
    <xf numFmtId="0" fontId="191" fillId="0" borderId="42"/>
    <xf numFmtId="0" fontId="191" fillId="0" borderId="42"/>
    <xf numFmtId="0" fontId="184" fillId="18" borderId="0"/>
    <xf numFmtId="0" fontId="184" fillId="18" borderId="0"/>
    <xf numFmtId="0" fontId="192" fillId="27" borderId="21"/>
    <xf numFmtId="0" fontId="184" fillId="18" borderId="0"/>
    <xf numFmtId="0" fontId="192" fillId="27" borderId="21"/>
    <xf numFmtId="0" fontId="192" fillId="27" borderId="21"/>
    <xf numFmtId="0" fontId="192" fillId="27" borderId="21"/>
    <xf numFmtId="0" fontId="192" fillId="27" borderId="21"/>
    <xf numFmtId="0" fontId="192" fillId="27" borderId="21"/>
    <xf numFmtId="0" fontId="192" fillId="27" borderId="21"/>
    <xf numFmtId="0" fontId="192" fillId="27" borderId="21"/>
    <xf numFmtId="0" fontId="184" fillId="18" borderId="0"/>
    <xf numFmtId="0" fontId="192" fillId="27" borderId="21"/>
    <xf numFmtId="0" fontId="184" fillId="19" borderId="0"/>
    <xf numFmtId="0" fontId="192" fillId="27" borderId="21"/>
    <xf numFmtId="0" fontId="192" fillId="27" borderId="21"/>
    <xf numFmtId="0" fontId="192" fillId="27" borderId="21"/>
    <xf numFmtId="0" fontId="192" fillId="27" borderId="21"/>
    <xf numFmtId="0" fontId="192" fillId="27" borderId="21"/>
    <xf numFmtId="0" fontId="192" fillId="27" borderId="21"/>
    <xf numFmtId="0" fontId="192" fillId="27" borderId="21"/>
    <xf numFmtId="0" fontId="184" fillId="19" borderId="0"/>
    <xf numFmtId="0" fontId="184" fillId="19" borderId="0"/>
    <xf numFmtId="0" fontId="193" fillId="0" borderId="0"/>
    <xf numFmtId="0" fontId="183" fillId="1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83" fillId="10" borderId="0"/>
    <xf numFmtId="0" fontId="193" fillId="0" borderId="0"/>
    <xf numFmtId="0" fontId="183" fillId="1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83" fillId="10" borderId="0"/>
    <xf numFmtId="0" fontId="183" fillId="10" borderId="0"/>
    <xf numFmtId="0" fontId="194" fillId="34" borderId="0"/>
    <xf numFmtId="0" fontId="183" fillId="10" borderId="0"/>
    <xf numFmtId="0" fontId="194" fillId="34" borderId="0"/>
    <xf numFmtId="0" fontId="194" fillId="34" borderId="0"/>
    <xf numFmtId="0" fontId="194" fillId="34" borderId="0"/>
    <xf numFmtId="0" fontId="194" fillId="34" borderId="0"/>
    <xf numFmtId="0" fontId="194" fillId="34" borderId="0"/>
    <xf numFmtId="0" fontId="194" fillId="34" borderId="0"/>
    <xf numFmtId="0" fontId="194" fillId="34" borderId="0"/>
    <xf numFmtId="0" fontId="183" fillId="10" borderId="0"/>
    <xf numFmtId="0" fontId="194" fillId="34" borderId="0"/>
    <xf numFmtId="0" fontId="183" fillId="10" borderId="0"/>
    <xf numFmtId="0" fontId="194" fillId="34" borderId="0"/>
    <xf numFmtId="0" fontId="194" fillId="34" borderId="0"/>
    <xf numFmtId="0" fontId="194" fillId="34" borderId="0"/>
    <xf numFmtId="0" fontId="194" fillId="34" borderId="0"/>
    <xf numFmtId="0" fontId="194" fillId="34" borderId="0"/>
    <xf numFmtId="0" fontId="194" fillId="34" borderId="0"/>
    <xf numFmtId="0" fontId="194" fillId="34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3" fillId="16" borderId="0"/>
    <xf numFmtId="0" fontId="183" fillId="16" borderId="0"/>
    <xf numFmtId="0" fontId="183" fillId="16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3" fillId="16" borderId="0"/>
    <xf numFmtId="0" fontId="183" fillId="16" borderId="0"/>
    <xf numFmtId="0" fontId="183" fillId="16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3" fillId="8" borderId="0"/>
    <xf numFmtId="0" fontId="183" fillId="8" borderId="0"/>
    <xf numFmtId="0" fontId="183" fillId="8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3" fillId="8" borderId="0"/>
    <xf numFmtId="0" fontId="183" fillId="8" borderId="0"/>
    <xf numFmtId="0" fontId="183" fillId="8" borderId="0"/>
    <xf numFmtId="0" fontId="182" fillId="0" borderId="0"/>
    <xf numFmtId="0" fontId="182" fillId="0" borderId="0"/>
    <xf numFmtId="0" fontId="182" fillId="0" borderId="0"/>
    <xf numFmtId="0" fontId="183" fillId="8" borderId="0"/>
    <xf numFmtId="0" fontId="183" fillId="8" borderId="0"/>
    <xf numFmtId="0" fontId="183" fillId="8" borderId="0"/>
    <xf numFmtId="0" fontId="195" fillId="8" borderId="0"/>
    <xf numFmtId="0" fontId="183" fillId="16" borderId="0"/>
    <xf numFmtId="0" fontId="195" fillId="8" borderId="0"/>
    <xf numFmtId="0" fontId="195" fillId="8" borderId="0"/>
    <xf numFmtId="0" fontId="195" fillId="8" borderId="0"/>
    <xf numFmtId="0" fontId="195" fillId="8" borderId="0"/>
    <xf numFmtId="0" fontId="195" fillId="8" borderId="0"/>
    <xf numFmtId="0" fontId="195" fillId="8" borderId="0"/>
    <xf numFmtId="0" fontId="195" fillId="8" borderId="0"/>
    <xf numFmtId="0" fontId="184" fillId="19" borderId="0"/>
    <xf numFmtId="0" fontId="195" fillId="8" borderId="0"/>
    <xf numFmtId="0" fontId="184" fillId="19" borderId="0"/>
    <xf numFmtId="0" fontId="195" fillId="8" borderId="0"/>
    <xf numFmtId="0" fontId="195" fillId="8" borderId="0"/>
    <xf numFmtId="0" fontId="195" fillId="8" borderId="0"/>
    <xf numFmtId="0" fontId="195" fillId="8" borderId="0"/>
    <xf numFmtId="0" fontId="195" fillId="8" borderId="0"/>
    <xf numFmtId="0" fontId="195" fillId="8" borderId="0"/>
    <xf numFmtId="0" fontId="195" fillId="8" borderId="0"/>
    <xf numFmtId="0" fontId="184" fillId="19" borderId="0"/>
    <xf numFmtId="0" fontId="184" fillId="21" borderId="0"/>
    <xf numFmtId="0" fontId="196" fillId="0" borderId="0"/>
    <xf numFmtId="0" fontId="184" fillId="21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84" fillId="21" borderId="0"/>
    <xf numFmtId="0" fontId="196" fillId="0" borderId="0"/>
    <xf numFmtId="0" fontId="184" fillId="21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82" fillId="71" borderId="52"/>
    <xf numFmtId="0" fontId="184" fillId="20" borderId="0"/>
    <xf numFmtId="0" fontId="182" fillId="35" borderId="27"/>
    <xf numFmtId="0" fontId="183" fillId="7" borderId="0"/>
    <xf numFmtId="0" fontId="182" fillId="35" borderId="27"/>
    <xf numFmtId="0" fontId="182" fillId="35" borderId="27"/>
    <xf numFmtId="0" fontId="182" fillId="35" borderId="27"/>
    <xf numFmtId="0" fontId="182" fillId="35" borderId="27"/>
    <xf numFmtId="0" fontId="182" fillId="35" borderId="27"/>
    <xf numFmtId="0" fontId="182" fillId="35" borderId="27"/>
    <xf numFmtId="0" fontId="182" fillId="35" borderId="27"/>
    <xf numFmtId="0" fontId="183" fillId="7" borderId="0"/>
    <xf numFmtId="0" fontId="182" fillId="35" borderId="27"/>
    <xf numFmtId="0" fontId="183" fillId="7" borderId="0"/>
    <xf numFmtId="0" fontId="182" fillId="35" borderId="27"/>
    <xf numFmtId="0" fontId="182" fillId="35" borderId="27"/>
    <xf numFmtId="0" fontId="182" fillId="35" borderId="27"/>
    <xf numFmtId="0" fontId="182" fillId="35" borderId="27"/>
    <xf numFmtId="0" fontId="182" fillId="35" borderId="27"/>
    <xf numFmtId="0" fontId="182" fillId="35" borderId="27"/>
    <xf numFmtId="0" fontId="182" fillId="35" borderId="27"/>
    <xf numFmtId="0" fontId="183" fillId="7" borderId="0"/>
    <xf numFmtId="0" fontId="183" fillId="7" borderId="0"/>
    <xf numFmtId="0" fontId="197" fillId="0" borderId="25"/>
    <xf numFmtId="0" fontId="183" fillId="7" borderId="0"/>
    <xf numFmtId="0" fontId="197" fillId="0" borderId="25"/>
    <xf numFmtId="0" fontId="197" fillId="0" borderId="25"/>
    <xf numFmtId="0" fontId="197" fillId="0" borderId="25"/>
    <xf numFmtId="0" fontId="197" fillId="0" borderId="25"/>
    <xf numFmtId="0" fontId="197" fillId="0" borderId="25"/>
    <xf numFmtId="0" fontId="197" fillId="0" borderId="25"/>
    <xf numFmtId="0" fontId="197" fillId="0" borderId="25"/>
    <xf numFmtId="0" fontId="183" fillId="7" borderId="0"/>
    <xf numFmtId="0" fontId="197" fillId="0" borderId="25"/>
    <xf numFmtId="0" fontId="183" fillId="7" borderId="0"/>
    <xf numFmtId="0" fontId="197" fillId="0" borderId="25"/>
    <xf numFmtId="0" fontId="197" fillId="0" borderId="25"/>
    <xf numFmtId="0" fontId="197" fillId="0" borderId="25"/>
    <xf numFmtId="0" fontId="197" fillId="0" borderId="25"/>
    <xf numFmtId="0" fontId="197" fillId="0" borderId="25"/>
    <xf numFmtId="0" fontId="197" fillId="0" borderId="25"/>
    <xf numFmtId="0" fontId="197" fillId="0" borderId="25"/>
    <xf numFmtId="0" fontId="183" fillId="7" borderId="0"/>
    <xf numFmtId="0" fontId="183" fillId="7" borderId="0"/>
    <xf numFmtId="0" fontId="198" fillId="0" borderId="0"/>
    <xf numFmtId="0" fontId="183" fillId="7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83" fillId="7" borderId="0"/>
    <xf numFmtId="0" fontId="198" fillId="0" borderId="0"/>
    <xf numFmtId="0" fontId="183" fillId="7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83" fillId="10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21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28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28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28" fillId="21" borderId="0"/>
    <xf numFmtId="0" fontId="28" fillId="21" borderId="0"/>
    <xf numFmtId="0" fontId="28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28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28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28" fillId="21" borderId="0"/>
    <xf numFmtId="0" fontId="28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28" fillId="20" borderId="0"/>
    <xf numFmtId="0" fontId="28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28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28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28" fillId="20" borderId="0"/>
    <xf numFmtId="0" fontId="28" fillId="20" borderId="0"/>
    <xf numFmtId="0" fontId="28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28" fillId="20" borderId="0"/>
    <xf numFmtId="0" fontId="28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28" fillId="19" borderId="0"/>
    <xf numFmtId="0" fontId="28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28" fillId="19" borderId="0"/>
    <xf numFmtId="0" fontId="28" fillId="19" borderId="0"/>
    <xf numFmtId="0" fontId="28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28" fillId="19" borderId="0"/>
    <xf numFmtId="0" fontId="28" fillId="19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28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28" fillId="20" borderId="0"/>
    <xf numFmtId="0" fontId="28" fillId="20" borderId="0"/>
    <xf numFmtId="0" fontId="28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28" fillId="20" borderId="0"/>
    <xf numFmtId="0" fontId="28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28" fillId="19" borderId="0"/>
    <xf numFmtId="0" fontId="28" fillId="19" borderId="0"/>
    <xf numFmtId="0" fontId="28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28" fillId="14" borderId="0"/>
    <xf numFmtId="0" fontId="28" fillId="14" borderId="0"/>
    <xf numFmtId="0" fontId="28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28" fillId="14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182" fillId="71" borderId="52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28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28" fillId="14" borderId="0"/>
    <xf numFmtId="0" fontId="28" fillId="14" borderId="0"/>
    <xf numFmtId="0" fontId="28" fillId="14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182" fillId="71" borderId="52"/>
    <xf numFmtId="0" fontId="28" fillId="18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26" fillId="16" borderId="0"/>
    <xf numFmtId="0" fontId="26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26" fillId="16" borderId="0"/>
    <xf numFmtId="0" fontId="26" fillId="16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26" fillId="10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182" fillId="71" borderId="52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0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4" fillId="71" borderId="52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4" fillId="71" borderId="52"/>
    <xf numFmtId="0" fontId="183" fillId="16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4" fillId="19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4" fillId="1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9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21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21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1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2" fillId="71" borderId="52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6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2" fillId="71" borderId="52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2" fillId="71" borderId="52"/>
  </cellStyleXfs>
  <cellXfs count="212">
    <xf numFmtId="0" fontId="0" fillId="0" borderId="0" xfId="0"/>
    <xf numFmtId="0" fontId="4" fillId="0" borderId="0" xfId="2" applyNumberFormat="1" applyFont="1" applyFill="1" applyBorder="1" applyProtection="1"/>
    <xf numFmtId="0" fontId="4" fillId="0" borderId="0" xfId="2" applyNumberFormat="1" applyFont="1" applyFill="1" applyBorder="1" applyAlignment="1" applyProtection="1">
      <alignment horizontal="center" vertical="center" wrapText="1"/>
    </xf>
    <xf numFmtId="0" fontId="4" fillId="0" borderId="0" xfId="3844" applyNumberFormat="1" applyFont="1" applyFill="1" applyBorder="1" applyProtection="1"/>
    <xf numFmtId="0" fontId="209" fillId="0" borderId="0" xfId="3844" applyNumberFormat="1" applyFont="1" applyFill="1" applyBorder="1" applyProtection="1"/>
    <xf numFmtId="0" fontId="209" fillId="0" borderId="0" xfId="2" applyNumberFormat="1" applyFont="1" applyFill="1" applyBorder="1" applyProtection="1"/>
    <xf numFmtId="209" fontId="4" fillId="0" borderId="0" xfId="2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/>
    </xf>
    <xf numFmtId="0" fontId="210" fillId="0" borderId="0" xfId="2" applyNumberFormat="1" applyFont="1" applyFill="1" applyBorder="1" applyAlignment="1" applyProtection="1">
      <alignment horizontal="center" vertical="center" wrapText="1"/>
    </xf>
    <xf numFmtId="0" fontId="210" fillId="0" borderId="0" xfId="2" applyNumberFormat="1" applyFont="1" applyFill="1" applyBorder="1" applyProtection="1"/>
    <xf numFmtId="169" fontId="4" fillId="0" borderId="53" xfId="1" applyFont="1" applyFill="1" applyBorder="1" applyAlignment="1" applyProtection="1">
      <alignment horizontal="center"/>
    </xf>
    <xf numFmtId="169" fontId="4" fillId="0" borderId="5" xfId="1" applyFont="1" applyFill="1" applyBorder="1" applyAlignment="1" applyProtection="1">
      <alignment horizontal="center"/>
    </xf>
    <xf numFmtId="169" fontId="4" fillId="0" borderId="66" xfId="1" applyFont="1" applyFill="1" applyBorder="1" applyAlignment="1" applyProtection="1">
      <alignment horizontal="center"/>
    </xf>
    <xf numFmtId="169" fontId="4" fillId="0" borderId="45" xfId="1" applyFont="1" applyFill="1" applyBorder="1" applyAlignment="1" applyProtection="1">
      <alignment horizontal="center"/>
    </xf>
    <xf numFmtId="169" fontId="4" fillId="0" borderId="4" xfId="1" applyFont="1" applyFill="1" applyBorder="1" applyAlignment="1" applyProtection="1">
      <alignment horizontal="center"/>
    </xf>
    <xf numFmtId="169" fontId="4" fillId="0" borderId="68" xfId="1" applyFont="1" applyFill="1" applyBorder="1" applyAlignment="1" applyProtection="1">
      <alignment horizontal="center"/>
    </xf>
    <xf numFmtId="0" fontId="4" fillId="0" borderId="87" xfId="2" applyNumberFormat="1" applyFont="1" applyFill="1" applyBorder="1" applyAlignment="1" applyProtection="1">
      <alignment horizontal="center" vertical="center"/>
    </xf>
    <xf numFmtId="4" fontId="171" fillId="0" borderId="2" xfId="4" applyNumberFormat="1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 applyProtection="1">
      <alignment horizontal="left" vertical="center" wrapText="1"/>
    </xf>
    <xf numFmtId="49" fontId="4" fillId="0" borderId="3" xfId="2" applyNumberFormat="1" applyFont="1" applyFill="1" applyBorder="1" applyAlignment="1" applyProtection="1">
      <alignment horizontal="left" vertical="center" wrapText="1"/>
    </xf>
    <xf numFmtId="171" fontId="4" fillId="0" borderId="5" xfId="2" applyNumberFormat="1" applyFont="1" applyFill="1" applyBorder="1" applyAlignment="1" applyProtection="1">
      <alignment horizontal="center" vertical="center" wrapText="1"/>
    </xf>
    <xf numFmtId="171" fontId="4" fillId="0" borderId="2" xfId="2" applyNumberFormat="1" applyFont="1" applyFill="1" applyBorder="1" applyAlignment="1" applyProtection="1">
      <alignment horizontal="center" vertical="center" wrapText="1"/>
    </xf>
    <xf numFmtId="171" fontId="4" fillId="0" borderId="53" xfId="2" applyNumberFormat="1" applyFont="1" applyFill="1" applyBorder="1" applyAlignment="1" applyProtection="1">
      <alignment horizontal="center" vertical="center" wrapText="1"/>
    </xf>
    <xf numFmtId="209" fontId="4" fillId="0" borderId="2" xfId="2" applyNumberFormat="1" applyFont="1" applyFill="1" applyBorder="1" applyAlignment="1" applyProtection="1">
      <alignment horizontal="center" vertical="center" wrapText="1"/>
    </xf>
    <xf numFmtId="169" fontId="4" fillId="0" borderId="2" xfId="1" applyFont="1" applyFill="1" applyBorder="1" applyAlignment="1" applyProtection="1">
      <alignment horizontal="center" vertical="center" wrapText="1"/>
    </xf>
    <xf numFmtId="169" fontId="4" fillId="0" borderId="62" xfId="1" applyFont="1" applyFill="1" applyBorder="1" applyAlignment="1" applyProtection="1">
      <alignment horizontal="center" vertical="center" wrapText="1"/>
    </xf>
    <xf numFmtId="209" fontId="4" fillId="0" borderId="5" xfId="2" applyNumberFormat="1" applyFont="1" applyFill="1" applyBorder="1" applyAlignment="1" applyProtection="1">
      <alignment horizontal="center" vertical="center" wrapText="1"/>
    </xf>
    <xf numFmtId="209" fontId="4" fillId="0" borderId="81" xfId="2" applyNumberFormat="1" applyFont="1" applyFill="1" applyBorder="1" applyAlignment="1" applyProtection="1">
      <alignment horizontal="center" vertical="center" wrapText="1"/>
    </xf>
    <xf numFmtId="209" fontId="4" fillId="0" borderId="3" xfId="2" applyNumberFormat="1" applyFont="1" applyFill="1" applyBorder="1" applyAlignment="1" applyProtection="1">
      <alignment horizontal="center" vertical="center" wrapText="1"/>
    </xf>
    <xf numFmtId="209" fontId="4" fillId="0" borderId="86" xfId="2" applyNumberFormat="1" applyFont="1" applyFill="1" applyBorder="1" applyAlignment="1" applyProtection="1">
      <alignment horizontal="center" vertical="center" wrapText="1"/>
    </xf>
    <xf numFmtId="171" fontId="4" fillId="0" borderId="3" xfId="2" applyNumberFormat="1" applyFont="1" applyFill="1" applyBorder="1" applyAlignment="1" applyProtection="1">
      <alignment horizontal="center" vertical="center" wrapText="1"/>
    </xf>
    <xf numFmtId="49" fontId="4" fillId="0" borderId="1" xfId="2" applyNumberFormat="1" applyFont="1" applyFill="1" applyBorder="1" applyAlignment="1" applyProtection="1">
      <alignment horizontal="left" vertical="center" wrapText="1"/>
    </xf>
    <xf numFmtId="49" fontId="4" fillId="0" borderId="14" xfId="2" applyNumberFormat="1" applyFont="1" applyFill="1" applyBorder="1" applyAlignment="1" applyProtection="1">
      <alignment horizontal="left" vertical="center" wrapText="1"/>
    </xf>
    <xf numFmtId="171" fontId="4" fillId="0" borderId="66" xfId="2" applyNumberFormat="1" applyFont="1" applyFill="1" applyBorder="1" applyAlignment="1" applyProtection="1">
      <alignment horizontal="center" vertical="center" wrapText="1"/>
    </xf>
    <xf numFmtId="171" fontId="4" fillId="0" borderId="1" xfId="2" applyNumberFormat="1" applyFont="1" applyFill="1" applyBorder="1" applyAlignment="1" applyProtection="1">
      <alignment horizontal="center" vertical="center" wrapText="1"/>
    </xf>
    <xf numFmtId="171" fontId="4" fillId="0" borderId="45" xfId="2" applyNumberFormat="1" applyFont="1" applyFill="1" applyBorder="1" applyAlignment="1" applyProtection="1">
      <alignment horizontal="center" vertical="center" wrapText="1"/>
    </xf>
    <xf numFmtId="209" fontId="4" fillId="0" borderId="1" xfId="2" applyNumberFormat="1" applyFont="1" applyFill="1" applyBorder="1" applyAlignment="1" applyProtection="1">
      <alignment horizontal="center" vertical="center" wrapText="1"/>
    </xf>
    <xf numFmtId="209" fontId="4" fillId="0" borderId="87" xfId="2" applyNumberFormat="1" applyFont="1" applyFill="1" applyBorder="1" applyAlignment="1" applyProtection="1">
      <alignment horizontal="center" vertical="center" wrapText="1"/>
    </xf>
    <xf numFmtId="169" fontId="4" fillId="0" borderId="1" xfId="1" applyFont="1" applyFill="1" applyBorder="1" applyAlignment="1" applyProtection="1">
      <alignment horizontal="center" vertical="center" wrapText="1"/>
    </xf>
    <xf numFmtId="169" fontId="4" fillId="0" borderId="67" xfId="1" applyFont="1" applyFill="1" applyBorder="1" applyAlignment="1" applyProtection="1">
      <alignment horizontal="center" vertical="center" wrapText="1"/>
    </xf>
    <xf numFmtId="49" fontId="4" fillId="0" borderId="2" xfId="8980" applyNumberFormat="1" applyFont="1" applyFill="1" applyBorder="1" applyAlignment="1" applyProtection="1">
      <alignment horizontal="left" vertical="center" wrapText="1"/>
    </xf>
    <xf numFmtId="209" fontId="4" fillId="0" borderId="88" xfId="2" applyNumberFormat="1" applyFont="1" applyFill="1" applyBorder="1" applyAlignment="1" applyProtection="1">
      <alignment horizontal="center" vertical="center" wrapText="1"/>
    </xf>
    <xf numFmtId="169" fontId="4" fillId="0" borderId="5" xfId="1" applyFont="1" applyFill="1" applyBorder="1" applyAlignment="1" applyProtection="1">
      <alignment horizontal="center" vertical="center" wrapText="1"/>
    </xf>
    <xf numFmtId="169" fontId="4" fillId="0" borderId="88" xfId="1" applyFont="1" applyFill="1" applyBorder="1" applyAlignment="1" applyProtection="1">
      <alignment horizontal="center" vertical="center" wrapText="1"/>
    </xf>
    <xf numFmtId="169" fontId="4" fillId="0" borderId="14" xfId="1" applyFont="1" applyFill="1" applyBorder="1" applyAlignment="1" applyProtection="1">
      <alignment horizontal="center" vertical="center" wrapText="1"/>
    </xf>
    <xf numFmtId="49" fontId="4" fillId="0" borderId="1" xfId="8980" applyNumberFormat="1" applyFont="1" applyFill="1" applyBorder="1" applyAlignment="1" applyProtection="1">
      <alignment horizontal="left" vertical="center" wrapText="1"/>
    </xf>
    <xf numFmtId="169" fontId="4" fillId="0" borderId="87" xfId="1" applyFont="1" applyFill="1" applyBorder="1" applyAlignment="1" applyProtection="1">
      <alignment horizontal="center" vertical="center" wrapText="1"/>
    </xf>
    <xf numFmtId="209" fontId="4" fillId="0" borderId="71" xfId="2" applyNumberFormat="1" applyFont="1" applyFill="1" applyBorder="1" applyAlignment="1" applyProtection="1">
      <alignment horizontal="center" vertical="center" wrapText="1"/>
    </xf>
    <xf numFmtId="169" fontId="4" fillId="0" borderId="63" xfId="1" applyFont="1" applyFill="1" applyBorder="1" applyAlignment="1" applyProtection="1">
      <alignment horizontal="center" vertical="center" wrapText="1"/>
    </xf>
    <xf numFmtId="169" fontId="4" fillId="0" borderId="69" xfId="1" applyFont="1" applyFill="1" applyBorder="1" applyAlignment="1" applyProtection="1">
      <alignment horizontal="center" vertical="center" wrapText="1"/>
    </xf>
    <xf numFmtId="169" fontId="4" fillId="0" borderId="81" xfId="1" applyFont="1" applyFill="1" applyBorder="1" applyAlignment="1" applyProtection="1">
      <alignment horizontal="center" vertical="center" wrapText="1"/>
    </xf>
    <xf numFmtId="169" fontId="4" fillId="0" borderId="9" xfId="1" applyFont="1" applyFill="1" applyBorder="1" applyAlignment="1" applyProtection="1">
      <alignment horizontal="center" vertical="center" wrapText="1"/>
    </xf>
    <xf numFmtId="0" fontId="4" fillId="0" borderId="2" xfId="2" applyNumberFormat="1" applyFont="1" applyFill="1" applyBorder="1" applyAlignment="1" applyProtection="1">
      <alignment horizontal="left" vertical="center" wrapText="1"/>
    </xf>
    <xf numFmtId="49" fontId="4" fillId="0" borderId="5" xfId="2" applyNumberFormat="1" applyFont="1" applyFill="1" applyBorder="1" applyAlignment="1" applyProtection="1">
      <alignment horizontal="left" vertical="center" wrapText="1"/>
    </xf>
    <xf numFmtId="49" fontId="4" fillId="0" borderId="66" xfId="2" applyNumberFormat="1" applyFont="1" applyFill="1" applyBorder="1" applyAlignment="1" applyProtection="1">
      <alignment horizontal="left" vertical="center" wrapText="1"/>
    </xf>
    <xf numFmtId="49" fontId="4" fillId="0" borderId="5" xfId="8980" applyNumberFormat="1" applyFont="1" applyFill="1" applyBorder="1" applyAlignment="1" applyProtection="1">
      <alignment horizontal="left" vertical="center" wrapText="1"/>
    </xf>
    <xf numFmtId="49" fontId="4" fillId="0" borderId="66" xfId="8980" applyNumberFormat="1" applyFont="1" applyFill="1" applyBorder="1" applyAlignment="1" applyProtection="1">
      <alignment horizontal="left" vertical="center" wrapText="1"/>
    </xf>
    <xf numFmtId="0" fontId="211" fillId="0" borderId="0" xfId="3485" applyFont="1" applyFill="1" applyAlignment="1">
      <alignment vertical="center" wrapText="1"/>
    </xf>
    <xf numFmtId="0" fontId="4" fillId="0" borderId="5" xfId="2" applyNumberFormat="1" applyFont="1" applyFill="1" applyBorder="1" applyAlignment="1" applyProtection="1">
      <alignment horizontal="center" vertical="center"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53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71" xfId="4521" applyNumberFormat="1" applyFont="1" applyFill="1" applyBorder="1" applyAlignment="1" applyProtection="1">
      <alignment horizontal="center" vertical="center" wrapText="1"/>
    </xf>
    <xf numFmtId="0" fontId="4" fillId="0" borderId="2" xfId="4521" applyNumberFormat="1" applyFont="1" applyFill="1" applyBorder="1" applyAlignment="1" applyProtection="1">
      <alignment horizontal="center" vertical="center" wrapText="1"/>
    </xf>
    <xf numFmtId="0" fontId="4" fillId="0" borderId="72" xfId="4521" applyNumberFormat="1" applyFont="1" applyFill="1" applyBorder="1" applyAlignment="1" applyProtection="1">
      <alignment horizontal="center" vertical="center" wrapText="1"/>
    </xf>
    <xf numFmtId="0" fontId="4" fillId="0" borderId="75" xfId="4521" applyNumberFormat="1" applyFont="1" applyFill="1" applyBorder="1" applyAlignment="1" applyProtection="1">
      <alignment horizontal="center" vertical="center" wrapText="1"/>
    </xf>
    <xf numFmtId="0" fontId="4" fillId="0" borderId="54" xfId="4521" applyNumberFormat="1" applyFont="1" applyFill="1" applyBorder="1" applyAlignment="1" applyProtection="1">
      <alignment horizontal="center" vertical="center" wrapText="1"/>
    </xf>
    <xf numFmtId="0" fontId="4" fillId="0" borderId="6" xfId="4521" applyNumberFormat="1" applyFont="1" applyFill="1" applyBorder="1" applyAlignment="1" applyProtection="1">
      <alignment horizontal="center" vertical="center" wrapText="1"/>
    </xf>
    <xf numFmtId="0" fontId="4" fillId="0" borderId="8" xfId="4521" applyNumberFormat="1" applyFont="1" applyFill="1" applyBorder="1" applyAlignment="1" applyProtection="1">
      <alignment horizontal="center" vertical="center" wrapText="1"/>
    </xf>
    <xf numFmtId="171" fontId="209" fillId="0" borderId="54" xfId="2" applyNumberFormat="1" applyFont="1" applyFill="1" applyBorder="1" applyAlignment="1" applyProtection="1">
      <alignment horizontal="center" vertical="center" wrapText="1"/>
    </xf>
    <xf numFmtId="171" fontId="209" fillId="0" borderId="6" xfId="2" applyNumberFormat="1" applyFont="1" applyFill="1" applyBorder="1" applyAlignment="1" applyProtection="1">
      <alignment horizontal="center" vertical="center" wrapText="1"/>
    </xf>
    <xf numFmtId="171" fontId="209" fillId="0" borderId="46" xfId="2" applyNumberFormat="1" applyFont="1" applyFill="1" applyBorder="1" applyAlignment="1" applyProtection="1">
      <alignment horizontal="center" vertical="center" wrapText="1"/>
    </xf>
    <xf numFmtId="0" fontId="4" fillId="0" borderId="10" xfId="4521" applyNumberFormat="1" applyFont="1" applyFill="1" applyBorder="1" applyAlignment="1" applyProtection="1">
      <alignment horizontal="center" vertical="center" wrapText="1"/>
    </xf>
    <xf numFmtId="0" fontId="4" fillId="0" borderId="55" xfId="4521" applyNumberFormat="1" applyFont="1" applyFill="1" applyBorder="1" applyAlignment="1" applyProtection="1">
      <alignment horizontal="center" vertical="center" wrapText="1"/>
    </xf>
    <xf numFmtId="0" fontId="4" fillId="0" borderId="47" xfId="4521" applyNumberFormat="1" applyFont="1" applyFill="1" applyBorder="1" applyAlignment="1" applyProtection="1">
      <alignment horizontal="center" vertical="center" wrapText="1"/>
    </xf>
    <xf numFmtId="0" fontId="4" fillId="0" borderId="56" xfId="4521" applyNumberFormat="1" applyFont="1" applyFill="1" applyBorder="1" applyAlignment="1" applyProtection="1">
      <alignment horizontal="center" vertical="center" wrapText="1"/>
    </xf>
    <xf numFmtId="0" fontId="4" fillId="0" borderId="17" xfId="2" applyNumberFormat="1" applyFont="1" applyFill="1" applyBorder="1" applyAlignment="1" applyProtection="1">
      <alignment horizontal="center" vertical="center" wrapText="1"/>
    </xf>
    <xf numFmtId="0" fontId="4" fillId="0" borderId="91" xfId="2" applyNumberFormat="1" applyFont="1" applyFill="1" applyBorder="1" applyAlignment="1" applyProtection="1">
      <alignment horizontal="center" vertical="center" wrapText="1"/>
    </xf>
    <xf numFmtId="49" fontId="4" fillId="0" borderId="5" xfId="2" applyNumberFormat="1" applyFont="1" applyFill="1" applyBorder="1" applyAlignment="1" applyProtection="1">
      <alignment vertical="center" wrapText="1"/>
    </xf>
    <xf numFmtId="49" fontId="4" fillId="0" borderId="2" xfId="2" applyNumberFormat="1" applyFont="1" applyFill="1" applyBorder="1" applyAlignment="1" applyProtection="1">
      <alignment vertical="center" wrapText="1"/>
    </xf>
    <xf numFmtId="171" fontId="209" fillId="0" borderId="5" xfId="2" applyNumberFormat="1" applyFont="1" applyFill="1" applyBorder="1" applyAlignment="1" applyProtection="1">
      <alignment horizontal="center" vertical="center" wrapText="1"/>
    </xf>
    <xf numFmtId="171" fontId="209" fillId="0" borderId="2" xfId="2" applyNumberFormat="1" applyFont="1" applyFill="1" applyBorder="1" applyAlignment="1" applyProtection="1">
      <alignment horizontal="center" vertical="center" wrapText="1"/>
    </xf>
    <xf numFmtId="171" fontId="209" fillId="0" borderId="53" xfId="2" applyNumberFormat="1" applyFont="1" applyFill="1" applyBorder="1" applyAlignment="1" applyProtection="1">
      <alignment horizontal="center" vertical="center" wrapText="1"/>
    </xf>
    <xf numFmtId="209" fontId="4" fillId="0" borderId="53" xfId="2" applyNumberFormat="1" applyFont="1" applyFill="1" applyBorder="1" applyAlignment="1" applyProtection="1">
      <alignment horizontal="center" vertical="center" wrapText="1"/>
    </xf>
    <xf numFmtId="169" fontId="4" fillId="0" borderId="3" xfId="1" applyFont="1" applyFill="1" applyBorder="1" applyAlignment="1" applyProtection="1">
      <alignment horizontal="center" vertical="center" wrapText="1"/>
    </xf>
    <xf numFmtId="209" fontId="4" fillId="0" borderId="62" xfId="2" applyNumberFormat="1" applyFont="1" applyFill="1" applyBorder="1" applyAlignment="1" applyProtection="1">
      <alignment horizontal="center" vertical="center" wrapText="1"/>
    </xf>
    <xf numFmtId="209" fontId="4" fillId="0" borderId="45" xfId="2" applyNumberFormat="1" applyFont="1" applyFill="1" applyBorder="1" applyAlignment="1" applyProtection="1">
      <alignment horizontal="center" vertical="center" wrapText="1"/>
    </xf>
    <xf numFmtId="171" fontId="210" fillId="0" borderId="57" xfId="2" applyNumberFormat="1" applyFont="1" applyFill="1" applyBorder="1" applyAlignment="1" applyProtection="1">
      <alignment horizontal="center" vertical="center" wrapText="1"/>
    </xf>
    <xf numFmtId="171" fontId="213" fillId="0" borderId="58" xfId="2" applyNumberFormat="1" applyFont="1" applyFill="1" applyBorder="1" applyAlignment="1" applyProtection="1">
      <alignment horizontal="center" vertical="center" wrapText="1"/>
    </xf>
    <xf numFmtId="171" fontId="213" fillId="0" borderId="59" xfId="2" applyNumberFormat="1" applyFont="1" applyFill="1" applyBorder="1" applyAlignment="1" applyProtection="1">
      <alignment horizontal="center" vertical="center" wrapText="1"/>
    </xf>
    <xf numFmtId="171" fontId="213" fillId="0" borderId="57" xfId="2" applyNumberFormat="1" applyFont="1" applyFill="1" applyBorder="1" applyAlignment="1" applyProtection="1">
      <alignment horizontal="center" vertical="center" wrapText="1"/>
    </xf>
    <xf numFmtId="209" fontId="210" fillId="0" borderId="76" xfId="2" applyNumberFormat="1" applyFont="1" applyFill="1" applyBorder="1" applyAlignment="1" applyProtection="1">
      <alignment horizontal="center" vertical="center" wrapText="1"/>
    </xf>
    <xf numFmtId="209" fontId="210" fillId="0" borderId="59" xfId="2" applyNumberFormat="1" applyFont="1" applyFill="1" applyBorder="1" applyAlignment="1" applyProtection="1">
      <alignment horizontal="center" vertical="center" wrapText="1"/>
    </xf>
    <xf numFmtId="209" fontId="210" fillId="0" borderId="57" xfId="2" applyNumberFormat="1" applyFont="1" applyFill="1" applyBorder="1" applyAlignment="1" applyProtection="1">
      <alignment horizontal="center" vertical="center" wrapText="1"/>
    </xf>
    <xf numFmtId="169" fontId="210" fillId="0" borderId="76" xfId="1" applyFont="1" applyFill="1" applyBorder="1" applyAlignment="1" applyProtection="1">
      <alignment horizontal="center" vertical="center" wrapText="1"/>
    </xf>
    <xf numFmtId="169" fontId="210" fillId="0" borderId="59" xfId="1" applyFont="1" applyFill="1" applyBorder="1" applyAlignment="1" applyProtection="1">
      <alignment horizontal="center" vertical="center" wrapText="1"/>
    </xf>
    <xf numFmtId="169" fontId="210" fillId="0" borderId="57" xfId="1" applyFont="1" applyFill="1" applyBorder="1" applyAlignment="1" applyProtection="1">
      <alignment horizontal="center" vertical="center" wrapText="1"/>
    </xf>
    <xf numFmtId="169" fontId="4" fillId="0" borderId="76" xfId="1" applyFont="1" applyFill="1" applyBorder="1" applyAlignment="1" applyProtection="1">
      <alignment horizontal="center" vertical="center" wrapText="1"/>
    </xf>
    <xf numFmtId="169" fontId="4" fillId="0" borderId="57" xfId="1" applyFont="1" applyFill="1" applyBorder="1" applyAlignment="1" applyProtection="1">
      <alignment horizontal="center" vertical="center" wrapText="1"/>
    </xf>
    <xf numFmtId="169" fontId="4" fillId="0" borderId="84" xfId="1" applyFont="1" applyFill="1" applyBorder="1" applyAlignment="1" applyProtection="1">
      <alignment horizontal="center" vertical="center" wrapText="1"/>
    </xf>
    <xf numFmtId="171" fontId="210" fillId="0" borderId="53" xfId="2" applyNumberFormat="1" applyFont="1" applyFill="1" applyBorder="1" applyAlignment="1" applyProtection="1">
      <alignment horizontal="center" vertical="center" wrapText="1"/>
    </xf>
    <xf numFmtId="171" fontId="213" fillId="0" borderId="5" xfId="2" applyNumberFormat="1" applyFont="1" applyFill="1" applyBorder="1" applyAlignment="1" applyProtection="1">
      <alignment horizontal="center" vertical="center" wrapText="1"/>
    </xf>
    <xf numFmtId="171" fontId="213" fillId="0" borderId="2" xfId="2" applyNumberFormat="1" applyFont="1" applyFill="1" applyBorder="1" applyAlignment="1" applyProtection="1">
      <alignment horizontal="center" vertical="center" wrapText="1"/>
    </xf>
    <xf numFmtId="171" fontId="213" fillId="0" borderId="53" xfId="2" applyNumberFormat="1" applyFont="1" applyFill="1" applyBorder="1" applyAlignment="1" applyProtection="1">
      <alignment horizontal="center" vertical="center" wrapText="1"/>
    </xf>
    <xf numFmtId="209" fontId="210" fillId="0" borderId="81" xfId="2" applyNumberFormat="1" applyFont="1" applyFill="1" applyBorder="1" applyAlignment="1" applyProtection="1">
      <alignment horizontal="center" vertical="center" wrapText="1"/>
    </xf>
    <xf numFmtId="209" fontId="210" fillId="0" borderId="2" xfId="2" applyNumberFormat="1" applyFont="1" applyFill="1" applyBorder="1" applyAlignment="1" applyProtection="1">
      <alignment horizontal="center" vertical="center" wrapText="1"/>
    </xf>
    <xf numFmtId="209" fontId="210" fillId="0" borderId="53" xfId="2" applyNumberFormat="1" applyFont="1" applyFill="1" applyBorder="1" applyAlignment="1" applyProtection="1">
      <alignment horizontal="center" vertical="center" wrapText="1"/>
    </xf>
    <xf numFmtId="169" fontId="210" fillId="0" borderId="81" xfId="1" applyFont="1" applyFill="1" applyBorder="1" applyAlignment="1" applyProtection="1">
      <alignment horizontal="center" vertical="center" wrapText="1"/>
    </xf>
    <xf numFmtId="169" fontId="210" fillId="0" borderId="2" xfId="1" applyFont="1" applyFill="1" applyBorder="1" applyAlignment="1" applyProtection="1">
      <alignment horizontal="center" vertical="center" wrapText="1"/>
    </xf>
    <xf numFmtId="169" fontId="210" fillId="0" borderId="53" xfId="1" applyFont="1" applyFill="1" applyBorder="1" applyAlignment="1" applyProtection="1">
      <alignment horizontal="center" vertical="center" wrapText="1"/>
    </xf>
    <xf numFmtId="169" fontId="4" fillId="0" borderId="53" xfId="1" applyFont="1" applyFill="1" applyBorder="1" applyAlignment="1" applyProtection="1">
      <alignment horizontal="center" vertical="center" wrapText="1"/>
    </xf>
    <xf numFmtId="169" fontId="4" fillId="0" borderId="4" xfId="1" applyFont="1" applyFill="1" applyBorder="1" applyAlignment="1" applyProtection="1">
      <alignment horizontal="center" vertical="center" wrapText="1"/>
    </xf>
    <xf numFmtId="171" fontId="210" fillId="0" borderId="72" xfId="2" applyNumberFormat="1" applyFont="1" applyFill="1" applyBorder="1" applyAlignment="1" applyProtection="1">
      <alignment horizontal="center" vertical="center" wrapText="1"/>
    </xf>
    <xf numFmtId="171" fontId="213" fillId="0" borderId="9" xfId="2" applyNumberFormat="1" applyFont="1" applyFill="1" applyBorder="1" applyAlignment="1" applyProtection="1">
      <alignment horizontal="center" vertical="center" wrapText="1"/>
    </xf>
    <xf numFmtId="171" fontId="213" fillId="0" borderId="71" xfId="2" applyNumberFormat="1" applyFont="1" applyFill="1" applyBorder="1" applyAlignment="1" applyProtection="1">
      <alignment horizontal="center" vertical="center" wrapText="1"/>
    </xf>
    <xf numFmtId="171" fontId="213" fillId="0" borderId="72" xfId="2" applyNumberFormat="1" applyFont="1" applyFill="1" applyBorder="1" applyAlignment="1" applyProtection="1">
      <alignment horizontal="center" vertical="center" wrapText="1"/>
    </xf>
    <xf numFmtId="209" fontId="210" fillId="0" borderId="77" xfId="2" applyNumberFormat="1" applyFont="1" applyFill="1" applyBorder="1" applyAlignment="1" applyProtection="1">
      <alignment horizontal="center" vertical="center" wrapText="1"/>
    </xf>
    <xf numFmtId="209" fontId="210" fillId="0" borderId="1" xfId="2" applyNumberFormat="1" applyFont="1" applyFill="1" applyBorder="1" applyAlignment="1" applyProtection="1">
      <alignment horizontal="center" vertical="center" wrapText="1"/>
    </xf>
    <xf numFmtId="209" fontId="210" fillId="0" borderId="72" xfId="2" applyNumberFormat="1" applyFont="1" applyFill="1" applyBorder="1" applyAlignment="1" applyProtection="1">
      <alignment horizontal="center" vertical="center" wrapText="1"/>
    </xf>
    <xf numFmtId="169" fontId="4" fillId="0" borderId="77" xfId="1" applyFont="1" applyFill="1" applyBorder="1" applyAlignment="1" applyProtection="1">
      <alignment horizontal="center" vertical="center" wrapText="1"/>
    </xf>
    <xf numFmtId="169" fontId="4" fillId="0" borderId="71" xfId="1" applyFont="1" applyFill="1" applyBorder="1" applyAlignment="1" applyProtection="1">
      <alignment horizontal="center" vertical="center" wrapText="1"/>
    </xf>
    <xf numFmtId="169" fontId="4" fillId="0" borderId="72" xfId="1" applyFont="1" applyFill="1" applyBorder="1" applyAlignment="1" applyProtection="1">
      <alignment horizontal="center" vertical="center" wrapText="1"/>
    </xf>
    <xf numFmtId="169" fontId="4" fillId="0" borderId="85" xfId="1" applyFont="1" applyFill="1" applyBorder="1" applyAlignment="1" applyProtection="1">
      <alignment horizontal="center" vertical="center" wrapText="1"/>
    </xf>
    <xf numFmtId="49" fontId="4" fillId="0" borderId="54" xfId="2" applyNumberFormat="1" applyFont="1" applyFill="1" applyBorder="1" applyAlignment="1" applyProtection="1">
      <alignment vertical="center" wrapText="1"/>
    </xf>
    <xf numFmtId="49" fontId="4" fillId="0" borderId="6" xfId="2" applyNumberFormat="1" applyFont="1" applyFill="1" applyBorder="1" applyAlignment="1" applyProtection="1">
      <alignment vertical="center" wrapText="1"/>
    </xf>
    <xf numFmtId="0" fontId="209" fillId="0" borderId="54" xfId="2" applyNumberFormat="1" applyFont="1" applyFill="1" applyBorder="1" applyProtection="1"/>
    <xf numFmtId="0" fontId="209" fillId="0" borderId="6" xfId="2" applyNumberFormat="1" applyFont="1" applyFill="1" applyBorder="1" applyProtection="1"/>
    <xf numFmtId="0" fontId="209" fillId="0" borderId="46" xfId="2" applyNumberFormat="1" applyFont="1" applyFill="1" applyBorder="1" applyProtection="1"/>
    <xf numFmtId="209" fontId="4" fillId="0" borderId="56" xfId="2" applyNumberFormat="1" applyFont="1" applyFill="1" applyBorder="1" applyAlignment="1" applyProtection="1">
      <alignment horizontal="center" vertical="center" wrapText="1"/>
    </xf>
    <xf numFmtId="209" fontId="4" fillId="0" borderId="47" xfId="2" applyNumberFormat="1" applyFont="1" applyFill="1" applyBorder="1" applyAlignment="1" applyProtection="1">
      <alignment horizontal="center" vertical="center" wrapText="1"/>
    </xf>
    <xf numFmtId="209" fontId="4" fillId="0" borderId="46" xfId="2" applyNumberFormat="1" applyFont="1" applyFill="1" applyBorder="1" applyAlignment="1" applyProtection="1">
      <alignment horizontal="center" vertical="center" wrapText="1"/>
    </xf>
    <xf numFmtId="169" fontId="4" fillId="0" borderId="58" xfId="1" applyFont="1" applyFill="1" applyBorder="1" applyAlignment="1" applyProtection="1">
      <alignment horizontal="center" vertical="center" wrapText="1"/>
    </xf>
    <xf numFmtId="169" fontId="4" fillId="0" borderId="59" xfId="1" applyFont="1" applyFill="1" applyBorder="1" applyAlignment="1" applyProtection="1">
      <alignment horizontal="center" vertical="center" wrapText="1"/>
    </xf>
    <xf numFmtId="169" fontId="4" fillId="0" borderId="47" xfId="1" applyFont="1" applyFill="1" applyBorder="1" applyAlignment="1" applyProtection="1">
      <alignment horizontal="center" vertical="center" wrapText="1"/>
    </xf>
    <xf numFmtId="169" fontId="4" fillId="0" borderId="8" xfId="1" applyFont="1" applyFill="1" applyBorder="1" applyAlignment="1" applyProtection="1">
      <alignment horizontal="center" vertical="center" wrapText="1"/>
    </xf>
    <xf numFmtId="169" fontId="4" fillId="0" borderId="55" xfId="1" applyFont="1" applyFill="1" applyBorder="1" applyAlignment="1" applyProtection="1">
      <alignment horizontal="center" vertical="center" wrapText="1"/>
    </xf>
    <xf numFmtId="169" fontId="4" fillId="0" borderId="91" xfId="1" applyFont="1" applyFill="1" applyBorder="1" applyAlignment="1" applyProtection="1">
      <alignment horizontal="center" vertical="center" wrapText="1"/>
    </xf>
    <xf numFmtId="0" fontId="209" fillId="0" borderId="5" xfId="2" applyNumberFormat="1" applyFont="1" applyFill="1" applyBorder="1" applyProtection="1"/>
    <xf numFmtId="0" fontId="209" fillId="0" borderId="2" xfId="2" applyNumberFormat="1" applyFont="1" applyFill="1" applyBorder="1" applyProtection="1"/>
    <xf numFmtId="0" fontId="209" fillId="0" borderId="53" xfId="2" applyNumberFormat="1" applyFont="1" applyFill="1" applyBorder="1" applyProtection="1"/>
    <xf numFmtId="169" fontId="4" fillId="0" borderId="86" xfId="1" applyFont="1" applyFill="1" applyBorder="1" applyAlignment="1" applyProtection="1">
      <alignment horizontal="center" vertical="center" wrapText="1"/>
    </xf>
    <xf numFmtId="0" fontId="4" fillId="0" borderId="5" xfId="2" applyNumberFormat="1" applyFont="1" applyFill="1" applyBorder="1" applyProtection="1"/>
    <xf numFmtId="0" fontId="4" fillId="0" borderId="2" xfId="2" applyNumberFormat="1" applyFont="1" applyFill="1" applyBorder="1" applyProtection="1"/>
    <xf numFmtId="0" fontId="4" fillId="0" borderId="53" xfId="2" applyNumberFormat="1" applyFont="1" applyFill="1" applyBorder="1" applyProtection="1"/>
    <xf numFmtId="209" fontId="4" fillId="0" borderId="80" xfId="2" applyNumberFormat="1" applyFont="1" applyFill="1" applyBorder="1" applyAlignment="1" applyProtection="1">
      <alignment horizontal="center" vertical="center" wrapText="1"/>
    </xf>
    <xf numFmtId="209" fontId="210" fillId="0" borderId="89" xfId="2" applyNumberFormat="1" applyFont="1" applyFill="1" applyBorder="1" applyAlignment="1" applyProtection="1">
      <alignment horizontal="center" vertical="center" wrapText="1"/>
    </xf>
    <xf numFmtId="169" fontId="4" fillId="0" borderId="82" xfId="1" applyFont="1" applyFill="1" applyBorder="1" applyAlignment="1" applyProtection="1">
      <alignment horizontal="center" vertical="center" wrapText="1"/>
    </xf>
    <xf numFmtId="0" fontId="210" fillId="0" borderId="5" xfId="2" applyNumberFormat="1" applyFont="1" applyFill="1" applyBorder="1" applyAlignment="1" applyProtection="1">
      <alignment vertical="center" wrapText="1"/>
    </xf>
    <xf numFmtId="0" fontId="210" fillId="0" borderId="2" xfId="2" applyNumberFormat="1" applyFont="1" applyFill="1" applyBorder="1" applyAlignment="1" applyProtection="1">
      <alignment vertical="center" wrapText="1"/>
    </xf>
    <xf numFmtId="209" fontId="210" fillId="0" borderId="62" xfId="2" applyNumberFormat="1" applyFont="1" applyFill="1" applyBorder="1" applyAlignment="1" applyProtection="1">
      <alignment horizontal="center" vertical="center" wrapText="1"/>
    </xf>
    <xf numFmtId="169" fontId="210" fillId="0" borderId="5" xfId="1" applyFont="1" applyFill="1" applyBorder="1" applyAlignment="1" applyProtection="1">
      <alignment horizontal="center" vertical="center" wrapText="1"/>
    </xf>
    <xf numFmtId="169" fontId="210" fillId="0" borderId="63" xfId="1" applyFont="1" applyFill="1" applyBorder="1" applyAlignment="1" applyProtection="1">
      <alignment horizontal="center" vertical="center" wrapText="1"/>
    </xf>
    <xf numFmtId="169" fontId="210" fillId="0" borderId="4" xfId="1" applyFont="1" applyFill="1" applyBorder="1" applyAlignment="1" applyProtection="1">
      <alignment horizontal="center" vertical="center" wrapText="1"/>
    </xf>
    <xf numFmtId="0" fontId="210" fillId="0" borderId="9" xfId="2" applyNumberFormat="1" applyFont="1" applyFill="1" applyBorder="1" applyAlignment="1" applyProtection="1">
      <alignment vertical="center" wrapText="1"/>
    </xf>
    <xf numFmtId="0" fontId="210" fillId="0" borderId="71" xfId="2" applyNumberFormat="1" applyFont="1" applyFill="1" applyBorder="1" applyAlignment="1" applyProtection="1">
      <alignment vertical="center" wrapText="1"/>
    </xf>
    <xf numFmtId="209" fontId="210" fillId="0" borderId="90" xfId="2" applyNumberFormat="1" applyFont="1" applyFill="1" applyBorder="1" applyAlignment="1" applyProtection="1">
      <alignment horizontal="center" vertical="center" wrapText="1"/>
    </xf>
    <xf numFmtId="209" fontId="210" fillId="0" borderId="71" xfId="2" applyNumberFormat="1" applyFont="1" applyFill="1" applyBorder="1" applyAlignment="1" applyProtection="1">
      <alignment horizontal="center" vertical="center" wrapText="1"/>
    </xf>
    <xf numFmtId="169" fontId="210" fillId="0" borderId="9" xfId="1" applyFont="1" applyFill="1" applyBorder="1" applyAlignment="1" applyProtection="1">
      <alignment horizontal="center" vertical="center" wrapText="1"/>
    </xf>
    <xf numFmtId="169" fontId="210" fillId="0" borderId="71" xfId="1" applyFont="1" applyFill="1" applyBorder="1" applyAlignment="1" applyProtection="1">
      <alignment horizontal="center" vertical="center" wrapText="1"/>
    </xf>
    <xf numFmtId="169" fontId="210" fillId="0" borderId="72" xfId="1" applyFont="1" applyFill="1" applyBorder="1" applyAlignment="1" applyProtection="1">
      <alignment horizontal="center" vertical="center" wrapText="1"/>
    </xf>
    <xf numFmtId="169" fontId="210" fillId="0" borderId="83" xfId="1" applyFont="1" applyFill="1" applyBorder="1" applyAlignment="1" applyProtection="1">
      <alignment horizontal="center"/>
    </xf>
    <xf numFmtId="169" fontId="210" fillId="0" borderId="85" xfId="1" applyFont="1" applyFill="1" applyBorder="1" applyAlignment="1" applyProtection="1">
      <alignment horizontal="center"/>
    </xf>
    <xf numFmtId="0" fontId="214" fillId="0" borderId="29" xfId="0" applyFont="1" applyFill="1" applyBorder="1" applyAlignment="1"/>
    <xf numFmtId="0" fontId="214" fillId="0" borderId="29" xfId="0" applyFont="1" applyFill="1" applyBorder="1"/>
    <xf numFmtId="0" fontId="214" fillId="0" borderId="0" xfId="0" applyFont="1" applyFill="1"/>
    <xf numFmtId="0" fontId="212" fillId="0" borderId="0" xfId="0" applyFont="1" applyFill="1"/>
    <xf numFmtId="4" fontId="171" fillId="0" borderId="3" xfId="0" applyNumberFormat="1" applyFont="1" applyFill="1" applyBorder="1" applyAlignment="1">
      <alignment horizontal="center" vertical="center" wrapText="1"/>
    </xf>
    <xf numFmtId="4" fontId="171" fillId="0" borderId="81" xfId="0" applyNumberFormat="1" applyFont="1" applyFill="1" applyBorder="1" applyAlignment="1">
      <alignment horizontal="center" vertical="center" wrapText="1"/>
    </xf>
    <xf numFmtId="171" fontId="4" fillId="0" borderId="45" xfId="2" applyNumberFormat="1" applyFont="1" applyFill="1" applyBorder="1" applyAlignment="1" applyProtection="1">
      <alignment horizontal="center" vertical="center" wrapText="1"/>
    </xf>
    <xf numFmtId="171" fontId="4" fillId="0" borderId="46" xfId="2" applyNumberFormat="1" applyFont="1" applyFill="1" applyBorder="1" applyAlignment="1" applyProtection="1">
      <alignment horizontal="center" vertical="center" wrapText="1"/>
    </xf>
    <xf numFmtId="49" fontId="4" fillId="0" borderId="61" xfId="2" applyNumberFormat="1" applyFont="1" applyFill="1" applyBorder="1" applyAlignment="1" applyProtection="1">
      <alignment horizontal="center" vertical="center" wrapText="1"/>
    </xf>
    <xf numFmtId="49" fontId="4" fillId="0" borderId="79" xfId="2" applyNumberFormat="1" applyFont="1" applyFill="1" applyBorder="1" applyAlignment="1" applyProtection="1">
      <alignment horizontal="center" vertical="center" wrapText="1"/>
    </xf>
    <xf numFmtId="49" fontId="4" fillId="0" borderId="35" xfId="2" applyNumberFormat="1" applyFont="1" applyFill="1" applyBorder="1" applyAlignment="1" applyProtection="1">
      <alignment horizontal="center" vertical="center" wrapText="1"/>
    </xf>
    <xf numFmtId="49" fontId="4" fillId="0" borderId="13" xfId="2" applyNumberFormat="1" applyFont="1" applyFill="1" applyBorder="1" applyAlignment="1" applyProtection="1">
      <alignment horizontal="center" vertical="center" wrapText="1"/>
    </xf>
    <xf numFmtId="49" fontId="4" fillId="0" borderId="70" xfId="2" applyNumberFormat="1" applyFont="1" applyFill="1" applyBorder="1" applyAlignment="1" applyProtection="1">
      <alignment horizontal="center" vertical="center" wrapText="1"/>
    </xf>
    <xf numFmtId="49" fontId="4" fillId="0" borderId="78" xfId="2" applyNumberFormat="1" applyFont="1" applyFill="1" applyBorder="1" applyAlignment="1" applyProtection="1">
      <alignment horizontal="center" vertical="center" wrapText="1"/>
    </xf>
    <xf numFmtId="49" fontId="210" fillId="0" borderId="58" xfId="2" applyNumberFormat="1" applyFont="1" applyFill="1" applyBorder="1" applyAlignment="1" applyProtection="1">
      <alignment horizontal="center" vertical="center" wrapText="1"/>
    </xf>
    <xf numFmtId="49" fontId="210" fillId="0" borderId="59" xfId="2" applyNumberFormat="1" applyFont="1" applyFill="1" applyBorder="1" applyAlignment="1" applyProtection="1">
      <alignment horizontal="center" vertical="center" wrapText="1"/>
    </xf>
    <xf numFmtId="49" fontId="210" fillId="0" borderId="57" xfId="2" applyNumberFormat="1" applyFont="1" applyFill="1" applyBorder="1" applyAlignment="1" applyProtection="1">
      <alignment horizontal="center" vertical="center" wrapText="1"/>
    </xf>
    <xf numFmtId="0" fontId="4" fillId="0" borderId="65" xfId="4521" applyNumberFormat="1" applyFont="1" applyFill="1" applyBorder="1" applyAlignment="1" applyProtection="1">
      <alignment horizontal="center" vertical="center" wrapText="1"/>
    </xf>
    <xf numFmtId="0" fontId="4" fillId="0" borderId="7" xfId="4521" applyNumberFormat="1" applyFont="1" applyFill="1" applyBorder="1" applyAlignment="1" applyProtection="1">
      <alignment horizontal="center" vertical="center" wrapText="1"/>
    </xf>
    <xf numFmtId="0" fontId="4" fillId="0" borderId="8" xfId="4521" applyNumberFormat="1" applyFont="1" applyFill="1" applyBorder="1" applyAlignment="1" applyProtection="1">
      <alignment horizontal="center" vertical="center" wrapText="1"/>
    </xf>
    <xf numFmtId="171" fontId="4" fillId="0" borderId="59" xfId="2" applyNumberFormat="1" applyFont="1" applyFill="1" applyBorder="1" applyAlignment="1" applyProtection="1">
      <alignment horizontal="center" vertical="center" wrapText="1"/>
    </xf>
    <xf numFmtId="171" fontId="4" fillId="0" borderId="74" xfId="2" applyNumberFormat="1" applyFont="1" applyFill="1" applyBorder="1" applyAlignment="1" applyProtection="1">
      <alignment horizontal="center" vertical="center" wrapText="1"/>
    </xf>
    <xf numFmtId="171" fontId="4" fillId="0" borderId="57" xfId="2" applyNumberFormat="1" applyFont="1" applyFill="1" applyBorder="1" applyAlignment="1" applyProtection="1">
      <alignment horizontal="center" vertical="center" wrapText="1"/>
    </xf>
    <xf numFmtId="0" fontId="211" fillId="0" borderId="0" xfId="3485" applyFont="1" applyFill="1" applyAlignment="1">
      <alignment horizontal="center" vertical="center" wrapText="1"/>
    </xf>
    <xf numFmtId="0" fontId="214" fillId="0" borderId="0" xfId="0" applyFont="1" applyFill="1" applyAlignment="1">
      <alignment horizontal="center"/>
    </xf>
    <xf numFmtId="0" fontId="4" fillId="0" borderId="58" xfId="4522" applyNumberFormat="1" applyFont="1" applyFill="1" applyBorder="1" applyAlignment="1" applyProtection="1">
      <alignment horizontal="center" vertical="center" wrapText="1"/>
    </xf>
    <xf numFmtId="0" fontId="4" fillId="0" borderId="59" xfId="4522" applyNumberFormat="1" applyFont="1" applyFill="1" applyBorder="1" applyAlignment="1" applyProtection="1">
      <alignment horizontal="center" vertical="center" wrapText="1"/>
    </xf>
    <xf numFmtId="0" fontId="4" fillId="0" borderId="57" xfId="4522" applyNumberFormat="1" applyFont="1" applyFill="1" applyBorder="1" applyAlignment="1" applyProtection="1">
      <alignment horizontal="center" vertical="center" wrapText="1"/>
    </xf>
    <xf numFmtId="0" fontId="4" fillId="0" borderId="64" xfId="2" applyNumberFormat="1" applyFont="1" applyFill="1" applyBorder="1" applyAlignment="1" applyProtection="1">
      <alignment horizontal="center" vertical="center" wrapText="1"/>
    </xf>
    <xf numFmtId="0" fontId="4" fillId="0" borderId="17" xfId="2" applyNumberFormat="1" applyFont="1" applyFill="1" applyBorder="1" applyAlignment="1" applyProtection="1">
      <alignment horizontal="center" vertical="center" wrapText="1"/>
    </xf>
    <xf numFmtId="0" fontId="4" fillId="0" borderId="91" xfId="2" applyNumberFormat="1" applyFont="1" applyFill="1" applyBorder="1" applyAlignment="1" applyProtection="1">
      <alignment horizontal="center" vertical="center" wrapText="1"/>
    </xf>
    <xf numFmtId="0" fontId="4" fillId="0" borderId="5" xfId="2" applyNumberFormat="1" applyFont="1" applyFill="1" applyBorder="1" applyAlignment="1" applyProtection="1">
      <alignment horizontal="center" vertical="center"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53" xfId="2" applyNumberFormat="1" applyFont="1" applyFill="1" applyBorder="1" applyAlignment="1" applyProtection="1">
      <alignment horizontal="center" vertical="center" wrapText="1"/>
    </xf>
    <xf numFmtId="0" fontId="4" fillId="0" borderId="64" xfId="4521" applyNumberFormat="1" applyFont="1" applyFill="1" applyBorder="1" applyAlignment="1" applyProtection="1">
      <alignment horizontal="center" vertical="center" wrapText="1"/>
    </xf>
    <xf numFmtId="0" fontId="4" fillId="0" borderId="17" xfId="4521" applyNumberFormat="1" applyFont="1" applyFill="1" applyBorder="1" applyAlignment="1" applyProtection="1">
      <alignment horizontal="center" vertical="center" wrapText="1"/>
    </xf>
    <xf numFmtId="0" fontId="4" fillId="0" borderId="73" xfId="4521" applyNumberFormat="1" applyFont="1" applyFill="1" applyBorder="1" applyAlignment="1" applyProtection="1">
      <alignment horizontal="center" vertical="center" wrapText="1"/>
    </xf>
    <xf numFmtId="0" fontId="4" fillId="0" borderId="61" xfId="4521" applyNumberFormat="1" applyFont="1" applyFill="1" applyBorder="1" applyAlignment="1" applyProtection="1">
      <alignment horizontal="center" vertical="center" wrapText="1"/>
    </xf>
    <xf numFmtId="0" fontId="4" fillId="0" borderId="35" xfId="4521" applyNumberFormat="1" applyFont="1" applyFill="1" applyBorder="1" applyAlignment="1" applyProtection="1">
      <alignment horizontal="center" vertical="center" wrapText="1"/>
    </xf>
    <xf numFmtId="0" fontId="4" fillId="0" borderId="70" xfId="4521" applyNumberFormat="1" applyFont="1" applyFill="1" applyBorder="1" applyAlignment="1" applyProtection="1">
      <alignment horizontal="center" vertical="center" wrapText="1"/>
    </xf>
    <xf numFmtId="0" fontId="4" fillId="0" borderId="92" xfId="4521" applyNumberFormat="1" applyFont="1" applyFill="1" applyBorder="1" applyAlignment="1" applyProtection="1">
      <alignment horizontal="center" vertical="center" wrapText="1"/>
    </xf>
    <xf numFmtId="0" fontId="4" fillId="0" borderId="93" xfId="4521" applyNumberFormat="1" applyFont="1" applyFill="1" applyBorder="1" applyAlignment="1" applyProtection="1">
      <alignment horizontal="center" vertical="center" wrapText="1"/>
    </xf>
    <xf numFmtId="0" fontId="4" fillId="0" borderId="54" xfId="4521" applyNumberFormat="1" applyFont="1" applyFill="1" applyBorder="1" applyAlignment="1" applyProtection="1">
      <alignment horizontal="center" vertical="center" wrapText="1"/>
    </xf>
    <xf numFmtId="0" fontId="4" fillId="0" borderId="60" xfId="4521" applyNumberFormat="1" applyFont="1" applyFill="1" applyBorder="1" applyAlignment="1" applyProtection="1">
      <alignment horizontal="center" vertical="center" wrapText="1"/>
    </xf>
    <xf numFmtId="0" fontId="4" fillId="0" borderId="11" xfId="4521" applyNumberFormat="1" applyFont="1" applyFill="1" applyBorder="1" applyAlignment="1" applyProtection="1">
      <alignment horizontal="center" vertical="center" wrapText="1"/>
    </xf>
    <xf numFmtId="0" fontId="4" fillId="0" borderId="6" xfId="4521" applyNumberFormat="1" applyFont="1" applyFill="1" applyBorder="1" applyAlignment="1" applyProtection="1">
      <alignment horizontal="center" vertical="center" wrapText="1"/>
    </xf>
    <xf numFmtId="171" fontId="4" fillId="0" borderId="66" xfId="2" applyNumberFormat="1" applyFont="1" applyFill="1" applyBorder="1" applyAlignment="1" applyProtection="1">
      <alignment horizontal="center" vertical="center" wrapText="1"/>
    </xf>
    <xf numFmtId="171" fontId="4" fillId="0" borderId="54" xfId="2" applyNumberFormat="1" applyFont="1" applyFill="1" applyBorder="1" applyAlignment="1" applyProtection="1">
      <alignment horizontal="center" vertical="center" wrapText="1"/>
    </xf>
    <xf numFmtId="171" fontId="4" fillId="0" borderId="1" xfId="2" applyNumberFormat="1" applyFont="1" applyFill="1" applyBorder="1" applyAlignment="1" applyProtection="1">
      <alignment horizontal="center" vertical="center" wrapText="1"/>
    </xf>
    <xf numFmtId="171" fontId="4" fillId="0" borderId="6" xfId="2" applyNumberFormat="1" applyFont="1" applyFill="1" applyBorder="1" applyAlignment="1" applyProtection="1">
      <alignment horizontal="center" vertical="center" wrapText="1"/>
    </xf>
  </cellXfs>
  <cellStyles count="15748">
    <cellStyle name=" 1" xfId="8"/>
    <cellStyle name=" 1 2" xfId="9"/>
    <cellStyle name=" 1_Stage1" xfId="10"/>
    <cellStyle name="_x000a_bidires=100_x000d_" xfId="11"/>
    <cellStyle name="%" xfId="12"/>
    <cellStyle name="%_Inputs" xfId="13"/>
    <cellStyle name="%_Inputs (const)" xfId="14"/>
    <cellStyle name="%_Inputs (const)_Расче тарифа на тэ 2014 Мезенский АрхоблЭнерго" xfId="15"/>
    <cellStyle name="%_Inputs (const)_Тариф тепло Мезень для АТЦ" xfId="16"/>
    <cellStyle name="%_Inputs (const)_тарифы по ТЭ на 2014 год Соловки исправ." xfId="17"/>
    <cellStyle name="%_Inputs Co" xfId="18"/>
    <cellStyle name="%_Inputs Co_Расче тарифа на тэ 2014 Мезенский АрхоблЭнерго" xfId="19"/>
    <cellStyle name="%_Inputs Co_Тариф тепло Мезень для АТЦ" xfId="20"/>
    <cellStyle name="%_Inputs Co_тарифы по ТЭ на 2014 год Соловки исправ." xfId="21"/>
    <cellStyle name="?" xfId="22"/>
    <cellStyle name="?…?ж?Ш?и [0.00]" xfId="23"/>
    <cellStyle name="?W??_‘O’с?р??" xfId="24"/>
    <cellStyle name="_~6450243" xfId="25"/>
    <cellStyle name="_~6450243 2" xfId="26"/>
    <cellStyle name="_CashFlow_2007_проект_02_02_final" xfId="27"/>
    <cellStyle name="_CPI foodimp" xfId="28"/>
    <cellStyle name="_FFF" xfId="29"/>
    <cellStyle name="_FFF_New Form10_2" xfId="30"/>
    <cellStyle name="_FFF_Nsi" xfId="31"/>
    <cellStyle name="_FFF_Nsi_1" xfId="32"/>
    <cellStyle name="_FFF_Nsi_139" xfId="33"/>
    <cellStyle name="_FFF_Nsi_140" xfId="34"/>
    <cellStyle name="_FFF_Nsi_140(Зах)" xfId="35"/>
    <cellStyle name="_FFF_Nsi_140_mod" xfId="36"/>
    <cellStyle name="_FFF_Summary" xfId="37"/>
    <cellStyle name="_FFF_Tax_form_1кв_3" xfId="38"/>
    <cellStyle name="_FFF_БКЭ" xfId="39"/>
    <cellStyle name="_Final_Book_010301" xfId="40"/>
    <cellStyle name="_Final_Book_010301_New Form10_2" xfId="41"/>
    <cellStyle name="_Final_Book_010301_Nsi" xfId="42"/>
    <cellStyle name="_Final_Book_010301_Nsi_1" xfId="43"/>
    <cellStyle name="_Final_Book_010301_Nsi_139" xfId="44"/>
    <cellStyle name="_Final_Book_010301_Nsi_140" xfId="45"/>
    <cellStyle name="_Final_Book_010301_Nsi_140(Зах)" xfId="46"/>
    <cellStyle name="_Final_Book_010301_Nsi_140_mod" xfId="47"/>
    <cellStyle name="_Final_Book_010301_Summary" xfId="48"/>
    <cellStyle name="_Final_Book_010301_Tax_form_1кв_3" xfId="49"/>
    <cellStyle name="_Final_Book_010301_БКЭ" xfId="50"/>
    <cellStyle name="_macro 2012 var 1" xfId="51"/>
    <cellStyle name="_Model_RAB Мой" xfId="52"/>
    <cellStyle name="_Model_RAB Мой 2" xfId="53"/>
    <cellStyle name="_Model_RAB Мой 2_OREP.KU.2011.MONTHLY.02(v0.1)" xfId="54"/>
    <cellStyle name="_Model_RAB Мой 2_OREP.KU.2011.MONTHLY.02(v0.4)" xfId="55"/>
    <cellStyle name="_Model_RAB Мой 2_OREP.KU.2011.MONTHLY.11(v1.4)" xfId="56"/>
    <cellStyle name="_Model_RAB Мой 2_UPDATE.OREP.KU.2011.MONTHLY.02.TO.1.2" xfId="57"/>
    <cellStyle name="_Model_RAB Мой_46EE.2011(v1.0)" xfId="58"/>
    <cellStyle name="_Model_RAB Мой_46EE.2011(v1.0)_46TE.2011(v1.0)" xfId="59"/>
    <cellStyle name="_Model_RAB Мой_46EE.2011(v1.0)_INDEX.STATION.2012(v1.0)_" xfId="60"/>
    <cellStyle name="_Model_RAB Мой_46EE.2011(v1.0)_INDEX.STATION.2012(v2.0)" xfId="61"/>
    <cellStyle name="_Model_RAB Мой_46EE.2011(v1.0)_INDEX.STATION.2012(v2.1)" xfId="62"/>
    <cellStyle name="_Model_RAB Мой_46EE.2011(v1.0)_TEPLO.PREDEL.2012.M(v1.1)_test" xfId="63"/>
    <cellStyle name="_Model_RAB Мой_46EE.2011(v1.2)" xfId="64"/>
    <cellStyle name="_Model_RAB Мой_46EP.2011(v2.0)" xfId="65"/>
    <cellStyle name="_Model_RAB Мой_46EP.2012(v0.1)" xfId="66"/>
    <cellStyle name="_Model_RAB Мой_46TE.2011(v1.0)" xfId="67"/>
    <cellStyle name="_Model_RAB Мой_4DNS.UPDATE.EXAMPLE" xfId="68"/>
    <cellStyle name="_Model_RAB Мой_ARMRAZR" xfId="69"/>
    <cellStyle name="_Model_RAB Мой_BALANCE.WARM.2010.FACT(v1.0)" xfId="70"/>
    <cellStyle name="_Model_RAB Мой_BALANCE.WARM.2010.PLAN" xfId="71"/>
    <cellStyle name="_Model_RAB Мой_BALANCE.WARM.2011YEAR(v0.7)" xfId="72"/>
    <cellStyle name="_Model_RAB Мой_BALANCE.WARM.2011YEAR.NEW.UPDATE.SCHEME" xfId="73"/>
    <cellStyle name="_Model_RAB Мой_CALC.NORMATIV.KU(v0.2)" xfId="74"/>
    <cellStyle name="_Model_RAB Мой_EE.2REK.P2011.4.78(v0.3)" xfId="75"/>
    <cellStyle name="_Model_RAB Мой_FORM3.1.2013(v0.2)" xfId="76"/>
    <cellStyle name="_Model_RAB Мой_FORM3.2013(v1.0)" xfId="77"/>
    <cellStyle name="_Model_RAB Мой_FORM3.REG(v1.0)" xfId="78"/>
    <cellStyle name="_Model_RAB Мой_FORM910.2012(v1.1)" xfId="79"/>
    <cellStyle name="_Model_RAB Мой_INDEX.STATION.2012(v2.1)" xfId="80"/>
    <cellStyle name="_Model_RAB Мой_INDEX.STATION.2013(v1.0)_патч до 1.1" xfId="81"/>
    <cellStyle name="_Model_RAB Мой_INVEST.EE.PLAN.4.78(v0.1)" xfId="82"/>
    <cellStyle name="_Model_RAB Мой_INVEST.EE.PLAN.4.78(v0.3)" xfId="83"/>
    <cellStyle name="_Model_RAB Мой_INVEST.EE.PLAN.4.78(v1.0)" xfId="84"/>
    <cellStyle name="_Model_RAB Мой_INVEST.EE.PLAN.4.78(v1.0)_PASSPORT.TEPLO.PROIZV(v2.0)" xfId="85"/>
    <cellStyle name="_Model_RAB Мой_INVEST.EE.PLAN.4.78(v1.0)_PASSPORT.TEPLO.PROIZV(v2.0)_INDEX.STATION.2013(v1.0)_патч до 1.1" xfId="86"/>
    <cellStyle name="_Model_RAB Мой_INVEST.EE.PLAN.4.78(v1.0)_PASSPORT.TEPLO.PROIZV(v2.0)_TEPLO.PREDEL.2013(v2.0)" xfId="87"/>
    <cellStyle name="_Model_RAB Мой_INVEST.PLAN.4.78(v0.1)" xfId="88"/>
    <cellStyle name="_Model_RAB Мой_INVEST.WARM.PLAN.4.78(v0.1)" xfId="89"/>
    <cellStyle name="_Model_RAB Мой_INVEST_WARM_PLAN" xfId="90"/>
    <cellStyle name="_Model_RAB Мой_NADB.JNVLP.APTEKA.2012(v1.0)_21_02_12" xfId="91"/>
    <cellStyle name="_Model_RAB Мой_NADB.JNVLS.APTEKA.2011(v1.3.3)" xfId="92"/>
    <cellStyle name="_Model_RAB Мой_NADB.JNVLS.APTEKA.2011(v1.3.3)_46TE.2011(v1.0)" xfId="93"/>
    <cellStyle name="_Model_RAB Мой_NADB.JNVLS.APTEKA.2011(v1.3.3)_INDEX.STATION.2012(v1.0)_" xfId="94"/>
    <cellStyle name="_Model_RAB Мой_NADB.JNVLS.APTEKA.2011(v1.3.3)_INDEX.STATION.2012(v2.0)" xfId="95"/>
    <cellStyle name="_Model_RAB Мой_NADB.JNVLS.APTEKA.2011(v1.3.3)_INDEX.STATION.2012(v2.1)" xfId="96"/>
    <cellStyle name="_Model_RAB Мой_NADB.JNVLS.APTEKA.2011(v1.3.3)_TEPLO.PREDEL.2012.M(v1.1)_test" xfId="97"/>
    <cellStyle name="_Model_RAB Мой_NADB.JNVLS.APTEKA.2011(v1.3.4)" xfId="98"/>
    <cellStyle name="_Model_RAB Мой_NADB.JNVLS.APTEKA.2011(v1.3.4)_46TE.2011(v1.0)" xfId="99"/>
    <cellStyle name="_Model_RAB Мой_NADB.JNVLS.APTEKA.2011(v1.3.4)_INDEX.STATION.2012(v1.0)_" xfId="100"/>
    <cellStyle name="_Model_RAB Мой_NADB.JNVLS.APTEKA.2011(v1.3.4)_INDEX.STATION.2012(v2.0)" xfId="101"/>
    <cellStyle name="_Model_RAB Мой_NADB.JNVLS.APTEKA.2011(v1.3.4)_INDEX.STATION.2012(v2.1)" xfId="102"/>
    <cellStyle name="_Model_RAB Мой_NADB.JNVLS.APTEKA.2011(v1.3.4)_TEPLO.PREDEL.2012.M(v1.1)_test" xfId="103"/>
    <cellStyle name="_Model_RAB Мой_PASSPORT.TEPLO.PROIZV(v2.1)" xfId="104"/>
    <cellStyle name="_Model_RAB Мой_PASSPORT.TEPLO.SETI(v0.7)" xfId="105"/>
    <cellStyle name="_Model_RAB Мой_PASSPORT.TEPLO.SETI(v1.0)" xfId="106"/>
    <cellStyle name="_Model_RAB Мой_PR.PROG.WARM.NOTCOMBI.2012.2.16_v1.4(04.04.11) " xfId="107"/>
    <cellStyle name="_Model_RAB Мой_PREDEL.JKH.UTV.2011(v1.0.1)" xfId="108"/>
    <cellStyle name="_Model_RAB Мой_PREDEL.JKH.UTV.2011(v1.0.1)_46TE.2011(v1.0)" xfId="109"/>
    <cellStyle name="_Model_RAB Мой_PREDEL.JKH.UTV.2011(v1.0.1)_INDEX.STATION.2012(v1.0)_" xfId="110"/>
    <cellStyle name="_Model_RAB Мой_PREDEL.JKH.UTV.2011(v1.0.1)_INDEX.STATION.2012(v2.0)" xfId="111"/>
    <cellStyle name="_Model_RAB Мой_PREDEL.JKH.UTV.2011(v1.0.1)_INDEX.STATION.2012(v2.1)" xfId="112"/>
    <cellStyle name="_Model_RAB Мой_PREDEL.JKH.UTV.2011(v1.0.1)_TEPLO.PREDEL.2012.M(v1.1)_test" xfId="113"/>
    <cellStyle name="_Model_RAB Мой_PREDEL.JKH.UTV.2011(v1.1)" xfId="114"/>
    <cellStyle name="_Model_RAB Мой_REP.BLR.2012(v1.0)" xfId="115"/>
    <cellStyle name="_Model_RAB Мой_TEPLO.PREDEL.2012.M(v1.1)" xfId="116"/>
    <cellStyle name="_Model_RAB Мой_TEPLO.PREDEL.2013(v2.0)" xfId="117"/>
    <cellStyle name="_Model_RAB Мой_TEST.TEMPLATE" xfId="118"/>
    <cellStyle name="_Model_RAB Мой_UPDATE.46EE.2011.TO.1.1" xfId="119"/>
    <cellStyle name="_Model_RAB Мой_UPDATE.46TE.2011.TO.1.1" xfId="120"/>
    <cellStyle name="_Model_RAB Мой_UPDATE.46TE.2011.TO.1.2" xfId="121"/>
    <cellStyle name="_Model_RAB Мой_UPDATE.BALANCE.WARM.2011YEAR.TO.1.1" xfId="122"/>
    <cellStyle name="_Model_RAB Мой_UPDATE.BALANCE.WARM.2011YEAR.TO.1.1_46TE.2011(v1.0)" xfId="123"/>
    <cellStyle name="_Model_RAB Мой_UPDATE.BALANCE.WARM.2011YEAR.TO.1.1_INDEX.STATION.2012(v1.0)_" xfId="124"/>
    <cellStyle name="_Model_RAB Мой_UPDATE.BALANCE.WARM.2011YEAR.TO.1.1_INDEX.STATION.2012(v2.0)" xfId="125"/>
    <cellStyle name="_Model_RAB Мой_UPDATE.BALANCE.WARM.2011YEAR.TO.1.1_INDEX.STATION.2012(v2.1)" xfId="126"/>
    <cellStyle name="_Model_RAB Мой_UPDATE.BALANCE.WARM.2011YEAR.TO.1.1_OREP.KU.2011.MONTHLY.02(v1.1)" xfId="127"/>
    <cellStyle name="_Model_RAB Мой_UPDATE.BALANCE.WARM.2011YEAR.TO.1.1_TEPLO.PREDEL.2012.M(v1.1)_test" xfId="128"/>
    <cellStyle name="_Model_RAB Мой_UPDATE.NADB.JNVLS.APTEKA.2011.TO.1.3.4" xfId="129"/>
    <cellStyle name="_Model_RAB Мой_Книга2_PR.PROG.WARM.NOTCOMBI.2012.2.16_v1.4(04.04.11) " xfId="130"/>
    <cellStyle name="_Model_RAB Мой_Тариф 2013 Архангельск для агентства" xfId="131"/>
    <cellStyle name="_Model_RAB Мой_Тариф 2014 уч. Шипицыно газ" xfId="132"/>
    <cellStyle name="_Model_RAB_MRSK_svod" xfId="133"/>
    <cellStyle name="_Model_RAB_MRSK_svod 2" xfId="134"/>
    <cellStyle name="_Model_RAB_MRSK_svod 2_OREP.KU.2011.MONTHLY.02(v0.1)" xfId="135"/>
    <cellStyle name="_Model_RAB_MRSK_svod 2_OREP.KU.2011.MONTHLY.02(v0.4)" xfId="136"/>
    <cellStyle name="_Model_RAB_MRSK_svod 2_OREP.KU.2011.MONTHLY.11(v1.4)" xfId="137"/>
    <cellStyle name="_Model_RAB_MRSK_svod 2_UPDATE.OREP.KU.2011.MONTHLY.02.TO.1.2" xfId="138"/>
    <cellStyle name="_Model_RAB_MRSK_svod_46EE.2011(v1.0)" xfId="139"/>
    <cellStyle name="_Model_RAB_MRSK_svod_46EE.2011(v1.0)_46TE.2011(v1.0)" xfId="140"/>
    <cellStyle name="_Model_RAB_MRSK_svod_46EE.2011(v1.0)_INDEX.STATION.2012(v1.0)_" xfId="141"/>
    <cellStyle name="_Model_RAB_MRSK_svod_46EE.2011(v1.0)_INDEX.STATION.2012(v2.0)" xfId="142"/>
    <cellStyle name="_Model_RAB_MRSK_svod_46EE.2011(v1.0)_INDEX.STATION.2012(v2.1)" xfId="143"/>
    <cellStyle name="_Model_RAB_MRSK_svod_46EE.2011(v1.0)_TEPLO.PREDEL.2012.M(v1.1)_test" xfId="144"/>
    <cellStyle name="_Model_RAB_MRSK_svod_46EE.2011(v1.2)" xfId="145"/>
    <cellStyle name="_Model_RAB_MRSK_svod_46EP.2011(v2.0)" xfId="146"/>
    <cellStyle name="_Model_RAB_MRSK_svod_46EP.2012(v0.1)" xfId="147"/>
    <cellStyle name="_Model_RAB_MRSK_svod_46TE.2011(v1.0)" xfId="148"/>
    <cellStyle name="_Model_RAB_MRSK_svod_4DNS.UPDATE.EXAMPLE" xfId="149"/>
    <cellStyle name="_Model_RAB_MRSK_svod_ARMRAZR" xfId="150"/>
    <cellStyle name="_Model_RAB_MRSK_svod_BALANCE.WARM.2010.FACT(v1.0)" xfId="151"/>
    <cellStyle name="_Model_RAB_MRSK_svod_BALANCE.WARM.2010.PLAN" xfId="152"/>
    <cellStyle name="_Model_RAB_MRSK_svod_BALANCE.WARM.2011YEAR(v0.7)" xfId="153"/>
    <cellStyle name="_Model_RAB_MRSK_svod_BALANCE.WARM.2011YEAR.NEW.UPDATE.SCHEME" xfId="154"/>
    <cellStyle name="_Model_RAB_MRSK_svod_CALC.NORMATIV.KU(v0.2)" xfId="155"/>
    <cellStyle name="_Model_RAB_MRSK_svod_EE.2REK.P2011.4.78(v0.3)" xfId="156"/>
    <cellStyle name="_Model_RAB_MRSK_svod_FORM3.1.2013(v0.2)" xfId="157"/>
    <cellStyle name="_Model_RAB_MRSK_svod_FORM3.2013(v1.0)" xfId="158"/>
    <cellStyle name="_Model_RAB_MRSK_svod_FORM3.REG(v1.0)" xfId="159"/>
    <cellStyle name="_Model_RAB_MRSK_svod_FORM910.2012(v1.1)" xfId="160"/>
    <cellStyle name="_Model_RAB_MRSK_svod_INDEX.STATION.2012(v2.1)" xfId="161"/>
    <cellStyle name="_Model_RAB_MRSK_svod_INDEX.STATION.2013(v1.0)_патч до 1.1" xfId="162"/>
    <cellStyle name="_Model_RAB_MRSK_svod_INVEST.EE.PLAN.4.78(v0.1)" xfId="163"/>
    <cellStyle name="_Model_RAB_MRSK_svod_INVEST.EE.PLAN.4.78(v0.3)" xfId="164"/>
    <cellStyle name="_Model_RAB_MRSK_svod_INVEST.EE.PLAN.4.78(v1.0)" xfId="165"/>
    <cellStyle name="_Model_RAB_MRSK_svod_INVEST.EE.PLAN.4.78(v1.0)_PASSPORT.TEPLO.PROIZV(v2.0)" xfId="166"/>
    <cellStyle name="_Model_RAB_MRSK_svod_INVEST.EE.PLAN.4.78(v1.0)_PASSPORT.TEPLO.PROIZV(v2.0)_INDEX.STATION.2013(v1.0)_патч до 1.1" xfId="167"/>
    <cellStyle name="_Model_RAB_MRSK_svod_INVEST.EE.PLAN.4.78(v1.0)_PASSPORT.TEPLO.PROIZV(v2.0)_TEPLO.PREDEL.2013(v2.0)" xfId="168"/>
    <cellStyle name="_Model_RAB_MRSK_svod_INVEST.PLAN.4.78(v0.1)" xfId="169"/>
    <cellStyle name="_Model_RAB_MRSK_svod_INVEST.WARM.PLAN.4.78(v0.1)" xfId="170"/>
    <cellStyle name="_Model_RAB_MRSK_svod_INVEST_WARM_PLAN" xfId="171"/>
    <cellStyle name="_Model_RAB_MRSK_svod_NADB.JNVLP.APTEKA.2012(v1.0)_21_02_12" xfId="172"/>
    <cellStyle name="_Model_RAB_MRSK_svod_NADB.JNVLS.APTEKA.2011(v1.3.3)" xfId="173"/>
    <cellStyle name="_Model_RAB_MRSK_svod_NADB.JNVLS.APTEKA.2011(v1.3.3)_46TE.2011(v1.0)" xfId="174"/>
    <cellStyle name="_Model_RAB_MRSK_svod_NADB.JNVLS.APTEKA.2011(v1.3.3)_INDEX.STATION.2012(v1.0)_" xfId="175"/>
    <cellStyle name="_Model_RAB_MRSK_svod_NADB.JNVLS.APTEKA.2011(v1.3.3)_INDEX.STATION.2012(v2.0)" xfId="176"/>
    <cellStyle name="_Model_RAB_MRSK_svod_NADB.JNVLS.APTEKA.2011(v1.3.3)_INDEX.STATION.2012(v2.1)" xfId="177"/>
    <cellStyle name="_Model_RAB_MRSK_svod_NADB.JNVLS.APTEKA.2011(v1.3.3)_TEPLO.PREDEL.2012.M(v1.1)_test" xfId="178"/>
    <cellStyle name="_Model_RAB_MRSK_svod_NADB.JNVLS.APTEKA.2011(v1.3.4)" xfId="179"/>
    <cellStyle name="_Model_RAB_MRSK_svod_NADB.JNVLS.APTEKA.2011(v1.3.4)_46TE.2011(v1.0)" xfId="180"/>
    <cellStyle name="_Model_RAB_MRSK_svod_NADB.JNVLS.APTEKA.2011(v1.3.4)_INDEX.STATION.2012(v1.0)_" xfId="181"/>
    <cellStyle name="_Model_RAB_MRSK_svod_NADB.JNVLS.APTEKA.2011(v1.3.4)_INDEX.STATION.2012(v2.0)" xfId="182"/>
    <cellStyle name="_Model_RAB_MRSK_svod_NADB.JNVLS.APTEKA.2011(v1.3.4)_INDEX.STATION.2012(v2.1)" xfId="183"/>
    <cellStyle name="_Model_RAB_MRSK_svod_NADB.JNVLS.APTEKA.2011(v1.3.4)_TEPLO.PREDEL.2012.M(v1.1)_test" xfId="184"/>
    <cellStyle name="_Model_RAB_MRSK_svod_PASSPORT.TEPLO.PROIZV(v2.1)" xfId="185"/>
    <cellStyle name="_Model_RAB_MRSK_svod_PASSPORT.TEPLO.SETI(v0.7)" xfId="186"/>
    <cellStyle name="_Model_RAB_MRSK_svod_PASSPORT.TEPLO.SETI(v1.0)" xfId="187"/>
    <cellStyle name="_Model_RAB_MRSK_svod_PR.PROG.WARM.NOTCOMBI.2012.2.16_v1.4(04.04.11) " xfId="188"/>
    <cellStyle name="_Model_RAB_MRSK_svod_PREDEL.JKH.UTV.2011(v1.0.1)" xfId="189"/>
    <cellStyle name="_Model_RAB_MRSK_svod_PREDEL.JKH.UTV.2011(v1.0.1)_46TE.2011(v1.0)" xfId="190"/>
    <cellStyle name="_Model_RAB_MRSK_svod_PREDEL.JKH.UTV.2011(v1.0.1)_INDEX.STATION.2012(v1.0)_" xfId="191"/>
    <cellStyle name="_Model_RAB_MRSK_svod_PREDEL.JKH.UTV.2011(v1.0.1)_INDEX.STATION.2012(v2.0)" xfId="192"/>
    <cellStyle name="_Model_RAB_MRSK_svod_PREDEL.JKH.UTV.2011(v1.0.1)_INDEX.STATION.2012(v2.1)" xfId="193"/>
    <cellStyle name="_Model_RAB_MRSK_svod_PREDEL.JKH.UTV.2011(v1.0.1)_TEPLO.PREDEL.2012.M(v1.1)_test" xfId="194"/>
    <cellStyle name="_Model_RAB_MRSK_svod_PREDEL.JKH.UTV.2011(v1.1)" xfId="195"/>
    <cellStyle name="_Model_RAB_MRSK_svod_REP.BLR.2012(v1.0)" xfId="196"/>
    <cellStyle name="_Model_RAB_MRSK_svod_TEPLO.PREDEL.2012.M(v1.1)" xfId="197"/>
    <cellStyle name="_Model_RAB_MRSK_svod_TEPLO.PREDEL.2013(v2.0)" xfId="198"/>
    <cellStyle name="_Model_RAB_MRSK_svod_TEST.TEMPLATE" xfId="199"/>
    <cellStyle name="_Model_RAB_MRSK_svod_UPDATE.46EE.2011.TO.1.1" xfId="200"/>
    <cellStyle name="_Model_RAB_MRSK_svod_UPDATE.46TE.2011.TO.1.1" xfId="201"/>
    <cellStyle name="_Model_RAB_MRSK_svod_UPDATE.46TE.2011.TO.1.2" xfId="202"/>
    <cellStyle name="_Model_RAB_MRSK_svod_UPDATE.BALANCE.WARM.2011YEAR.TO.1.1" xfId="203"/>
    <cellStyle name="_Model_RAB_MRSK_svod_UPDATE.BALANCE.WARM.2011YEAR.TO.1.1_46TE.2011(v1.0)" xfId="204"/>
    <cellStyle name="_Model_RAB_MRSK_svod_UPDATE.BALANCE.WARM.2011YEAR.TO.1.1_INDEX.STATION.2012(v1.0)_" xfId="205"/>
    <cellStyle name="_Model_RAB_MRSK_svod_UPDATE.BALANCE.WARM.2011YEAR.TO.1.1_INDEX.STATION.2012(v2.0)" xfId="206"/>
    <cellStyle name="_Model_RAB_MRSK_svod_UPDATE.BALANCE.WARM.2011YEAR.TO.1.1_INDEX.STATION.2012(v2.1)" xfId="207"/>
    <cellStyle name="_Model_RAB_MRSK_svod_UPDATE.BALANCE.WARM.2011YEAR.TO.1.1_OREP.KU.2011.MONTHLY.02(v1.1)" xfId="208"/>
    <cellStyle name="_Model_RAB_MRSK_svod_UPDATE.BALANCE.WARM.2011YEAR.TO.1.1_TEPLO.PREDEL.2012.M(v1.1)_test" xfId="209"/>
    <cellStyle name="_Model_RAB_MRSK_svod_UPDATE.NADB.JNVLS.APTEKA.2011.TO.1.3.4" xfId="210"/>
    <cellStyle name="_Model_RAB_MRSK_svod_Книга2_PR.PROG.WARM.NOTCOMBI.2012.2.16_v1.4(04.04.11) " xfId="211"/>
    <cellStyle name="_Model_RAB_MRSK_svod_Тариф 2013 Архангельск для агентства" xfId="212"/>
    <cellStyle name="_Model_RAB_MRSK_svod_Тариф 2014 уч. Шипицыно газ" xfId="213"/>
    <cellStyle name="_New_Sofi" xfId="214"/>
    <cellStyle name="_New_Sofi_FFF" xfId="215"/>
    <cellStyle name="_New_Sofi_New Form10_2" xfId="216"/>
    <cellStyle name="_New_Sofi_Nsi" xfId="217"/>
    <cellStyle name="_New_Sofi_Nsi_1" xfId="218"/>
    <cellStyle name="_New_Sofi_Nsi_139" xfId="219"/>
    <cellStyle name="_New_Sofi_Nsi_140" xfId="220"/>
    <cellStyle name="_New_Sofi_Nsi_140(Зах)" xfId="221"/>
    <cellStyle name="_New_Sofi_Nsi_140_mod" xfId="222"/>
    <cellStyle name="_New_Sofi_Summary" xfId="223"/>
    <cellStyle name="_New_Sofi_Tax_form_1кв_3" xfId="224"/>
    <cellStyle name="_New_Sofi_БКЭ" xfId="225"/>
    <cellStyle name="_Nsi" xfId="226"/>
    <cellStyle name="_Plug" xfId="227"/>
    <cellStyle name="_Plug_4DNS.UPDATE.EXAMPLE" xfId="228"/>
    <cellStyle name="_Plug_4DNS.UPDATE.EXAMPLE_INDEX.STATION.2013(v1.0)_патч до 1.1" xfId="229"/>
    <cellStyle name="_Plug_4DNS.UPDATE.EXAMPLE_TEPLO.PREDEL.2013(v2.1)_FST" xfId="230"/>
    <cellStyle name="_Plug_4DNS.UPDATE.EXAMPLE_TEPLO.PREDEL.2013.FST_update1" xfId="231"/>
    <cellStyle name="_SeriesAttributes" xfId="232"/>
    <cellStyle name="_TSET.NET.2010.варианты расчета_min_max_ГК_03.09.09 RAB" xfId="233"/>
    <cellStyle name="_TSET.NET.2010.варианты расчета_min_max_ГК_03.09.09 RAB_Расче тарифа на тэ 2014 Мезенский АрхоблЭнерго" xfId="234"/>
    <cellStyle name="_TSET.NET.2010.варианты расчета_min_max_ГК_03.09.09 RAB_тарифы по ТЭ на 2014 год Соловки исправ." xfId="235"/>
    <cellStyle name="_v-2013-2030- 2b17.01.11Нах-cpiнов. курс inn 1-2-Е1xls" xfId="236"/>
    <cellStyle name="_Аморт,налоги,охрана,молоко" xfId="237"/>
    <cellStyle name="_БДР (ЦФО) 05-11-08" xfId="238"/>
    <cellStyle name="_БДР 2008 факт 1 кв. + проект на год 10.04.08" xfId="239"/>
    <cellStyle name="_БДР 2009" xfId="240"/>
    <cellStyle name="_БДР 3 квартал" xfId="241"/>
    <cellStyle name="_Бухгалтерия (налоги, амортизация, прочие)" xfId="242"/>
    <cellStyle name="_Бюджет2006_ПОКАЗАТЕЛИ СВОДНЫЕ" xfId="243"/>
    <cellStyle name="_Вводы 2008-2012 Колэнерго" xfId="244"/>
    <cellStyle name="_Вводы 2008-2012 Колэнерго_Расче тарифа на тэ 2014 Мезенский АрхоблЭнерго" xfId="245"/>
    <cellStyle name="_Вводы 2008-2012 Колэнерго_тарифы по ТЭ на 2014 год Соловки исправ." xfId="246"/>
    <cellStyle name="_ВО ОП ТЭС-ОТ- 2007" xfId="247"/>
    <cellStyle name="_ВО ОП ТЭС-ОТ- 2007_Новая инструкция1_фст" xfId="248"/>
    <cellStyle name="_ВФ ОАО ТЭС-ОТ- 2009" xfId="249"/>
    <cellStyle name="_ВФ ОАО ТЭС-ОТ- 2009_Новая инструкция1_фст" xfId="250"/>
    <cellStyle name="_выручка по присоединениям2" xfId="251"/>
    <cellStyle name="_выручка по присоединениям2_Новая инструкция1_фст" xfId="252"/>
    <cellStyle name="_выручка по присоединениям2_Расче тарифа на тэ 2014 Мезенский АрхоблЭнерго" xfId="253"/>
    <cellStyle name="_выручка по присоединениям2_Тариф тепло Мезень для АТЦ" xfId="254"/>
    <cellStyle name="_выручка по присоединениям2_тарифы по ТЭ на 2014 год Соловки исправ." xfId="255"/>
    <cellStyle name="_ГКПЗ 2009" xfId="256"/>
    <cellStyle name="_Договор аренды ЯЭ с разбивкой" xfId="257"/>
    <cellStyle name="_Договор аренды ЯЭ с разбивкой_Новая инструкция1_фст" xfId="258"/>
    <cellStyle name="_Защита ФЗП" xfId="259"/>
    <cellStyle name="_инвест" xfId="260"/>
    <cellStyle name="_инвест_Расче тарифа на тэ 2014 Мезенский АрхоблЭнерго" xfId="261"/>
    <cellStyle name="_инвест_тарифы по ТЭ на 2014 год Соловки исправ." xfId="262"/>
    <cellStyle name="_ИП 17032006" xfId="263"/>
    <cellStyle name="_ИП 17032006_Расче тарифа на тэ 2014 Мезенский АрхоблЭнерго" xfId="264"/>
    <cellStyle name="_ИП 17032006_тарифы по ТЭ на 2014 год Соловки исправ." xfId="265"/>
    <cellStyle name="_ИП СО 2006-2010 отпр 22 01 07" xfId="266"/>
    <cellStyle name="_ИП СО 2006-2010 отпр 22 01 07_Расче тарифа на тэ 2014 Мезенский АрхоблЭнерго" xfId="267"/>
    <cellStyle name="_ИП СО 2006-2010 отпр 22 01 07_тарифы по ТЭ на 2014 год Соловки исправ." xfId="268"/>
    <cellStyle name="_Исходные данные для модели" xfId="269"/>
    <cellStyle name="_Исходные данные для модели_Новая инструкция1_фст" xfId="270"/>
    <cellStyle name="_Исходные данные для модели_Расче тарифа на тэ 2014 Мезенский АрхоблЭнерго" xfId="271"/>
    <cellStyle name="_Исходные данные для модели_Тариф тепло Мезень для АТЦ" xfId="272"/>
    <cellStyle name="_Исходные данные для модели_тарифы по ТЭ на 2014 год Соловки исправ." xfId="273"/>
    <cellStyle name="_Книга1" xfId="274"/>
    <cellStyle name="_Книга3" xfId="275"/>
    <cellStyle name="_Книга3_New Form10_2" xfId="276"/>
    <cellStyle name="_Книга3_Nsi" xfId="277"/>
    <cellStyle name="_Книга3_Nsi_1" xfId="278"/>
    <cellStyle name="_Книга3_Nsi_139" xfId="279"/>
    <cellStyle name="_Книга3_Nsi_140" xfId="280"/>
    <cellStyle name="_Книга3_Nsi_140(Зах)" xfId="281"/>
    <cellStyle name="_Книга3_Nsi_140_mod" xfId="282"/>
    <cellStyle name="_Книга3_Summary" xfId="283"/>
    <cellStyle name="_Книга3_Tax_form_1кв_3" xfId="284"/>
    <cellStyle name="_Книга3_БКЭ" xfId="285"/>
    <cellStyle name="_Книга7" xfId="286"/>
    <cellStyle name="_Книга7_New Form10_2" xfId="287"/>
    <cellStyle name="_Книга7_Nsi" xfId="288"/>
    <cellStyle name="_Книга7_Nsi_1" xfId="289"/>
    <cellStyle name="_Книга7_Nsi_139" xfId="290"/>
    <cellStyle name="_Книга7_Nsi_140" xfId="291"/>
    <cellStyle name="_Книга7_Nsi_140(Зах)" xfId="292"/>
    <cellStyle name="_Книга7_Nsi_140_mod" xfId="293"/>
    <cellStyle name="_Книга7_Summary" xfId="294"/>
    <cellStyle name="_Книга7_Tax_form_1кв_3" xfId="295"/>
    <cellStyle name="_Книга7_БКЭ" xfId="296"/>
    <cellStyle name="_Консолидация-2008-проект-new" xfId="297"/>
    <cellStyle name="_Копия Затраты под АЭР ремонт+содерж на март" xfId="298"/>
    <cellStyle name="_Копия Прил 2(Показатели ИП)" xfId="299"/>
    <cellStyle name="_Копия Прил 2(Показатели ИП)_Расче тарифа на тэ 2014 Мезенский АрхоблЭнерго" xfId="300"/>
    <cellStyle name="_Копия Прил 2(Показатели ИП)_тарифы по ТЭ на 2014 год Соловки исправ." xfId="301"/>
    <cellStyle name="_мин_макс_24.09.2009_ГК" xfId="302"/>
    <cellStyle name="_мин_макс_24.09.2009_ГК_Расче тарифа на тэ 2014 Мезенский АрхоблЭнерго" xfId="303"/>
    <cellStyle name="_мин_макс_24.09.2009_ГК_тарифы по ТЭ на 2014 год Соловки исправ." xfId="304"/>
    <cellStyle name="_Модель - 2(23)" xfId="305"/>
    <cellStyle name="_МОДЕЛЬ_1 (2)" xfId="306"/>
    <cellStyle name="_МОДЕЛЬ_1 (2) 2" xfId="307"/>
    <cellStyle name="_МОДЕЛЬ_1 (2) 2_OREP.KU.2011.MONTHLY.02(v0.1)" xfId="308"/>
    <cellStyle name="_МОДЕЛЬ_1 (2) 2_OREP.KU.2011.MONTHLY.02(v0.4)" xfId="309"/>
    <cellStyle name="_МОДЕЛЬ_1 (2) 2_OREP.KU.2011.MONTHLY.11(v1.4)" xfId="310"/>
    <cellStyle name="_МОДЕЛЬ_1 (2) 2_UPDATE.OREP.KU.2011.MONTHLY.02.TO.1.2" xfId="311"/>
    <cellStyle name="_МОДЕЛЬ_1 (2) Псков max затраты ПЭ сценарные Холдинга ( конечн.19,8)" xfId="312"/>
    <cellStyle name="_МОДЕЛЬ_1 (2)_46EE.2011(v1.0)" xfId="313"/>
    <cellStyle name="_МОДЕЛЬ_1 (2)_46EE.2011(v1.0)_46TE.2011(v1.0)" xfId="314"/>
    <cellStyle name="_МОДЕЛЬ_1 (2)_46EE.2011(v1.0)_INDEX.STATION.2012(v1.0)_" xfId="315"/>
    <cellStyle name="_МОДЕЛЬ_1 (2)_46EE.2011(v1.0)_INDEX.STATION.2012(v2.0)" xfId="316"/>
    <cellStyle name="_МОДЕЛЬ_1 (2)_46EE.2011(v1.0)_INDEX.STATION.2012(v2.1)" xfId="317"/>
    <cellStyle name="_МОДЕЛЬ_1 (2)_46EE.2011(v1.0)_TEPLO.PREDEL.2012.M(v1.1)_test" xfId="318"/>
    <cellStyle name="_МОДЕЛЬ_1 (2)_46EE.2011(v1.2)" xfId="319"/>
    <cellStyle name="_МОДЕЛЬ_1 (2)_46EP.2011(v2.0)" xfId="320"/>
    <cellStyle name="_МОДЕЛЬ_1 (2)_46EP.2012(v0.1)" xfId="321"/>
    <cellStyle name="_МОДЕЛЬ_1 (2)_46TE.2011(v1.0)" xfId="322"/>
    <cellStyle name="_МОДЕЛЬ_1 (2)_4DNS.UPDATE.EXAMPLE" xfId="323"/>
    <cellStyle name="_МОДЕЛЬ_1 (2)_ARMRAZR" xfId="324"/>
    <cellStyle name="_МОДЕЛЬ_1 (2)_BALANCE.WARM.2010.FACT(v1.0)" xfId="325"/>
    <cellStyle name="_МОДЕЛЬ_1 (2)_BALANCE.WARM.2010.PLAN" xfId="326"/>
    <cellStyle name="_МОДЕЛЬ_1 (2)_BALANCE.WARM.2011YEAR(v0.7)" xfId="327"/>
    <cellStyle name="_МОДЕЛЬ_1 (2)_BALANCE.WARM.2011YEAR.NEW.UPDATE.SCHEME" xfId="328"/>
    <cellStyle name="_МОДЕЛЬ_1 (2)_CALC.NORMATIV.KU(v0.2)" xfId="329"/>
    <cellStyle name="_МОДЕЛЬ_1 (2)_EE.2REK.P2011.4.78(v0.3)" xfId="330"/>
    <cellStyle name="_МОДЕЛЬ_1 (2)_FORM3.1.2013(v0.2)" xfId="331"/>
    <cellStyle name="_МОДЕЛЬ_1 (2)_FORM3.2013(v1.0)" xfId="332"/>
    <cellStyle name="_МОДЕЛЬ_1 (2)_FORM3.REG(v1.0)" xfId="333"/>
    <cellStyle name="_МОДЕЛЬ_1 (2)_FORM910.2012(v1.1)" xfId="334"/>
    <cellStyle name="_МОДЕЛЬ_1 (2)_INDEX.STATION.2012(v2.1)" xfId="335"/>
    <cellStyle name="_МОДЕЛЬ_1 (2)_INDEX.STATION.2013(v1.0)_патч до 1.1" xfId="336"/>
    <cellStyle name="_МОДЕЛЬ_1 (2)_INVEST.EE.PLAN.4.78(v0.1)" xfId="337"/>
    <cellStyle name="_МОДЕЛЬ_1 (2)_INVEST.EE.PLAN.4.78(v0.3)" xfId="338"/>
    <cellStyle name="_МОДЕЛЬ_1 (2)_INVEST.EE.PLAN.4.78(v1.0)" xfId="339"/>
    <cellStyle name="_МОДЕЛЬ_1 (2)_INVEST.EE.PLAN.4.78(v1.0)_PASSPORT.TEPLO.PROIZV(v2.0)" xfId="340"/>
    <cellStyle name="_МОДЕЛЬ_1 (2)_INVEST.EE.PLAN.4.78(v1.0)_PASSPORT.TEPLO.PROIZV(v2.0)_INDEX.STATION.2013(v1.0)_патч до 1.1" xfId="341"/>
    <cellStyle name="_МОДЕЛЬ_1 (2)_INVEST.EE.PLAN.4.78(v1.0)_PASSPORT.TEPLO.PROIZV(v2.0)_TEPLO.PREDEL.2013(v2.0)" xfId="342"/>
    <cellStyle name="_МОДЕЛЬ_1 (2)_INVEST.PLAN.4.78(v0.1)" xfId="343"/>
    <cellStyle name="_МОДЕЛЬ_1 (2)_INVEST.WARM.PLAN.4.78(v0.1)" xfId="344"/>
    <cellStyle name="_МОДЕЛЬ_1 (2)_INVEST_WARM_PLAN" xfId="345"/>
    <cellStyle name="_МОДЕЛЬ_1 (2)_NADB.JNVLP.APTEKA.2012(v1.0)_21_02_12" xfId="346"/>
    <cellStyle name="_МОДЕЛЬ_1 (2)_NADB.JNVLS.APTEKA.2011(v1.3.3)" xfId="347"/>
    <cellStyle name="_МОДЕЛЬ_1 (2)_NADB.JNVLS.APTEKA.2011(v1.3.3)_46TE.2011(v1.0)" xfId="348"/>
    <cellStyle name="_МОДЕЛЬ_1 (2)_NADB.JNVLS.APTEKA.2011(v1.3.3)_INDEX.STATION.2012(v1.0)_" xfId="349"/>
    <cellStyle name="_МОДЕЛЬ_1 (2)_NADB.JNVLS.APTEKA.2011(v1.3.3)_INDEX.STATION.2012(v2.0)" xfId="350"/>
    <cellStyle name="_МОДЕЛЬ_1 (2)_NADB.JNVLS.APTEKA.2011(v1.3.3)_INDEX.STATION.2012(v2.1)" xfId="351"/>
    <cellStyle name="_МОДЕЛЬ_1 (2)_NADB.JNVLS.APTEKA.2011(v1.3.3)_TEPLO.PREDEL.2012.M(v1.1)_test" xfId="352"/>
    <cellStyle name="_МОДЕЛЬ_1 (2)_NADB.JNVLS.APTEKA.2011(v1.3.4)" xfId="353"/>
    <cellStyle name="_МОДЕЛЬ_1 (2)_NADB.JNVLS.APTEKA.2011(v1.3.4)_46TE.2011(v1.0)" xfId="354"/>
    <cellStyle name="_МОДЕЛЬ_1 (2)_NADB.JNVLS.APTEKA.2011(v1.3.4)_INDEX.STATION.2012(v1.0)_" xfId="355"/>
    <cellStyle name="_МОДЕЛЬ_1 (2)_NADB.JNVLS.APTEKA.2011(v1.3.4)_INDEX.STATION.2012(v2.0)" xfId="356"/>
    <cellStyle name="_МОДЕЛЬ_1 (2)_NADB.JNVLS.APTEKA.2011(v1.3.4)_INDEX.STATION.2012(v2.1)" xfId="357"/>
    <cellStyle name="_МОДЕЛЬ_1 (2)_NADB.JNVLS.APTEKA.2011(v1.3.4)_TEPLO.PREDEL.2012.M(v1.1)_test" xfId="358"/>
    <cellStyle name="_МОДЕЛЬ_1 (2)_PASSPORT.TEPLO.PROIZV(v2.1)" xfId="359"/>
    <cellStyle name="_МОДЕЛЬ_1 (2)_PASSPORT.TEPLO.SETI(v0.7)" xfId="360"/>
    <cellStyle name="_МОДЕЛЬ_1 (2)_PASSPORT.TEPLO.SETI(v1.0)" xfId="361"/>
    <cellStyle name="_МОДЕЛЬ_1 (2)_PR.PROG.WARM.NOTCOMBI.2012.2.16_v1.4(04.04.11) " xfId="362"/>
    <cellStyle name="_МОДЕЛЬ_1 (2)_PREDEL.JKH.UTV.2011(v1.0.1)" xfId="363"/>
    <cellStyle name="_МОДЕЛЬ_1 (2)_PREDEL.JKH.UTV.2011(v1.0.1)_46TE.2011(v1.0)" xfId="364"/>
    <cellStyle name="_МОДЕЛЬ_1 (2)_PREDEL.JKH.UTV.2011(v1.0.1)_INDEX.STATION.2012(v1.0)_" xfId="365"/>
    <cellStyle name="_МОДЕЛЬ_1 (2)_PREDEL.JKH.UTV.2011(v1.0.1)_INDEX.STATION.2012(v2.0)" xfId="366"/>
    <cellStyle name="_МОДЕЛЬ_1 (2)_PREDEL.JKH.UTV.2011(v1.0.1)_INDEX.STATION.2012(v2.1)" xfId="367"/>
    <cellStyle name="_МОДЕЛЬ_1 (2)_PREDEL.JKH.UTV.2011(v1.0.1)_TEPLO.PREDEL.2012.M(v1.1)_test" xfId="368"/>
    <cellStyle name="_МОДЕЛЬ_1 (2)_PREDEL.JKH.UTV.2011(v1.1)" xfId="369"/>
    <cellStyle name="_МОДЕЛЬ_1 (2)_REP.BLR.2012(v1.0)" xfId="370"/>
    <cellStyle name="_МОДЕЛЬ_1 (2)_TEPLO.PREDEL.2012.M(v1.1)" xfId="371"/>
    <cellStyle name="_МОДЕЛЬ_1 (2)_TEPLO.PREDEL.2013(v2.0)" xfId="372"/>
    <cellStyle name="_МОДЕЛЬ_1 (2)_TEST.TEMPLATE" xfId="373"/>
    <cellStyle name="_МОДЕЛЬ_1 (2)_UPDATE.46EE.2011.TO.1.1" xfId="374"/>
    <cellStyle name="_МОДЕЛЬ_1 (2)_UPDATE.46TE.2011.TO.1.1" xfId="375"/>
    <cellStyle name="_МОДЕЛЬ_1 (2)_UPDATE.46TE.2011.TO.1.2" xfId="376"/>
    <cellStyle name="_МОДЕЛЬ_1 (2)_UPDATE.BALANCE.WARM.2011YEAR.TO.1.1" xfId="377"/>
    <cellStyle name="_МОДЕЛЬ_1 (2)_UPDATE.BALANCE.WARM.2011YEAR.TO.1.1_46TE.2011(v1.0)" xfId="378"/>
    <cellStyle name="_МОДЕЛЬ_1 (2)_UPDATE.BALANCE.WARM.2011YEAR.TO.1.1_INDEX.STATION.2012(v1.0)_" xfId="379"/>
    <cellStyle name="_МОДЕЛЬ_1 (2)_UPDATE.BALANCE.WARM.2011YEAR.TO.1.1_INDEX.STATION.2012(v2.0)" xfId="380"/>
    <cellStyle name="_МОДЕЛЬ_1 (2)_UPDATE.BALANCE.WARM.2011YEAR.TO.1.1_INDEX.STATION.2012(v2.1)" xfId="381"/>
    <cellStyle name="_МОДЕЛЬ_1 (2)_UPDATE.BALANCE.WARM.2011YEAR.TO.1.1_OREP.KU.2011.MONTHLY.02(v1.1)" xfId="382"/>
    <cellStyle name="_МОДЕЛЬ_1 (2)_UPDATE.BALANCE.WARM.2011YEAR.TO.1.1_TEPLO.PREDEL.2012.M(v1.1)_test" xfId="383"/>
    <cellStyle name="_МОДЕЛЬ_1 (2)_UPDATE.NADB.JNVLS.APTEKA.2011.TO.1.3.4" xfId="384"/>
    <cellStyle name="_МОДЕЛЬ_1 (2)_Книга2_PR.PROG.WARM.NOTCOMBI.2012.2.16_v1.4(04.04.11) " xfId="385"/>
    <cellStyle name="_МОДЕЛЬ_1 (2)_Тариф 2013 Архангельск для агентства" xfId="386"/>
    <cellStyle name="_МОДЕЛЬ_1 (2)_Тариф 2014 уч. Шипицыно газ" xfId="387"/>
    <cellStyle name="_НВВ 2009 постатейно свод по филиалам_09_02_09" xfId="388"/>
    <cellStyle name="_НВВ 2009 постатейно свод по филиалам_09_02_09_Новая инструкция1_фст" xfId="389"/>
    <cellStyle name="_НВВ 2009 постатейно свод по филиалам_09_02_09_Расче тарифа на тэ 2014 Мезенский АрхоблЭнерго" xfId="390"/>
    <cellStyle name="_НВВ 2009 постатейно свод по филиалам_09_02_09_Тариф тепло Мезень для АТЦ" xfId="391"/>
    <cellStyle name="_НВВ 2009 постатейно свод по филиалам_09_02_09_тарифы по ТЭ на 2014 год Соловки исправ." xfId="392"/>
    <cellStyle name="_НВВ 2009 постатейно свод по филиалам_для Валентина" xfId="393"/>
    <cellStyle name="_НВВ 2009 постатейно свод по филиалам_для Валентина_Новая инструкция1_фст" xfId="394"/>
    <cellStyle name="_НВВ 2009 постатейно свод по филиалам_для Валентина_Расче тарифа на тэ 2014 Мезенский АрхоблЭнерго" xfId="395"/>
    <cellStyle name="_НВВ 2009 постатейно свод по филиалам_для Валентина_Тариф тепло Мезень для АТЦ" xfId="396"/>
    <cellStyle name="_НВВ 2009 постатейно свод по филиалам_для Валентина_тарифы по ТЭ на 2014 год Соловки исправ." xfId="397"/>
    <cellStyle name="_Омск" xfId="398"/>
    <cellStyle name="_Омск_Новая инструкция1_фст" xfId="399"/>
    <cellStyle name="_Омск_Расче тарифа на тэ 2014 Мезенский АрхоблЭнерго" xfId="400"/>
    <cellStyle name="_Омск_Тариф тепло Мезень для АТЦ" xfId="401"/>
    <cellStyle name="_Омск_тарифы по ТЭ на 2014 год Соловки исправ." xfId="402"/>
    <cellStyle name="_ОТ ИД 2009" xfId="403"/>
    <cellStyle name="_ОТ ИД 2009_Новая инструкция1_фст" xfId="404"/>
    <cellStyle name="_ПЛАН 2006  АРМ " xfId="405"/>
    <cellStyle name="_ПЛАН 2008 АРМ " xfId="406"/>
    <cellStyle name="_ПЛАН 2011 под 130 млн итог на подпись" xfId="407"/>
    <cellStyle name="_ПЛАН 2011 тарифы 250 млн блочный" xfId="408"/>
    <cellStyle name="_План по ремонту ХЦ 2007" xfId="409"/>
    <cellStyle name="_пр 5 тариф RAB" xfId="410"/>
    <cellStyle name="_пр 5 тариф RAB 2" xfId="411"/>
    <cellStyle name="_пр 5 тариф RAB 2_OREP.KU.2011.MONTHLY.02(v0.1)" xfId="412"/>
    <cellStyle name="_пр 5 тариф RAB 2_OREP.KU.2011.MONTHLY.02(v0.4)" xfId="413"/>
    <cellStyle name="_пр 5 тариф RAB 2_OREP.KU.2011.MONTHLY.11(v1.4)" xfId="414"/>
    <cellStyle name="_пр 5 тариф RAB 2_UPDATE.OREP.KU.2011.MONTHLY.02.TO.1.2" xfId="415"/>
    <cellStyle name="_пр 5 тариф RAB_46EE.2011(v1.0)" xfId="416"/>
    <cellStyle name="_пр 5 тариф RAB_46EE.2011(v1.0)_46TE.2011(v1.0)" xfId="417"/>
    <cellStyle name="_пр 5 тариф RAB_46EE.2011(v1.0)_INDEX.STATION.2012(v1.0)_" xfId="418"/>
    <cellStyle name="_пр 5 тариф RAB_46EE.2011(v1.0)_INDEX.STATION.2012(v2.0)" xfId="419"/>
    <cellStyle name="_пр 5 тариф RAB_46EE.2011(v1.0)_INDEX.STATION.2012(v2.1)" xfId="420"/>
    <cellStyle name="_пр 5 тариф RAB_46EE.2011(v1.0)_TEPLO.PREDEL.2012.M(v1.1)_test" xfId="421"/>
    <cellStyle name="_пр 5 тариф RAB_46EE.2011(v1.2)" xfId="422"/>
    <cellStyle name="_пр 5 тариф RAB_46EP.2011(v2.0)" xfId="423"/>
    <cellStyle name="_пр 5 тариф RAB_46EP.2012(v0.1)" xfId="424"/>
    <cellStyle name="_пр 5 тариф RAB_46TE.2011(v1.0)" xfId="425"/>
    <cellStyle name="_пр 5 тариф RAB_4DNS.UPDATE.EXAMPLE" xfId="426"/>
    <cellStyle name="_пр 5 тариф RAB_ARMRAZR" xfId="427"/>
    <cellStyle name="_пр 5 тариф RAB_BALANCE.WARM.2010.FACT(v1.0)" xfId="428"/>
    <cellStyle name="_пр 5 тариф RAB_BALANCE.WARM.2010.PLAN" xfId="429"/>
    <cellStyle name="_пр 5 тариф RAB_BALANCE.WARM.2011YEAR(v0.7)" xfId="430"/>
    <cellStyle name="_пр 5 тариф RAB_BALANCE.WARM.2011YEAR.NEW.UPDATE.SCHEME" xfId="431"/>
    <cellStyle name="_пр 5 тариф RAB_CALC.NORMATIV.KU(v0.2)" xfId="432"/>
    <cellStyle name="_пр 5 тариф RAB_EE.2REK.P2011.4.78(v0.3)" xfId="433"/>
    <cellStyle name="_пр 5 тариф RAB_FORM3.1.2013(v0.2)" xfId="434"/>
    <cellStyle name="_пр 5 тариф RAB_FORM3.2013(v1.0)" xfId="435"/>
    <cellStyle name="_пр 5 тариф RAB_FORM3.REG(v1.0)" xfId="436"/>
    <cellStyle name="_пр 5 тариф RAB_FORM910.2012(v1.1)" xfId="437"/>
    <cellStyle name="_пр 5 тариф RAB_INDEX.STATION.2012(v2.1)" xfId="438"/>
    <cellStyle name="_пр 5 тариф RAB_INDEX.STATION.2013(v1.0)_патч до 1.1" xfId="439"/>
    <cellStyle name="_пр 5 тариф RAB_INVEST.EE.PLAN.4.78(v0.1)" xfId="440"/>
    <cellStyle name="_пр 5 тариф RAB_INVEST.EE.PLAN.4.78(v0.3)" xfId="441"/>
    <cellStyle name="_пр 5 тариф RAB_INVEST.EE.PLAN.4.78(v1.0)" xfId="442"/>
    <cellStyle name="_пр 5 тариф RAB_INVEST.EE.PLAN.4.78(v1.0)_PASSPORT.TEPLO.PROIZV(v2.0)" xfId="443"/>
    <cellStyle name="_пр 5 тариф RAB_INVEST.EE.PLAN.4.78(v1.0)_PASSPORT.TEPLO.PROIZV(v2.0)_INDEX.STATION.2013(v1.0)_патч до 1.1" xfId="444"/>
    <cellStyle name="_пр 5 тариф RAB_INVEST.EE.PLAN.4.78(v1.0)_PASSPORT.TEPLO.PROIZV(v2.0)_TEPLO.PREDEL.2013(v2.0)" xfId="445"/>
    <cellStyle name="_пр 5 тариф RAB_INVEST.PLAN.4.78(v0.1)" xfId="446"/>
    <cellStyle name="_пр 5 тариф RAB_INVEST.WARM.PLAN.4.78(v0.1)" xfId="447"/>
    <cellStyle name="_пр 5 тариф RAB_INVEST_WARM_PLAN" xfId="448"/>
    <cellStyle name="_пр 5 тариф RAB_NADB.JNVLP.APTEKA.2012(v1.0)_21_02_12" xfId="449"/>
    <cellStyle name="_пр 5 тариф RAB_NADB.JNVLS.APTEKA.2011(v1.3.3)" xfId="450"/>
    <cellStyle name="_пр 5 тариф RAB_NADB.JNVLS.APTEKA.2011(v1.3.3)_46TE.2011(v1.0)" xfId="451"/>
    <cellStyle name="_пр 5 тариф RAB_NADB.JNVLS.APTEKA.2011(v1.3.3)_INDEX.STATION.2012(v1.0)_" xfId="452"/>
    <cellStyle name="_пр 5 тариф RAB_NADB.JNVLS.APTEKA.2011(v1.3.3)_INDEX.STATION.2012(v2.0)" xfId="453"/>
    <cellStyle name="_пр 5 тариф RAB_NADB.JNVLS.APTEKA.2011(v1.3.3)_INDEX.STATION.2012(v2.1)" xfId="454"/>
    <cellStyle name="_пр 5 тариф RAB_NADB.JNVLS.APTEKA.2011(v1.3.3)_TEPLO.PREDEL.2012.M(v1.1)_test" xfId="455"/>
    <cellStyle name="_пр 5 тариф RAB_NADB.JNVLS.APTEKA.2011(v1.3.4)" xfId="456"/>
    <cellStyle name="_пр 5 тариф RAB_NADB.JNVLS.APTEKA.2011(v1.3.4)_46TE.2011(v1.0)" xfId="457"/>
    <cellStyle name="_пр 5 тариф RAB_NADB.JNVLS.APTEKA.2011(v1.3.4)_INDEX.STATION.2012(v1.0)_" xfId="458"/>
    <cellStyle name="_пр 5 тариф RAB_NADB.JNVLS.APTEKA.2011(v1.3.4)_INDEX.STATION.2012(v2.0)" xfId="459"/>
    <cellStyle name="_пр 5 тариф RAB_NADB.JNVLS.APTEKA.2011(v1.3.4)_INDEX.STATION.2012(v2.1)" xfId="460"/>
    <cellStyle name="_пр 5 тариф RAB_NADB.JNVLS.APTEKA.2011(v1.3.4)_TEPLO.PREDEL.2012.M(v1.1)_test" xfId="461"/>
    <cellStyle name="_пр 5 тариф RAB_PASSPORT.TEPLO.PROIZV(v2.1)" xfId="462"/>
    <cellStyle name="_пр 5 тариф RAB_PASSPORT.TEPLO.SETI(v0.7)" xfId="463"/>
    <cellStyle name="_пр 5 тариф RAB_PASSPORT.TEPLO.SETI(v1.0)" xfId="464"/>
    <cellStyle name="_пр 5 тариф RAB_PR.PROG.WARM.NOTCOMBI.2012.2.16_v1.4(04.04.11) " xfId="465"/>
    <cellStyle name="_пр 5 тариф RAB_PREDEL.JKH.UTV.2011(v1.0.1)" xfId="466"/>
    <cellStyle name="_пр 5 тариф RAB_PREDEL.JKH.UTV.2011(v1.0.1)_46TE.2011(v1.0)" xfId="467"/>
    <cellStyle name="_пр 5 тариф RAB_PREDEL.JKH.UTV.2011(v1.0.1)_INDEX.STATION.2012(v1.0)_" xfId="468"/>
    <cellStyle name="_пр 5 тариф RAB_PREDEL.JKH.UTV.2011(v1.0.1)_INDEX.STATION.2012(v2.0)" xfId="469"/>
    <cellStyle name="_пр 5 тариф RAB_PREDEL.JKH.UTV.2011(v1.0.1)_INDEX.STATION.2012(v2.1)" xfId="470"/>
    <cellStyle name="_пр 5 тариф RAB_PREDEL.JKH.UTV.2011(v1.0.1)_TEPLO.PREDEL.2012.M(v1.1)_test" xfId="471"/>
    <cellStyle name="_пр 5 тариф RAB_PREDEL.JKH.UTV.2011(v1.1)" xfId="472"/>
    <cellStyle name="_пр 5 тариф RAB_REP.BLR.2012(v1.0)" xfId="473"/>
    <cellStyle name="_пр 5 тариф RAB_TEPLO.PREDEL.2012.M(v1.1)" xfId="474"/>
    <cellStyle name="_пр 5 тариф RAB_TEPLO.PREDEL.2013(v2.0)" xfId="475"/>
    <cellStyle name="_пр 5 тариф RAB_TEST.TEMPLATE" xfId="476"/>
    <cellStyle name="_пр 5 тариф RAB_UPDATE.46EE.2011.TO.1.1" xfId="477"/>
    <cellStyle name="_пр 5 тариф RAB_UPDATE.46TE.2011.TO.1.1" xfId="478"/>
    <cellStyle name="_пр 5 тариф RAB_UPDATE.46TE.2011.TO.1.2" xfId="479"/>
    <cellStyle name="_пр 5 тариф RAB_UPDATE.BALANCE.WARM.2011YEAR.TO.1.1" xfId="480"/>
    <cellStyle name="_пр 5 тариф RAB_UPDATE.BALANCE.WARM.2011YEAR.TO.1.1_46TE.2011(v1.0)" xfId="481"/>
    <cellStyle name="_пр 5 тариф RAB_UPDATE.BALANCE.WARM.2011YEAR.TO.1.1_INDEX.STATION.2012(v1.0)_" xfId="482"/>
    <cellStyle name="_пр 5 тариф RAB_UPDATE.BALANCE.WARM.2011YEAR.TO.1.1_INDEX.STATION.2012(v2.0)" xfId="483"/>
    <cellStyle name="_пр 5 тариф RAB_UPDATE.BALANCE.WARM.2011YEAR.TO.1.1_INDEX.STATION.2012(v2.1)" xfId="484"/>
    <cellStyle name="_пр 5 тариф RAB_UPDATE.BALANCE.WARM.2011YEAR.TO.1.1_OREP.KU.2011.MONTHLY.02(v1.1)" xfId="485"/>
    <cellStyle name="_пр 5 тариф RAB_UPDATE.BALANCE.WARM.2011YEAR.TO.1.1_TEPLO.PREDEL.2012.M(v1.1)_test" xfId="486"/>
    <cellStyle name="_пр 5 тариф RAB_UPDATE.NADB.JNVLS.APTEKA.2011.TO.1.3.4" xfId="487"/>
    <cellStyle name="_пр 5 тариф RAB_Книга2_PR.PROG.WARM.NOTCOMBI.2012.2.16_v1.4(04.04.11) " xfId="488"/>
    <cellStyle name="_пр 5 тариф RAB_Тариф 2013 Архангельск для агентства" xfId="489"/>
    <cellStyle name="_пр 5 тариф RAB_Тариф 2014 уч. Шипицыно газ" xfId="490"/>
    <cellStyle name="_пр 6 финпроекция" xfId="491"/>
    <cellStyle name="_пр 6 финпроекция_Расче тарифа на тэ 2014 Мезенский АрхоблЭнерго" xfId="492"/>
    <cellStyle name="_пр 6 финпроекция_тарифы по ТЭ на 2014 год Соловки исправ." xfId="493"/>
    <cellStyle name="_Предожение _ДБП_2009 г ( согласованные БП)  (2)" xfId="494"/>
    <cellStyle name="_Предожение _ДБП_2009 г ( согласованные БП)  (2)_Новая инструкция1_фст" xfId="495"/>
    <cellStyle name="_Предожение _ДБП_2009 г ( согласованные БП)  (2)_Расче тарифа на тэ 2014 Мезенский АрхоблЭнерго" xfId="496"/>
    <cellStyle name="_Предожение _ДБП_2009 г ( согласованные БП)  (2)_Тариф тепло Мезень для АТЦ" xfId="497"/>
    <cellStyle name="_Предожение _ДБП_2009 г ( согласованные БП)  (2)_тарифы по ТЭ на 2014 год Соловки исправ." xfId="498"/>
    <cellStyle name="_Прил1-1 (МГИ) (Дубинину) 22 01 07" xfId="499"/>
    <cellStyle name="_Прил1-1 (МГИ) (Дубинину) 22 01 07_Расче тарифа на тэ 2014 Мезенский АрхоблЭнерго" xfId="500"/>
    <cellStyle name="_Прил1-1 (МГИ) (Дубинину) 22 01 07_тарифы по ТЭ на 2014 год Соловки исправ." xfId="501"/>
    <cellStyle name="_Приложение 2 0806 факт" xfId="502"/>
    <cellStyle name="_Приложение МТС-3-КС" xfId="503"/>
    <cellStyle name="_Приложение МТС-3-КС_Новая инструкция1_фст" xfId="504"/>
    <cellStyle name="_Приложение МТС-3-КС_Расче тарифа на тэ 2014 Мезенский АрхоблЭнерго" xfId="505"/>
    <cellStyle name="_Приложение МТС-3-КС_Тариф тепло Мезень для АТЦ" xfId="506"/>
    <cellStyle name="_Приложение МТС-3-КС_тарифы по ТЭ на 2014 год Соловки исправ." xfId="507"/>
    <cellStyle name="_Приложение-МТС--2-1" xfId="508"/>
    <cellStyle name="_Приложение-МТС--2-1_Новая инструкция1_фст" xfId="509"/>
    <cellStyle name="_Приложение-МТС--2-1_Расче тарифа на тэ 2014 Мезенский АрхоблЭнерго" xfId="510"/>
    <cellStyle name="_Приложение-МТС--2-1_Тариф тепло Мезень для АТЦ" xfId="511"/>
    <cellStyle name="_Приложение-МТС--2-1_тарифы по ТЭ на 2014 год Соловки исправ." xfId="512"/>
    <cellStyle name="_Программа СО 7-09 для СД от 29 марта" xfId="513"/>
    <cellStyle name="_Программа СО 7-09 для СД от 29 марта_Расче тарифа на тэ 2014 Мезенский АрхоблЭнерго" xfId="514"/>
    <cellStyle name="_Программа СО 7-09 для СД от 29 марта_тарифы по ТЭ на 2014 год Соловки исправ." xfId="515"/>
    <cellStyle name="_Расчет RAB_22072008" xfId="516"/>
    <cellStyle name="_Расчет RAB_22072008 2" xfId="517"/>
    <cellStyle name="_Расчет RAB_22072008 2_OREP.KU.2011.MONTHLY.02(v0.1)" xfId="518"/>
    <cellStyle name="_Расчет RAB_22072008 2_OREP.KU.2011.MONTHLY.02(v0.4)" xfId="519"/>
    <cellStyle name="_Расчет RAB_22072008 2_OREP.KU.2011.MONTHLY.11(v1.4)" xfId="520"/>
    <cellStyle name="_Расчет RAB_22072008 2_UPDATE.OREP.KU.2011.MONTHLY.02.TO.1.2" xfId="521"/>
    <cellStyle name="_Расчет RAB_22072008_46EE.2011(v1.0)" xfId="522"/>
    <cellStyle name="_Расчет RAB_22072008_46EE.2011(v1.0)_46TE.2011(v1.0)" xfId="523"/>
    <cellStyle name="_Расчет RAB_22072008_46EE.2011(v1.0)_INDEX.STATION.2012(v1.0)_" xfId="524"/>
    <cellStyle name="_Расчет RAB_22072008_46EE.2011(v1.0)_INDEX.STATION.2012(v2.0)" xfId="525"/>
    <cellStyle name="_Расчет RAB_22072008_46EE.2011(v1.0)_INDEX.STATION.2012(v2.1)" xfId="526"/>
    <cellStyle name="_Расчет RAB_22072008_46EE.2011(v1.0)_TEPLO.PREDEL.2012.M(v1.1)_test" xfId="527"/>
    <cellStyle name="_Расчет RAB_22072008_46EE.2011(v1.2)" xfId="528"/>
    <cellStyle name="_Расчет RAB_22072008_46EP.2011(v2.0)" xfId="529"/>
    <cellStyle name="_Расчет RAB_22072008_46EP.2012(v0.1)" xfId="530"/>
    <cellStyle name="_Расчет RAB_22072008_46TE.2011(v1.0)" xfId="531"/>
    <cellStyle name="_Расчет RAB_22072008_4DNS.UPDATE.EXAMPLE" xfId="532"/>
    <cellStyle name="_Расчет RAB_22072008_ARMRAZR" xfId="533"/>
    <cellStyle name="_Расчет RAB_22072008_BALANCE.WARM.2010.FACT(v1.0)" xfId="534"/>
    <cellStyle name="_Расчет RAB_22072008_BALANCE.WARM.2010.PLAN" xfId="535"/>
    <cellStyle name="_Расчет RAB_22072008_BALANCE.WARM.2011YEAR(v0.7)" xfId="536"/>
    <cellStyle name="_Расчет RAB_22072008_BALANCE.WARM.2011YEAR.NEW.UPDATE.SCHEME" xfId="537"/>
    <cellStyle name="_Расчет RAB_22072008_CALC.NORMATIV.KU(v0.2)" xfId="538"/>
    <cellStyle name="_Расчет RAB_22072008_EE.2REK.P2011.4.78(v0.3)" xfId="539"/>
    <cellStyle name="_Расчет RAB_22072008_FORM3.1.2013(v0.2)" xfId="540"/>
    <cellStyle name="_Расчет RAB_22072008_FORM3.2013(v1.0)" xfId="541"/>
    <cellStyle name="_Расчет RAB_22072008_FORM3.REG(v1.0)" xfId="542"/>
    <cellStyle name="_Расчет RAB_22072008_FORM910.2012(v1.1)" xfId="543"/>
    <cellStyle name="_Расчет RAB_22072008_INDEX.STATION.2012(v2.1)" xfId="544"/>
    <cellStyle name="_Расчет RAB_22072008_INDEX.STATION.2013(v1.0)_патч до 1.1" xfId="545"/>
    <cellStyle name="_Расчет RAB_22072008_INVEST.EE.PLAN.4.78(v0.1)" xfId="546"/>
    <cellStyle name="_Расчет RAB_22072008_INVEST.EE.PLAN.4.78(v0.3)" xfId="547"/>
    <cellStyle name="_Расчет RAB_22072008_INVEST.EE.PLAN.4.78(v1.0)" xfId="548"/>
    <cellStyle name="_Расчет RAB_22072008_INVEST.EE.PLAN.4.78(v1.0)_PASSPORT.TEPLO.PROIZV(v2.0)" xfId="549"/>
    <cellStyle name="_Расчет RAB_22072008_INVEST.EE.PLAN.4.78(v1.0)_PASSPORT.TEPLO.PROIZV(v2.0)_INDEX.STATION.2013(v1.0)_патч до 1.1" xfId="550"/>
    <cellStyle name="_Расчет RAB_22072008_INVEST.EE.PLAN.4.78(v1.0)_PASSPORT.TEPLO.PROIZV(v2.0)_TEPLO.PREDEL.2013(v2.0)" xfId="551"/>
    <cellStyle name="_Расчет RAB_22072008_INVEST.PLAN.4.78(v0.1)" xfId="552"/>
    <cellStyle name="_Расчет RAB_22072008_INVEST.WARM.PLAN.4.78(v0.1)" xfId="553"/>
    <cellStyle name="_Расчет RAB_22072008_INVEST_WARM_PLAN" xfId="554"/>
    <cellStyle name="_Расчет RAB_22072008_NADB.JNVLP.APTEKA.2012(v1.0)_21_02_12" xfId="555"/>
    <cellStyle name="_Расчет RAB_22072008_NADB.JNVLS.APTEKA.2011(v1.3.3)" xfId="556"/>
    <cellStyle name="_Расчет RAB_22072008_NADB.JNVLS.APTEKA.2011(v1.3.3)_46TE.2011(v1.0)" xfId="557"/>
    <cellStyle name="_Расчет RAB_22072008_NADB.JNVLS.APTEKA.2011(v1.3.3)_INDEX.STATION.2012(v1.0)_" xfId="558"/>
    <cellStyle name="_Расчет RAB_22072008_NADB.JNVLS.APTEKA.2011(v1.3.3)_INDEX.STATION.2012(v2.0)" xfId="559"/>
    <cellStyle name="_Расчет RAB_22072008_NADB.JNVLS.APTEKA.2011(v1.3.3)_INDEX.STATION.2012(v2.1)" xfId="560"/>
    <cellStyle name="_Расчет RAB_22072008_NADB.JNVLS.APTEKA.2011(v1.3.3)_TEPLO.PREDEL.2012.M(v1.1)_test" xfId="561"/>
    <cellStyle name="_Расчет RAB_22072008_NADB.JNVLS.APTEKA.2011(v1.3.4)" xfId="562"/>
    <cellStyle name="_Расчет RAB_22072008_NADB.JNVLS.APTEKA.2011(v1.3.4)_46TE.2011(v1.0)" xfId="563"/>
    <cellStyle name="_Расчет RAB_22072008_NADB.JNVLS.APTEKA.2011(v1.3.4)_INDEX.STATION.2012(v1.0)_" xfId="564"/>
    <cellStyle name="_Расчет RAB_22072008_NADB.JNVLS.APTEKA.2011(v1.3.4)_INDEX.STATION.2012(v2.0)" xfId="565"/>
    <cellStyle name="_Расчет RAB_22072008_NADB.JNVLS.APTEKA.2011(v1.3.4)_INDEX.STATION.2012(v2.1)" xfId="566"/>
    <cellStyle name="_Расчет RAB_22072008_NADB.JNVLS.APTEKA.2011(v1.3.4)_TEPLO.PREDEL.2012.M(v1.1)_test" xfId="567"/>
    <cellStyle name="_Расчет RAB_22072008_PASSPORT.TEPLO.PROIZV(v2.1)" xfId="568"/>
    <cellStyle name="_Расчет RAB_22072008_PASSPORT.TEPLO.SETI(v0.7)" xfId="569"/>
    <cellStyle name="_Расчет RAB_22072008_PASSPORT.TEPLO.SETI(v1.0)" xfId="570"/>
    <cellStyle name="_Расчет RAB_22072008_PR.PROG.WARM.NOTCOMBI.2012.2.16_v1.4(04.04.11) " xfId="571"/>
    <cellStyle name="_Расчет RAB_22072008_PREDEL.JKH.UTV.2011(v1.0.1)" xfId="572"/>
    <cellStyle name="_Расчет RAB_22072008_PREDEL.JKH.UTV.2011(v1.0.1)_46TE.2011(v1.0)" xfId="573"/>
    <cellStyle name="_Расчет RAB_22072008_PREDEL.JKH.UTV.2011(v1.0.1)_INDEX.STATION.2012(v1.0)_" xfId="574"/>
    <cellStyle name="_Расчет RAB_22072008_PREDEL.JKH.UTV.2011(v1.0.1)_INDEX.STATION.2012(v2.0)" xfId="575"/>
    <cellStyle name="_Расчет RAB_22072008_PREDEL.JKH.UTV.2011(v1.0.1)_INDEX.STATION.2012(v2.1)" xfId="576"/>
    <cellStyle name="_Расчет RAB_22072008_PREDEL.JKH.UTV.2011(v1.0.1)_TEPLO.PREDEL.2012.M(v1.1)_test" xfId="577"/>
    <cellStyle name="_Расчет RAB_22072008_PREDEL.JKH.UTV.2011(v1.1)" xfId="578"/>
    <cellStyle name="_Расчет RAB_22072008_REP.BLR.2012(v1.0)" xfId="579"/>
    <cellStyle name="_Расчет RAB_22072008_TEPLO.PREDEL.2012.M(v1.1)" xfId="580"/>
    <cellStyle name="_Расчет RAB_22072008_TEPLO.PREDEL.2013(v2.0)" xfId="581"/>
    <cellStyle name="_Расчет RAB_22072008_TEST.TEMPLATE" xfId="582"/>
    <cellStyle name="_Расчет RAB_22072008_UPDATE.46EE.2011.TO.1.1" xfId="583"/>
    <cellStyle name="_Расчет RAB_22072008_UPDATE.46TE.2011.TO.1.1" xfId="584"/>
    <cellStyle name="_Расчет RAB_22072008_UPDATE.46TE.2011.TO.1.2" xfId="585"/>
    <cellStyle name="_Расчет RAB_22072008_UPDATE.BALANCE.WARM.2011YEAR.TO.1.1" xfId="586"/>
    <cellStyle name="_Расчет RAB_22072008_UPDATE.BALANCE.WARM.2011YEAR.TO.1.1_46TE.2011(v1.0)" xfId="587"/>
    <cellStyle name="_Расчет RAB_22072008_UPDATE.BALANCE.WARM.2011YEAR.TO.1.1_INDEX.STATION.2012(v1.0)_" xfId="588"/>
    <cellStyle name="_Расчет RAB_22072008_UPDATE.BALANCE.WARM.2011YEAR.TO.1.1_INDEX.STATION.2012(v2.0)" xfId="589"/>
    <cellStyle name="_Расчет RAB_22072008_UPDATE.BALANCE.WARM.2011YEAR.TO.1.1_INDEX.STATION.2012(v2.1)" xfId="590"/>
    <cellStyle name="_Расчет RAB_22072008_UPDATE.BALANCE.WARM.2011YEAR.TO.1.1_OREP.KU.2011.MONTHLY.02(v1.1)" xfId="591"/>
    <cellStyle name="_Расчет RAB_22072008_UPDATE.BALANCE.WARM.2011YEAR.TO.1.1_TEPLO.PREDEL.2012.M(v1.1)_test" xfId="592"/>
    <cellStyle name="_Расчет RAB_22072008_UPDATE.NADB.JNVLS.APTEKA.2011.TO.1.3.4" xfId="593"/>
    <cellStyle name="_Расчет RAB_22072008_Книга2_PR.PROG.WARM.NOTCOMBI.2012.2.16_v1.4(04.04.11) " xfId="594"/>
    <cellStyle name="_Расчет RAB_22072008_Тариф 2013 Архангельск для агентства" xfId="595"/>
    <cellStyle name="_Расчет RAB_22072008_Тариф 2014 уч. Шипицыно газ" xfId="596"/>
    <cellStyle name="_Расчет RAB_Лен и МОЭСК_с 2010 года_14.04.2009_со сглаж_version 3.0_без ФСК" xfId="597"/>
    <cellStyle name="_Расчет RAB_Лен и МОЭСК_с 2010 года_14.04.2009_со сглаж_version 3.0_без ФСК 2" xfId="598"/>
    <cellStyle name="_Расчет RAB_Лен и МОЭСК_с 2010 года_14.04.2009_со сглаж_version 3.0_без ФСК 2_OREP.KU.2011.MONTHLY.02(v0.1)" xfId="599"/>
    <cellStyle name="_Расчет RAB_Лен и МОЭСК_с 2010 года_14.04.2009_со сглаж_version 3.0_без ФСК 2_OREP.KU.2011.MONTHLY.02(v0.4)" xfId="600"/>
    <cellStyle name="_Расчет RAB_Лен и МОЭСК_с 2010 года_14.04.2009_со сглаж_version 3.0_без ФСК 2_OREP.KU.2011.MONTHLY.11(v1.4)" xfId="601"/>
    <cellStyle name="_Расчет RAB_Лен и МОЭСК_с 2010 года_14.04.2009_со сглаж_version 3.0_без ФСК 2_UPDATE.OREP.KU.2011.MONTHLY.02.TO.1.2" xfId="602"/>
    <cellStyle name="_Расчет RAB_Лен и МОЭСК_с 2010 года_14.04.2009_со сглаж_version 3.0_без ФСК_46EE.2011(v1.0)" xfId="603"/>
    <cellStyle name="_Расчет RAB_Лен и МОЭСК_с 2010 года_14.04.2009_со сглаж_version 3.0_без ФСК_46EE.2011(v1.0)_46TE.2011(v1.0)" xfId="604"/>
    <cellStyle name="_Расчет RAB_Лен и МОЭСК_с 2010 года_14.04.2009_со сглаж_version 3.0_без ФСК_46EE.2011(v1.0)_INDEX.STATION.2012(v1.0)_" xfId="605"/>
    <cellStyle name="_Расчет RAB_Лен и МОЭСК_с 2010 года_14.04.2009_со сглаж_version 3.0_без ФСК_46EE.2011(v1.0)_INDEX.STATION.2012(v2.0)" xfId="606"/>
    <cellStyle name="_Расчет RAB_Лен и МОЭСК_с 2010 года_14.04.2009_со сглаж_version 3.0_без ФСК_46EE.2011(v1.0)_INDEX.STATION.2012(v2.1)" xfId="607"/>
    <cellStyle name="_Расчет RAB_Лен и МОЭСК_с 2010 года_14.04.2009_со сглаж_version 3.0_без ФСК_46EE.2011(v1.0)_TEPLO.PREDEL.2012.M(v1.1)_test" xfId="608"/>
    <cellStyle name="_Расчет RAB_Лен и МОЭСК_с 2010 года_14.04.2009_со сглаж_version 3.0_без ФСК_46EE.2011(v1.2)" xfId="609"/>
    <cellStyle name="_Расчет RAB_Лен и МОЭСК_с 2010 года_14.04.2009_со сглаж_version 3.0_без ФСК_46EP.2011(v2.0)" xfId="610"/>
    <cellStyle name="_Расчет RAB_Лен и МОЭСК_с 2010 года_14.04.2009_со сглаж_version 3.0_без ФСК_46EP.2012(v0.1)" xfId="611"/>
    <cellStyle name="_Расчет RAB_Лен и МОЭСК_с 2010 года_14.04.2009_со сглаж_version 3.0_без ФСК_46TE.2011(v1.0)" xfId="612"/>
    <cellStyle name="_Расчет RAB_Лен и МОЭСК_с 2010 года_14.04.2009_со сглаж_version 3.0_без ФСК_4DNS.UPDATE.EXAMPLE" xfId="613"/>
    <cellStyle name="_Расчет RAB_Лен и МОЭСК_с 2010 года_14.04.2009_со сглаж_version 3.0_без ФСК_ARMRAZR" xfId="614"/>
    <cellStyle name="_Расчет RAB_Лен и МОЭСК_с 2010 года_14.04.2009_со сглаж_version 3.0_без ФСК_BALANCE.WARM.2010.FACT(v1.0)" xfId="615"/>
    <cellStyle name="_Расчет RAB_Лен и МОЭСК_с 2010 года_14.04.2009_со сглаж_version 3.0_без ФСК_BALANCE.WARM.2010.PLAN" xfId="616"/>
    <cellStyle name="_Расчет RAB_Лен и МОЭСК_с 2010 года_14.04.2009_со сглаж_version 3.0_без ФСК_BALANCE.WARM.2011YEAR(v0.7)" xfId="617"/>
    <cellStyle name="_Расчет RAB_Лен и МОЭСК_с 2010 года_14.04.2009_со сглаж_version 3.0_без ФСК_BALANCE.WARM.2011YEAR.NEW.UPDATE.SCHEME" xfId="618"/>
    <cellStyle name="_Расчет RAB_Лен и МОЭСК_с 2010 года_14.04.2009_со сглаж_version 3.0_без ФСК_CALC.NORMATIV.KU(v0.2)" xfId="619"/>
    <cellStyle name="_Расчет RAB_Лен и МОЭСК_с 2010 года_14.04.2009_со сглаж_version 3.0_без ФСК_EE.2REK.P2011.4.78(v0.3)" xfId="620"/>
    <cellStyle name="_Расчет RAB_Лен и МОЭСК_с 2010 года_14.04.2009_со сглаж_version 3.0_без ФСК_FORM3.1.2013(v0.2)" xfId="621"/>
    <cellStyle name="_Расчет RAB_Лен и МОЭСК_с 2010 года_14.04.2009_со сглаж_version 3.0_без ФСК_FORM3.2013(v1.0)" xfId="622"/>
    <cellStyle name="_Расчет RAB_Лен и МОЭСК_с 2010 года_14.04.2009_со сглаж_version 3.0_без ФСК_FORM3.REG(v1.0)" xfId="623"/>
    <cellStyle name="_Расчет RAB_Лен и МОЭСК_с 2010 года_14.04.2009_со сглаж_version 3.0_без ФСК_FORM910.2012(v1.1)" xfId="624"/>
    <cellStyle name="_Расчет RAB_Лен и МОЭСК_с 2010 года_14.04.2009_со сглаж_version 3.0_без ФСК_INDEX.STATION.2012(v2.1)" xfId="625"/>
    <cellStyle name="_Расчет RAB_Лен и МОЭСК_с 2010 года_14.04.2009_со сглаж_version 3.0_без ФСК_INDEX.STATION.2013(v1.0)_патч до 1.1" xfId="626"/>
    <cellStyle name="_Расчет RAB_Лен и МОЭСК_с 2010 года_14.04.2009_со сглаж_version 3.0_без ФСК_INVEST.EE.PLAN.4.78(v0.1)" xfId="627"/>
    <cellStyle name="_Расчет RAB_Лен и МОЭСК_с 2010 года_14.04.2009_со сглаж_version 3.0_без ФСК_INVEST.EE.PLAN.4.78(v0.3)" xfId="628"/>
    <cellStyle name="_Расчет RAB_Лен и МОЭСК_с 2010 года_14.04.2009_со сглаж_version 3.0_без ФСК_INVEST.EE.PLAN.4.78(v1.0)" xfId="629"/>
    <cellStyle name="_Расчет RAB_Лен и МОЭСК_с 2010 года_14.04.2009_со сглаж_version 3.0_без ФСК_INVEST.EE.PLAN.4.78(v1.0)_PASSPORT.TEPLO.PROIZV(v2.0)" xfId="630"/>
    <cellStyle name="_Расчет RAB_Лен и МОЭСК_с 2010 года_14.04.2009_со сглаж_version 3.0_без ФСК_INVEST.EE.PLAN.4.78(v1.0)_PASSPORT.TEPLO.PROIZV(v2.0)_INDEX.STATION.2013(v1.0)_патч до 1.1" xfId="631"/>
    <cellStyle name="_Расчет RAB_Лен и МОЭСК_с 2010 года_14.04.2009_со сглаж_version 3.0_без ФСК_INVEST.EE.PLAN.4.78(v1.0)_PASSPORT.TEPLO.PROIZV(v2.0)_TEPLO.PREDEL.2013(v2.0)" xfId="632"/>
    <cellStyle name="_Расчет RAB_Лен и МОЭСК_с 2010 года_14.04.2009_со сглаж_version 3.0_без ФСК_INVEST.PLAN.4.78(v0.1)" xfId="633"/>
    <cellStyle name="_Расчет RAB_Лен и МОЭСК_с 2010 года_14.04.2009_со сглаж_version 3.0_без ФСК_INVEST.WARM.PLAN.4.78(v0.1)" xfId="634"/>
    <cellStyle name="_Расчет RAB_Лен и МОЭСК_с 2010 года_14.04.2009_со сглаж_version 3.0_без ФСК_INVEST_WARM_PLAN" xfId="635"/>
    <cellStyle name="_Расчет RAB_Лен и МОЭСК_с 2010 года_14.04.2009_со сглаж_version 3.0_без ФСК_NADB.JNVLP.APTEKA.2012(v1.0)_21_02_12" xfId="636"/>
    <cellStyle name="_Расчет RAB_Лен и МОЭСК_с 2010 года_14.04.2009_со сглаж_version 3.0_без ФСК_NADB.JNVLS.APTEKA.2011(v1.3.3)" xfId="637"/>
    <cellStyle name="_Расчет RAB_Лен и МОЭСК_с 2010 года_14.04.2009_со сглаж_version 3.0_без ФСК_NADB.JNVLS.APTEKA.2011(v1.3.3)_46TE.2011(v1.0)" xfId="638"/>
    <cellStyle name="_Расчет RAB_Лен и МОЭСК_с 2010 года_14.04.2009_со сглаж_version 3.0_без ФСК_NADB.JNVLS.APTEKA.2011(v1.3.3)_INDEX.STATION.2012(v1.0)_" xfId="639"/>
    <cellStyle name="_Расчет RAB_Лен и МОЭСК_с 2010 года_14.04.2009_со сглаж_version 3.0_без ФСК_NADB.JNVLS.APTEKA.2011(v1.3.3)_INDEX.STATION.2012(v2.0)" xfId="640"/>
    <cellStyle name="_Расчет RAB_Лен и МОЭСК_с 2010 года_14.04.2009_со сглаж_version 3.0_без ФСК_NADB.JNVLS.APTEKA.2011(v1.3.3)_INDEX.STATION.2012(v2.1)" xfId="641"/>
    <cellStyle name="_Расчет RAB_Лен и МОЭСК_с 2010 года_14.04.2009_со сглаж_version 3.0_без ФСК_NADB.JNVLS.APTEKA.2011(v1.3.3)_TEPLO.PREDEL.2012.M(v1.1)_test" xfId="642"/>
    <cellStyle name="_Расчет RAB_Лен и МОЭСК_с 2010 года_14.04.2009_со сглаж_version 3.0_без ФСК_NADB.JNVLS.APTEKA.2011(v1.3.4)" xfId="643"/>
    <cellStyle name="_Расчет RAB_Лен и МОЭСК_с 2010 года_14.04.2009_со сглаж_version 3.0_без ФСК_NADB.JNVLS.APTEKA.2011(v1.3.4)_46TE.2011(v1.0)" xfId="644"/>
    <cellStyle name="_Расчет RAB_Лен и МОЭСК_с 2010 года_14.04.2009_со сглаж_version 3.0_без ФСК_NADB.JNVLS.APTEKA.2011(v1.3.4)_INDEX.STATION.2012(v1.0)_" xfId="645"/>
    <cellStyle name="_Расчет RAB_Лен и МОЭСК_с 2010 года_14.04.2009_со сглаж_version 3.0_без ФСК_NADB.JNVLS.APTEKA.2011(v1.3.4)_INDEX.STATION.2012(v2.0)" xfId="646"/>
    <cellStyle name="_Расчет RAB_Лен и МОЭСК_с 2010 года_14.04.2009_со сглаж_version 3.0_без ФСК_NADB.JNVLS.APTEKA.2011(v1.3.4)_INDEX.STATION.2012(v2.1)" xfId="647"/>
    <cellStyle name="_Расчет RAB_Лен и МОЭСК_с 2010 года_14.04.2009_со сглаж_version 3.0_без ФСК_NADB.JNVLS.APTEKA.2011(v1.3.4)_TEPLO.PREDEL.2012.M(v1.1)_test" xfId="648"/>
    <cellStyle name="_Расчет RAB_Лен и МОЭСК_с 2010 года_14.04.2009_со сглаж_version 3.0_без ФСК_PASSPORT.TEPLO.PROIZV(v2.1)" xfId="649"/>
    <cellStyle name="_Расчет RAB_Лен и МОЭСК_с 2010 года_14.04.2009_со сглаж_version 3.0_без ФСК_PASSPORT.TEPLO.SETI(v0.7)" xfId="650"/>
    <cellStyle name="_Расчет RAB_Лен и МОЭСК_с 2010 года_14.04.2009_со сглаж_version 3.0_без ФСК_PASSPORT.TEPLO.SETI(v1.0)" xfId="651"/>
    <cellStyle name="_Расчет RAB_Лен и МОЭСК_с 2010 года_14.04.2009_со сглаж_version 3.0_без ФСК_PR.PROG.WARM.NOTCOMBI.2012.2.16_v1.4(04.04.11) " xfId="652"/>
    <cellStyle name="_Расчет RAB_Лен и МОЭСК_с 2010 года_14.04.2009_со сглаж_version 3.0_без ФСК_PREDEL.JKH.UTV.2011(v1.0.1)" xfId="653"/>
    <cellStyle name="_Расчет RAB_Лен и МОЭСК_с 2010 года_14.04.2009_со сглаж_version 3.0_без ФСК_PREDEL.JKH.UTV.2011(v1.0.1)_46TE.2011(v1.0)" xfId="654"/>
    <cellStyle name="_Расчет RAB_Лен и МОЭСК_с 2010 года_14.04.2009_со сглаж_version 3.0_без ФСК_PREDEL.JKH.UTV.2011(v1.0.1)_INDEX.STATION.2012(v1.0)_" xfId="655"/>
    <cellStyle name="_Расчет RAB_Лен и МОЭСК_с 2010 года_14.04.2009_со сглаж_version 3.0_без ФСК_PREDEL.JKH.UTV.2011(v1.0.1)_INDEX.STATION.2012(v2.0)" xfId="656"/>
    <cellStyle name="_Расчет RAB_Лен и МОЭСК_с 2010 года_14.04.2009_со сглаж_version 3.0_без ФСК_PREDEL.JKH.UTV.2011(v1.0.1)_INDEX.STATION.2012(v2.1)" xfId="657"/>
    <cellStyle name="_Расчет RAB_Лен и МОЭСК_с 2010 года_14.04.2009_со сглаж_version 3.0_без ФСК_PREDEL.JKH.UTV.2011(v1.0.1)_TEPLO.PREDEL.2012.M(v1.1)_test" xfId="658"/>
    <cellStyle name="_Расчет RAB_Лен и МОЭСК_с 2010 года_14.04.2009_со сглаж_version 3.0_без ФСК_PREDEL.JKH.UTV.2011(v1.1)" xfId="659"/>
    <cellStyle name="_Расчет RAB_Лен и МОЭСК_с 2010 года_14.04.2009_со сглаж_version 3.0_без ФСК_REP.BLR.2012(v1.0)" xfId="660"/>
    <cellStyle name="_Расчет RAB_Лен и МОЭСК_с 2010 года_14.04.2009_со сглаж_version 3.0_без ФСК_TEPLO.PREDEL.2012.M(v1.1)" xfId="661"/>
    <cellStyle name="_Расчет RAB_Лен и МОЭСК_с 2010 года_14.04.2009_со сглаж_version 3.0_без ФСК_TEPLO.PREDEL.2013(v2.0)" xfId="662"/>
    <cellStyle name="_Расчет RAB_Лен и МОЭСК_с 2010 года_14.04.2009_со сглаж_version 3.0_без ФСК_TEST.TEMPLATE" xfId="663"/>
    <cellStyle name="_Расчет RAB_Лен и МОЭСК_с 2010 года_14.04.2009_со сглаж_version 3.0_без ФСК_UPDATE.46EE.2011.TO.1.1" xfId="664"/>
    <cellStyle name="_Расчет RAB_Лен и МОЭСК_с 2010 года_14.04.2009_со сглаж_version 3.0_без ФСК_UPDATE.46TE.2011.TO.1.1" xfId="665"/>
    <cellStyle name="_Расчет RAB_Лен и МОЭСК_с 2010 года_14.04.2009_со сглаж_version 3.0_без ФСК_UPDATE.46TE.2011.TO.1.2" xfId="666"/>
    <cellStyle name="_Расчет RAB_Лен и МОЭСК_с 2010 года_14.04.2009_со сглаж_version 3.0_без ФСК_UPDATE.BALANCE.WARM.2011YEAR.TO.1.1" xfId="667"/>
    <cellStyle name="_Расчет RAB_Лен и МОЭСК_с 2010 года_14.04.2009_со сглаж_version 3.0_без ФСК_UPDATE.BALANCE.WARM.2011YEAR.TO.1.1_46TE.2011(v1.0)" xfId="668"/>
    <cellStyle name="_Расчет RAB_Лен и МОЭСК_с 2010 года_14.04.2009_со сглаж_version 3.0_без ФСК_UPDATE.BALANCE.WARM.2011YEAR.TO.1.1_INDEX.STATION.2012(v1.0)_" xfId="669"/>
    <cellStyle name="_Расчет RAB_Лен и МОЭСК_с 2010 года_14.04.2009_со сглаж_version 3.0_без ФСК_UPDATE.BALANCE.WARM.2011YEAR.TO.1.1_INDEX.STATION.2012(v2.0)" xfId="670"/>
    <cellStyle name="_Расчет RAB_Лен и МОЭСК_с 2010 года_14.04.2009_со сглаж_version 3.0_без ФСК_UPDATE.BALANCE.WARM.2011YEAR.TO.1.1_INDEX.STATION.2012(v2.1)" xfId="671"/>
    <cellStyle name="_Расчет RAB_Лен и МОЭСК_с 2010 года_14.04.2009_со сглаж_version 3.0_без ФСК_UPDATE.BALANCE.WARM.2011YEAR.TO.1.1_OREP.KU.2011.MONTHLY.02(v1.1)" xfId="672"/>
    <cellStyle name="_Расчет RAB_Лен и МОЭСК_с 2010 года_14.04.2009_со сглаж_version 3.0_без ФСК_UPDATE.BALANCE.WARM.2011YEAR.TO.1.1_TEPLO.PREDEL.2012.M(v1.1)_test" xfId="673"/>
    <cellStyle name="_Расчет RAB_Лен и МОЭСК_с 2010 года_14.04.2009_со сглаж_version 3.0_без ФСК_UPDATE.NADB.JNVLS.APTEKA.2011.TO.1.3.4" xfId="674"/>
    <cellStyle name="_Расчет RAB_Лен и МОЭСК_с 2010 года_14.04.2009_со сглаж_version 3.0_без ФСК_Книга2_PR.PROG.WARM.NOTCOMBI.2012.2.16_v1.4(04.04.11) " xfId="675"/>
    <cellStyle name="_Расчет RAB_Лен и МОЭСК_с 2010 года_14.04.2009_со сглаж_version 3.0_без ФСК_Тариф 2013 Архангельск для агентства" xfId="676"/>
    <cellStyle name="_Расчет RAB_Лен и МОЭСК_с 2010 года_14.04.2009_со сглаж_version 3.0_без ФСК_Тариф 2014 уч. Шипицыно газ" xfId="677"/>
    <cellStyle name="_Расчет кредита_RAB 2010-2014  max конечн.20,77" xfId="678"/>
    <cellStyle name="_Расчет кредита_RAB 2010-2014  max конечн.20,77_Расче тарифа на тэ 2014 Мезенский АрхоблЭнерго" xfId="679"/>
    <cellStyle name="_Расчет кредита_RAB 2010-2014  max конечн.20,77_тарифы по ТЭ на 2014 год Соловки исправ." xfId="680"/>
    <cellStyle name="_Расчет на 2008 год" xfId="681"/>
    <cellStyle name="_Расчет на 2009 год" xfId="682"/>
    <cellStyle name="_Расчет ТЕХПД на 2010 год" xfId="683"/>
    <cellStyle name="_Расшифровка по приоритетам_МРСК 2" xfId="684"/>
    <cellStyle name="_Расшифровка по приоритетам_МРСК 2_Расче тарифа на тэ 2014 Мезенский АрхоблЭнерго" xfId="685"/>
    <cellStyle name="_Расшифровка по приоритетам_МРСК 2_тарифы по ТЭ на 2014 год Соловки исправ." xfId="686"/>
    <cellStyle name="_Рем программа СТЭЦ-1тарифы 2010 год" xfId="687"/>
    <cellStyle name="_Сб-macro 2020" xfId="688"/>
    <cellStyle name="_Сб-macro 2020 2" xfId="689"/>
    <cellStyle name="_Свод по ИПР (2)" xfId="690"/>
    <cellStyle name="_Свод по ИПР (2)_Новая инструкция1_фст" xfId="691"/>
    <cellStyle name="_Свод по ИПР (2)_Расче тарифа на тэ 2014 Мезенский АрхоблЭнерго" xfId="692"/>
    <cellStyle name="_Свод по ИПР (2)_Тариф тепло Мезень для АТЦ" xfId="693"/>
    <cellStyle name="_Свод по ИПР (2)_тарифы по ТЭ на 2014 год Соловки исправ." xfId="694"/>
    <cellStyle name="_сводная таблица (2)" xfId="695"/>
    <cellStyle name="_сводная таблица (2)_Расче тарифа на тэ 2014 Мезенский АрхоблЭнерго" xfId="696"/>
    <cellStyle name="_сводная таблица (2)_тарифы по ТЭ на 2014 год Соловки исправ." xfId="697"/>
    <cellStyle name="_СО 2006-2010  Прил1-1 (Дубинину)" xfId="698"/>
    <cellStyle name="_СО 2006-2010  Прил1-1 (Дубинину)_Расче тарифа на тэ 2014 Мезенский АрхоблЭнерго" xfId="699"/>
    <cellStyle name="_СО 2006-2010  Прил1-1 (Дубинину)_тарифы по ТЭ на 2014 год Соловки исправ." xfId="700"/>
    <cellStyle name="_Справочник затрат_ЛХ_20.10.05" xfId="701"/>
    <cellStyle name="_Табл П2-5 (вар18-10-2006)" xfId="702"/>
    <cellStyle name="_Табл П2-5 (вар18-10-2006)_Расче тарифа на тэ 2014 Мезенский АрхоблЭнерго" xfId="703"/>
    <cellStyle name="_Табл П2-5 (вар18-10-2006)_тарифы по ТЭ на 2014 год Соловки исправ." xfId="704"/>
    <cellStyle name="_Табл. 9, ТФБ 2009" xfId="705"/>
    <cellStyle name="_таблицы для расчетов28-04-08_2006-2009_прибыль корр_по ИА" xfId="706"/>
    <cellStyle name="_таблицы для расчетов28-04-08_2006-2009_прибыль корр_по ИА_Новая инструкция1_фст" xfId="707"/>
    <cellStyle name="_таблицы для расчетов28-04-08_2006-2009_прибыль корр_по ИА_Расче тарифа на тэ 2014 Мезенский АрхоблЭнерго" xfId="708"/>
    <cellStyle name="_таблицы для расчетов28-04-08_2006-2009_прибыль корр_по ИА_Тариф тепло Мезень для АТЦ" xfId="709"/>
    <cellStyle name="_таблицы для расчетов28-04-08_2006-2009_прибыль корр_по ИА_тарифы по ТЭ на 2014 год Соловки исправ." xfId="710"/>
    <cellStyle name="_таблицы для расчетов28-04-08_2006-2009с ИА" xfId="711"/>
    <cellStyle name="_таблицы для расчетов28-04-08_2006-2009с ИА_Новая инструкция1_фст" xfId="712"/>
    <cellStyle name="_таблицы для расчетов28-04-08_2006-2009с ИА_Расче тарифа на тэ 2014 Мезенский АрхоблЭнерго" xfId="713"/>
    <cellStyle name="_таблицы для расчетов28-04-08_2006-2009с ИА_Тариф тепло Мезень для АТЦ" xfId="714"/>
    <cellStyle name="_таблицы для расчетов28-04-08_2006-2009с ИА_тарифы по ТЭ на 2014 год Соловки исправ." xfId="715"/>
    <cellStyle name="_Тарифы  СИЗ СП ОД Шапина" xfId="716"/>
    <cellStyle name="_УЕ  свод Псковэнерго" xfId="717"/>
    <cellStyle name="_УЕ  свод Псковэнерго_Расче тарифа на тэ 2014 Мезенский АрхоблЭнерго" xfId="718"/>
    <cellStyle name="_УЕ  свод Псковэнерго_тарифы по ТЭ на 2014 год Соловки исправ." xfId="719"/>
    <cellStyle name="_Условные единицы ПСКОВЭНЕРГО (RAB)" xfId="720"/>
    <cellStyle name="_Условные единицы ПСКОВЭНЕРГО (RAB)_Расче тарифа на тэ 2014 Мезенский АрхоблЭнерго" xfId="721"/>
    <cellStyle name="_Условные единицы ПСКОВЭНЕРГО (RAB)_тарифы по ТЭ на 2014 год Соловки исправ." xfId="722"/>
    <cellStyle name="_Услуги связи_2008_котельные" xfId="723"/>
    <cellStyle name="_Форма 6  РТК.xls(отчет по Адр пр. ЛО)" xfId="724"/>
    <cellStyle name="_Форма 6  РТК.xls(отчет по Адр пр. ЛО)_Новая инструкция1_фст" xfId="725"/>
    <cellStyle name="_Форма 6  РТК.xls(отчет по Адр пр. ЛО)_Расче тарифа на тэ 2014 Мезенский АрхоблЭнерго" xfId="726"/>
    <cellStyle name="_Форма 6  РТК.xls(отчет по Адр пр. ЛО)_Тариф тепло Мезень для АТЦ" xfId="727"/>
    <cellStyle name="_Форма 6  РТК.xls(отчет по Адр пр. ЛО)_тарифы по ТЭ на 2014 год Соловки исправ." xfId="728"/>
    <cellStyle name="_Форма программы ремонтов " xfId="729"/>
    <cellStyle name="_Форма программы ремонтов  2" xfId="730"/>
    <cellStyle name="_Формат разбивки по МРСК_РСК" xfId="731"/>
    <cellStyle name="_Формат разбивки по МРСК_РСК_Новая инструкция1_фст" xfId="732"/>
    <cellStyle name="_Формат разбивки по МРСК_РСК_Расче тарифа на тэ 2014 Мезенский АрхоблЭнерго" xfId="733"/>
    <cellStyle name="_Формат разбивки по МРСК_РСК_Тариф тепло Мезень для АТЦ" xfId="734"/>
    <cellStyle name="_Формат разбивки по МРСК_РСК_тарифы по ТЭ на 2014 год Соловки исправ." xfId="735"/>
    <cellStyle name="_Формат_для Согласования" xfId="736"/>
    <cellStyle name="_Формат_для Согласования_Новая инструкция1_фст" xfId="737"/>
    <cellStyle name="_Формат_для Согласования_Расче тарифа на тэ 2014 Мезенский АрхоблЭнерго" xfId="738"/>
    <cellStyle name="_Формат_для Согласования_Тариф тепло Мезень для АТЦ" xfId="739"/>
    <cellStyle name="_Формат_для Согласования_тарифы по ТЭ на 2014 год Соловки исправ." xfId="740"/>
    <cellStyle name="_ХХХ Прил 2 Формы бюджетных документов 2007" xfId="741"/>
    <cellStyle name="_экон.форм-т ВО 1 с разбивкой" xfId="742"/>
    <cellStyle name="_экон.форм-т ВО 1 с разбивкой_Новая инструкция1_фст" xfId="743"/>
    <cellStyle name="’К‰Э [0.00]" xfId="744"/>
    <cellStyle name="”€ќђќ‘ћ‚›‰" xfId="746"/>
    <cellStyle name="”€љ‘€ђћ‚ђќќ›‰" xfId="747"/>
    <cellStyle name="”ќђќ‘ћ‚›‰" xfId="748"/>
    <cellStyle name="”љ‘ђћ‚ђќќ›‰" xfId="749"/>
    <cellStyle name="„…ќ…†ќ›‰" xfId="750"/>
    <cellStyle name="€’ћѓћ‚›‰" xfId="753"/>
    <cellStyle name="‡ђѓћ‹ћ‚ћљ1" xfId="751"/>
    <cellStyle name="‡ђѓћ‹ћ‚ћљ2" xfId="752"/>
    <cellStyle name="’ћѓћ‚›‰" xfId="745"/>
    <cellStyle name="0,00;0;" xfId="754"/>
    <cellStyle name="0,00;0; 2" xfId="755"/>
    <cellStyle name="0,00;0; 3" xfId="756"/>
    <cellStyle name="0,00;0; 4" xfId="757"/>
    <cellStyle name="1Normal" xfId="758"/>
    <cellStyle name="20% - Accent1" xfId="759"/>
    <cellStyle name="20% - Accent1 2" xfId="760"/>
    <cellStyle name="20% - Accent1 2 2" xfId="761"/>
    <cellStyle name="20% - Accent1 3" xfId="762"/>
    <cellStyle name="20% - Accent1 3 2" xfId="763"/>
    <cellStyle name="20% - Accent1 4" xfId="764"/>
    <cellStyle name="20% - Accent1_46EE.2011(v1.0)" xfId="765"/>
    <cellStyle name="20% - Accent2" xfId="766"/>
    <cellStyle name="20% - Accent2 2" xfId="767"/>
    <cellStyle name="20% - Accent2 2 2" xfId="768"/>
    <cellStyle name="20% - Accent2 3" xfId="769"/>
    <cellStyle name="20% - Accent2 3 2" xfId="770"/>
    <cellStyle name="20% - Accent2 4" xfId="771"/>
    <cellStyle name="20% - Accent2_46EE.2011(v1.0)" xfId="772"/>
    <cellStyle name="20% - Accent3" xfId="773"/>
    <cellStyle name="20% - Accent3 2" xfId="774"/>
    <cellStyle name="20% - Accent3 2 2" xfId="775"/>
    <cellStyle name="20% - Accent3 3" xfId="776"/>
    <cellStyle name="20% - Accent3 3 2" xfId="777"/>
    <cellStyle name="20% - Accent3 4" xfId="778"/>
    <cellStyle name="20% - Accent3_46EE.2011(v1.0)" xfId="779"/>
    <cellStyle name="20% - Accent4" xfId="780"/>
    <cellStyle name="20% - Accent4 2" xfId="781"/>
    <cellStyle name="20% - Accent4 2 2" xfId="782"/>
    <cellStyle name="20% - Accent4 3" xfId="783"/>
    <cellStyle name="20% - Accent4 3 2" xfId="784"/>
    <cellStyle name="20% - Accent4 4" xfId="785"/>
    <cellStyle name="20% - Accent4_46EE.2011(v1.0)" xfId="786"/>
    <cellStyle name="20% - Accent5" xfId="787"/>
    <cellStyle name="20% - Accent5 2" xfId="788"/>
    <cellStyle name="20% - Accent5 2 2" xfId="789"/>
    <cellStyle name="20% - Accent5 3" xfId="790"/>
    <cellStyle name="20% - Accent5 3 2" xfId="791"/>
    <cellStyle name="20% - Accent5 4" xfId="792"/>
    <cellStyle name="20% - Accent5_46EE.2011(v1.0)" xfId="793"/>
    <cellStyle name="20% - Accent6" xfId="794"/>
    <cellStyle name="20% - Accent6 2" xfId="795"/>
    <cellStyle name="20% - Accent6 2 2" xfId="796"/>
    <cellStyle name="20% - Accent6 3" xfId="797"/>
    <cellStyle name="20% - Accent6 3 2" xfId="798"/>
    <cellStyle name="20% - Accent6 4" xfId="799"/>
    <cellStyle name="20% - Accent6_46EE.2011(v1.0)" xfId="800"/>
    <cellStyle name="20% — акцент1" xfId="801"/>
    <cellStyle name="20% - Акцент1 10" xfId="802"/>
    <cellStyle name="20% — акцент1 10" xfId="803"/>
    <cellStyle name="20% - Акцент1 10 2" xfId="804"/>
    <cellStyle name="20% - Акцент1 11" xfId="805"/>
    <cellStyle name="20% — акцент1 11" xfId="806"/>
    <cellStyle name="20% - Акцент1 11 2" xfId="807"/>
    <cellStyle name="20% — акцент1 12" xfId="808"/>
    <cellStyle name="20% — акцент1 13" xfId="809"/>
    <cellStyle name="20% — акцент1 14" xfId="810"/>
    <cellStyle name="20% — акцент1 15" xfId="811"/>
    <cellStyle name="20% — акцент1 16" xfId="812"/>
    <cellStyle name="20% — акцент1 17" xfId="813"/>
    <cellStyle name="20% — акцент1 18" xfId="814"/>
    <cellStyle name="20% — акцент1 19" xfId="815"/>
    <cellStyle name="20% - Акцент1 2" xfId="816"/>
    <cellStyle name="20% — акцент1 2" xfId="817"/>
    <cellStyle name="20% - Акцент1 2 10" xfId="818"/>
    <cellStyle name="20% — акцент1 2 10" xfId="7011"/>
    <cellStyle name="20% - Акцент1 2 10 10" xfId="8632"/>
    <cellStyle name="20% - Акцент1 2 10 11" xfId="8777"/>
    <cellStyle name="20% - Акцент1 2 10 12" xfId="9763"/>
    <cellStyle name="20% - Акцент1 2 10 13" xfId="10678"/>
    <cellStyle name="20% - Акцент1 2 10 14" xfId="11312"/>
    <cellStyle name="20% - Акцент1 2 10 15" xfId="11547"/>
    <cellStyle name="20% - Акцент1 2 10 16" xfId="11782"/>
    <cellStyle name="20% - Акцент1 2 10 17" xfId="12017"/>
    <cellStyle name="20% - Акцент1 2 10 18" xfId="12252"/>
    <cellStyle name="20% - Акцент1 2 10 19" xfId="12487"/>
    <cellStyle name="20% - Акцент1 2 10 2" xfId="4527"/>
    <cellStyle name="20% - Акцент1 2 10 20" xfId="12722"/>
    <cellStyle name="20% - Акцент1 2 10 21" xfId="12957"/>
    <cellStyle name="20% - Акцент1 2 10 22" xfId="13192"/>
    <cellStyle name="20% - Акцент1 2 10 23" xfId="13427"/>
    <cellStyle name="20% - Акцент1 2 10 24" xfId="13662"/>
    <cellStyle name="20% - Акцент1 2 10 25" xfId="13896"/>
    <cellStyle name="20% - Акцент1 2 10 26" xfId="14122"/>
    <cellStyle name="20% - Акцент1 2 10 27" xfId="14348"/>
    <cellStyle name="20% - Акцент1 2 10 28" xfId="14568"/>
    <cellStyle name="20% - Акцент1 2 10 29" xfId="14790"/>
    <cellStyle name="20% - Акцент1 2 10 3" xfId="7213"/>
    <cellStyle name="20% - Акцент1 2 10 30" xfId="14986"/>
    <cellStyle name="20% - Акцент1 2 10 31" xfId="15182"/>
    <cellStyle name="20% - Акцент1 2 10 32" xfId="15326"/>
    <cellStyle name="20% - Акцент1 2 10 33" xfId="15470"/>
    <cellStyle name="20% - Акцент1 2 10 4" xfId="7422"/>
    <cellStyle name="20% - Акцент1 2 10 5" xfId="7649"/>
    <cellStyle name="20% - Акцент1 2 10 6" xfId="7871"/>
    <cellStyle name="20% - Акцент1 2 10 7" xfId="8093"/>
    <cellStyle name="20% - Акцент1 2 10 8" xfId="8290"/>
    <cellStyle name="20% - Акцент1 2 10 9" xfId="8487"/>
    <cellStyle name="20% - Акцент1 2 11" xfId="4525"/>
    <cellStyle name="20% — акцент1 2 11" xfId="7214"/>
    <cellStyle name="20% - Акцент1 2 12" xfId="5354"/>
    <cellStyle name="20% — акцент1 2 12" xfId="7423"/>
    <cellStyle name="20% - Акцент1 2 13" xfId="6200"/>
    <cellStyle name="20% — акцент1 2 13" xfId="7650"/>
    <cellStyle name="20% - Акцент1 2 14" xfId="6291"/>
    <cellStyle name="20% — акцент1 2 14" xfId="7872"/>
    <cellStyle name="20% - Акцент1 2 15" xfId="6400"/>
    <cellStyle name="20% — акцент1 2 15" xfId="8094"/>
    <cellStyle name="20% - Акцент1 2 16" xfId="6527"/>
    <cellStyle name="20% — акцент1 2 16" xfId="8291"/>
    <cellStyle name="20% - Акцент1 2 17" xfId="6672"/>
    <cellStyle name="20% — акцент1 2 17" xfId="8488"/>
    <cellStyle name="20% - Акцент1 2 18" xfId="6835"/>
    <cellStyle name="20% — акцент1 2 18" xfId="8633"/>
    <cellStyle name="20% - Акцент1 2 19" xfId="7012"/>
    <cellStyle name="20% — акцент1 2 19" xfId="8778"/>
    <cellStyle name="20% - Акцент1 2 2" xfId="819"/>
    <cellStyle name="20% — акцент1 2 2" xfId="4526"/>
    <cellStyle name="20% - Акцент1 2 2 10" xfId="6832"/>
    <cellStyle name="20% - Акцент1 2 2 11" xfId="7009"/>
    <cellStyle name="20% - Акцент1 2 2 12" xfId="7212"/>
    <cellStyle name="20% - Акцент1 2 2 13" xfId="7421"/>
    <cellStyle name="20% - Акцент1 2 2 14" xfId="7648"/>
    <cellStyle name="20% - Акцент1 2 2 15" xfId="7870"/>
    <cellStyle name="20% - Акцент1 2 2 16" xfId="8092"/>
    <cellStyle name="20% - Акцент1 2 2 17" xfId="8289"/>
    <cellStyle name="20% - Акцент1 2 2 18" xfId="8486"/>
    <cellStyle name="20% - Акцент1 2 2 19" xfId="8631"/>
    <cellStyle name="20% - Акцент1 2 2 2" xfId="820"/>
    <cellStyle name="20% - Акцент1 2 2 20" xfId="8776"/>
    <cellStyle name="20% - Акцент1 2 2 21" xfId="8788"/>
    <cellStyle name="20% - Акцент1 2 2 22" xfId="8994"/>
    <cellStyle name="20% - Акцент1 2 2 23" xfId="9239"/>
    <cellStyle name="20% - Акцент1 2 2 24" xfId="9373"/>
    <cellStyle name="20% - Акцент1 2 2 25" xfId="9462"/>
    <cellStyle name="20% - Акцент1 2 2 26" xfId="9550"/>
    <cellStyle name="20% - Акцент1 2 2 27" xfId="9626"/>
    <cellStyle name="20% - Акцент1 2 2 28" xfId="9661"/>
    <cellStyle name="20% - Акцент1 2 2 29" xfId="9754"/>
    <cellStyle name="20% - Акцент1 2 2 3" xfId="4528"/>
    <cellStyle name="20% - Акцент1 2 2 30" xfId="9764"/>
    <cellStyle name="20% - Акцент1 2 2 31" xfId="10677"/>
    <cellStyle name="20% - Акцент1 2 2 32" xfId="11311"/>
    <cellStyle name="20% - Акцент1 2 2 33" xfId="11546"/>
    <cellStyle name="20% - Акцент1 2 2 34" xfId="11781"/>
    <cellStyle name="20% - Акцент1 2 2 35" xfId="12016"/>
    <cellStyle name="20% - Акцент1 2 2 36" xfId="12251"/>
    <cellStyle name="20% - Акцент1 2 2 37" xfId="12486"/>
    <cellStyle name="20% - Акцент1 2 2 38" xfId="12721"/>
    <cellStyle name="20% - Акцент1 2 2 39" xfId="12956"/>
    <cellStyle name="20% - Акцент1 2 2 4" xfId="5351"/>
    <cellStyle name="20% - Акцент1 2 2 40" xfId="13191"/>
    <cellStyle name="20% - Акцент1 2 2 41" xfId="13426"/>
    <cellStyle name="20% - Акцент1 2 2 42" xfId="13661"/>
    <cellStyle name="20% - Акцент1 2 2 43" xfId="13895"/>
    <cellStyle name="20% - Акцент1 2 2 44" xfId="14121"/>
    <cellStyle name="20% - Акцент1 2 2 45" xfId="14347"/>
    <cellStyle name="20% - Акцент1 2 2 46" xfId="14567"/>
    <cellStyle name="20% - Акцент1 2 2 47" xfId="14789"/>
    <cellStyle name="20% - Акцент1 2 2 48" xfId="14985"/>
    <cellStyle name="20% - Акцент1 2 2 49" xfId="15181"/>
    <cellStyle name="20% - Акцент1 2 2 5" xfId="6197"/>
    <cellStyle name="20% - Акцент1 2 2 50" xfId="15325"/>
    <cellStyle name="20% - Акцент1 2 2 51" xfId="15469"/>
    <cellStyle name="20% - Акцент1 2 2 52" xfId="15479"/>
    <cellStyle name="20% - Акцент1 2 2 53" xfId="15667"/>
    <cellStyle name="20% - Акцент1 2 2 54" xfId="15743"/>
    <cellStyle name="20% - Акцент1 2 2 6" xfId="6288"/>
    <cellStyle name="20% - Акцент1 2 2 7" xfId="6397"/>
    <cellStyle name="20% - Акцент1 2 2 8" xfId="6524"/>
    <cellStyle name="20% - Акцент1 2 2 9" xfId="6669"/>
    <cellStyle name="20% - Акцент1 2 20" xfId="7215"/>
    <cellStyle name="20% — акцент1 2 20" xfId="8787"/>
    <cellStyle name="20% - Акцент1 2 21" xfId="7424"/>
    <cellStyle name="20% — акцент1 2 21" xfId="8995"/>
    <cellStyle name="20% - Акцент1 2 22" xfId="7651"/>
    <cellStyle name="20% — акцент1 2 22" xfId="9240"/>
    <cellStyle name="20% - Акцент1 2 23" xfId="7873"/>
    <cellStyle name="20% — акцент1 2 23" xfId="9374"/>
    <cellStyle name="20% - Акцент1 2 24" xfId="8095"/>
    <cellStyle name="20% — акцент1 2 24" xfId="9463"/>
    <cellStyle name="20% - Акцент1 2 25" xfId="8292"/>
    <cellStyle name="20% — акцент1 2 25" xfId="9551"/>
    <cellStyle name="20% - Акцент1 2 26" xfId="8489"/>
    <cellStyle name="20% — акцент1 2 26" xfId="9627"/>
    <cellStyle name="20% - Акцент1 2 27" xfId="8634"/>
    <cellStyle name="20% — акцент1 2 27" xfId="9662"/>
    <cellStyle name="20% - Акцент1 2 28" xfId="8779"/>
    <cellStyle name="20% — акцент1 2 28" xfId="9755"/>
    <cellStyle name="20% - Акцент1 2 29" xfId="8786"/>
    <cellStyle name="20% — акцент1 2 29" xfId="9762"/>
    <cellStyle name="20% - Акцент1 2 3" xfId="821"/>
    <cellStyle name="20% — акцент1 2 3" xfId="5353"/>
    <cellStyle name="20% - Акцент1 2 3 10" xfId="7008"/>
    <cellStyle name="20% - Акцент1 2 3 11" xfId="7211"/>
    <cellStyle name="20% - Акцент1 2 3 12" xfId="7420"/>
    <cellStyle name="20% - Акцент1 2 3 13" xfId="7647"/>
    <cellStyle name="20% - Акцент1 2 3 14" xfId="7869"/>
    <cellStyle name="20% - Акцент1 2 3 15" xfId="8091"/>
    <cellStyle name="20% - Акцент1 2 3 16" xfId="8288"/>
    <cellStyle name="20% - Акцент1 2 3 17" xfId="8485"/>
    <cellStyle name="20% - Акцент1 2 3 18" xfId="8630"/>
    <cellStyle name="20% - Акцент1 2 3 19" xfId="8775"/>
    <cellStyle name="20% - Акцент1 2 3 2" xfId="822"/>
    <cellStyle name="20% - Акцент1 2 3 20" xfId="9765"/>
    <cellStyle name="20% - Акцент1 2 3 21" xfId="10669"/>
    <cellStyle name="20% - Акцент1 2 3 22" xfId="11310"/>
    <cellStyle name="20% - Акцент1 2 3 23" xfId="11545"/>
    <cellStyle name="20% - Акцент1 2 3 24" xfId="11780"/>
    <cellStyle name="20% - Акцент1 2 3 25" xfId="12015"/>
    <cellStyle name="20% - Акцент1 2 3 26" xfId="12250"/>
    <cellStyle name="20% - Акцент1 2 3 27" xfId="12485"/>
    <cellStyle name="20% - Акцент1 2 3 28" xfId="12720"/>
    <cellStyle name="20% - Акцент1 2 3 29" xfId="12955"/>
    <cellStyle name="20% - Акцент1 2 3 3" xfId="4529"/>
    <cellStyle name="20% - Акцент1 2 3 30" xfId="13190"/>
    <cellStyle name="20% - Акцент1 2 3 31" xfId="13425"/>
    <cellStyle name="20% - Акцент1 2 3 32" xfId="13660"/>
    <cellStyle name="20% - Акцент1 2 3 33" xfId="13894"/>
    <cellStyle name="20% - Акцент1 2 3 34" xfId="14120"/>
    <cellStyle name="20% - Акцент1 2 3 35" xfId="14346"/>
    <cellStyle name="20% - Акцент1 2 3 36" xfId="14566"/>
    <cellStyle name="20% - Акцент1 2 3 37" xfId="14788"/>
    <cellStyle name="20% - Акцент1 2 3 38" xfId="14984"/>
    <cellStyle name="20% - Акцент1 2 3 39" xfId="15180"/>
    <cellStyle name="20% - Акцент1 2 3 4" xfId="6196"/>
    <cellStyle name="20% - Акцент1 2 3 40" xfId="15324"/>
    <cellStyle name="20% - Акцент1 2 3 41" xfId="15468"/>
    <cellStyle name="20% - Акцент1 2 3 5" xfId="6287"/>
    <cellStyle name="20% - Акцент1 2 3 6" xfId="6396"/>
    <cellStyle name="20% - Акцент1 2 3 7" xfId="6523"/>
    <cellStyle name="20% - Акцент1 2 3 8" xfId="6668"/>
    <cellStyle name="20% - Акцент1 2 3 9" xfId="6831"/>
    <cellStyle name="20% - Акцент1 2 30" xfId="8996"/>
    <cellStyle name="20% — акцент1 2 30" xfId="10680"/>
    <cellStyle name="20% - Акцент1 2 31" xfId="9241"/>
    <cellStyle name="20% — акцент1 2 31" xfId="11313"/>
    <cellStyle name="20% - Акцент1 2 32" xfId="9375"/>
    <cellStyle name="20% — акцент1 2 32" xfId="11548"/>
    <cellStyle name="20% - Акцент1 2 33" xfId="9464"/>
    <cellStyle name="20% — акцент1 2 33" xfId="11783"/>
    <cellStyle name="20% - Акцент1 2 34" xfId="9552"/>
    <cellStyle name="20% — акцент1 2 34" xfId="12018"/>
    <cellStyle name="20% - Акцент1 2 35" xfId="9628"/>
    <cellStyle name="20% — акцент1 2 35" xfId="12253"/>
    <cellStyle name="20% - Акцент1 2 36" xfId="9663"/>
    <cellStyle name="20% — акцент1 2 36" xfId="12488"/>
    <cellStyle name="20% - Акцент1 2 37" xfId="9756"/>
    <cellStyle name="20% — акцент1 2 37" xfId="12723"/>
    <cellStyle name="20% - Акцент1 2 38" xfId="9761"/>
    <cellStyle name="20% — акцент1 2 38" xfId="12958"/>
    <cellStyle name="20% - Акцент1 2 39" xfId="10688"/>
    <cellStyle name="20% — акцент1 2 39" xfId="13193"/>
    <cellStyle name="20% - Акцент1 2 4" xfId="823"/>
    <cellStyle name="20% — акцент1 2 4" xfId="6199"/>
    <cellStyle name="20% - Акцент1 2 4 10" xfId="7419"/>
    <cellStyle name="20% - Акцент1 2 4 11" xfId="7646"/>
    <cellStyle name="20% - Акцент1 2 4 12" xfId="7868"/>
    <cellStyle name="20% - Акцент1 2 4 13" xfId="8090"/>
    <cellStyle name="20% - Акцент1 2 4 14" xfId="8287"/>
    <cellStyle name="20% - Акцент1 2 4 15" xfId="8484"/>
    <cellStyle name="20% - Акцент1 2 4 16" xfId="8629"/>
    <cellStyle name="20% - Акцент1 2 4 17" xfId="8774"/>
    <cellStyle name="20% - Акцент1 2 4 18" xfId="9766"/>
    <cellStyle name="20% - Акцент1 2 4 19" xfId="10667"/>
    <cellStyle name="20% - Акцент1 2 4 2" xfId="4530"/>
    <cellStyle name="20% - Акцент1 2 4 20" xfId="11309"/>
    <cellStyle name="20% - Акцент1 2 4 21" xfId="11544"/>
    <cellStyle name="20% - Акцент1 2 4 22" xfId="11779"/>
    <cellStyle name="20% - Акцент1 2 4 23" xfId="12014"/>
    <cellStyle name="20% - Акцент1 2 4 24" xfId="12249"/>
    <cellStyle name="20% - Акцент1 2 4 25" xfId="12484"/>
    <cellStyle name="20% - Акцент1 2 4 26" xfId="12719"/>
    <cellStyle name="20% - Акцент1 2 4 27" xfId="12954"/>
    <cellStyle name="20% - Акцент1 2 4 28" xfId="13189"/>
    <cellStyle name="20% - Акцент1 2 4 29" xfId="13424"/>
    <cellStyle name="20% - Акцент1 2 4 3" xfId="6286"/>
    <cellStyle name="20% - Акцент1 2 4 30" xfId="13659"/>
    <cellStyle name="20% - Акцент1 2 4 31" xfId="13893"/>
    <cellStyle name="20% - Акцент1 2 4 32" xfId="14119"/>
    <cellStyle name="20% - Акцент1 2 4 33" xfId="14345"/>
    <cellStyle name="20% - Акцент1 2 4 34" xfId="14565"/>
    <cellStyle name="20% - Акцент1 2 4 35" xfId="14787"/>
    <cellStyle name="20% - Акцент1 2 4 36" xfId="14983"/>
    <cellStyle name="20% - Акцент1 2 4 37" xfId="15179"/>
    <cellStyle name="20% - Акцент1 2 4 38" xfId="15323"/>
    <cellStyle name="20% - Акцент1 2 4 39" xfId="15467"/>
    <cellStyle name="20% - Акцент1 2 4 4" xfId="6395"/>
    <cellStyle name="20% - Акцент1 2 4 5" xfId="6522"/>
    <cellStyle name="20% - Акцент1 2 4 6" xfId="6667"/>
    <cellStyle name="20% - Акцент1 2 4 7" xfId="6830"/>
    <cellStyle name="20% - Акцент1 2 4 8" xfId="7007"/>
    <cellStyle name="20% - Акцент1 2 4 9" xfId="7210"/>
    <cellStyle name="20% - Акцент1 2 40" xfId="11314"/>
    <cellStyle name="20% — акцент1 2 40" xfId="13428"/>
    <cellStyle name="20% - Акцент1 2 41" xfId="11549"/>
    <cellStyle name="20% — акцент1 2 41" xfId="13663"/>
    <cellStyle name="20% - Акцент1 2 42" xfId="11784"/>
    <cellStyle name="20% — акцент1 2 42" xfId="13897"/>
    <cellStyle name="20% - Акцент1 2 43" xfId="12019"/>
    <cellStyle name="20% — акцент1 2 43" xfId="14123"/>
    <cellStyle name="20% - Акцент1 2 44" xfId="12254"/>
    <cellStyle name="20% — акцент1 2 44" xfId="14349"/>
    <cellStyle name="20% - Акцент1 2 45" xfId="12489"/>
    <cellStyle name="20% — акцент1 2 45" xfId="14569"/>
    <cellStyle name="20% - Акцент1 2 46" xfId="12724"/>
    <cellStyle name="20% — акцент1 2 46" xfId="14791"/>
    <cellStyle name="20% - Акцент1 2 47" xfId="12959"/>
    <cellStyle name="20% — акцент1 2 47" xfId="14987"/>
    <cellStyle name="20% - Акцент1 2 48" xfId="13194"/>
    <cellStyle name="20% — акцент1 2 48" xfId="15183"/>
    <cellStyle name="20% - Акцент1 2 49" xfId="13429"/>
    <cellStyle name="20% — акцент1 2 49" xfId="15327"/>
    <cellStyle name="20% - Акцент1 2 5" xfId="824"/>
    <cellStyle name="20% — акцент1 2 5" xfId="6290"/>
    <cellStyle name="20% - Акцент1 2 5 10" xfId="7645"/>
    <cellStyle name="20% - Акцент1 2 5 11" xfId="7867"/>
    <cellStyle name="20% - Акцент1 2 5 12" xfId="8089"/>
    <cellStyle name="20% - Акцент1 2 5 13" xfId="8286"/>
    <cellStyle name="20% - Акцент1 2 5 14" xfId="8483"/>
    <cellStyle name="20% - Акцент1 2 5 15" xfId="8628"/>
    <cellStyle name="20% - Акцент1 2 5 16" xfId="8773"/>
    <cellStyle name="20% - Акцент1 2 5 17" xfId="9767"/>
    <cellStyle name="20% - Акцент1 2 5 18" xfId="10659"/>
    <cellStyle name="20% - Акцент1 2 5 19" xfId="11308"/>
    <cellStyle name="20% - Акцент1 2 5 2" xfId="4531"/>
    <cellStyle name="20% - Акцент1 2 5 20" xfId="11543"/>
    <cellStyle name="20% - Акцент1 2 5 21" xfId="11778"/>
    <cellStyle name="20% - Акцент1 2 5 22" xfId="12013"/>
    <cellStyle name="20% - Акцент1 2 5 23" xfId="12248"/>
    <cellStyle name="20% - Акцент1 2 5 24" xfId="12483"/>
    <cellStyle name="20% - Акцент1 2 5 25" xfId="12718"/>
    <cellStyle name="20% - Акцент1 2 5 26" xfId="12953"/>
    <cellStyle name="20% - Акцент1 2 5 27" xfId="13188"/>
    <cellStyle name="20% - Акцент1 2 5 28" xfId="13423"/>
    <cellStyle name="20% - Акцент1 2 5 29" xfId="13658"/>
    <cellStyle name="20% - Акцент1 2 5 3" xfId="6394"/>
    <cellStyle name="20% - Акцент1 2 5 30" xfId="13892"/>
    <cellStyle name="20% - Акцент1 2 5 31" xfId="14118"/>
    <cellStyle name="20% - Акцент1 2 5 32" xfId="14344"/>
    <cellStyle name="20% - Акцент1 2 5 33" xfId="14564"/>
    <cellStyle name="20% - Акцент1 2 5 34" xfId="14786"/>
    <cellStyle name="20% - Акцент1 2 5 35" xfId="14982"/>
    <cellStyle name="20% - Акцент1 2 5 36" xfId="15178"/>
    <cellStyle name="20% - Акцент1 2 5 37" xfId="15322"/>
    <cellStyle name="20% - Акцент1 2 5 38" xfId="15466"/>
    <cellStyle name="20% - Акцент1 2 5 4" xfId="6521"/>
    <cellStyle name="20% - Акцент1 2 5 5" xfId="6666"/>
    <cellStyle name="20% - Акцент1 2 5 6" xfId="6829"/>
    <cellStyle name="20% - Акцент1 2 5 7" xfId="7006"/>
    <cellStyle name="20% - Акцент1 2 5 8" xfId="7209"/>
    <cellStyle name="20% - Акцент1 2 5 9" xfId="7418"/>
    <cellStyle name="20% - Акцент1 2 50" xfId="13664"/>
    <cellStyle name="20% — акцент1 2 50" xfId="15471"/>
    <cellStyle name="20% - Акцент1 2 51" xfId="13898"/>
    <cellStyle name="20% — акцент1 2 51" xfId="15478"/>
    <cellStyle name="20% - Акцент1 2 52" xfId="14124"/>
    <cellStyle name="20% — акцент1 2 52" xfId="15668"/>
    <cellStyle name="20% - Акцент1 2 53" xfId="14350"/>
    <cellStyle name="20% — акцент1 2 53" xfId="15744"/>
    <cellStyle name="20% - Акцент1 2 54" xfId="14570"/>
    <cellStyle name="20% - Акцент1 2 55" xfId="14792"/>
    <cellStyle name="20% - Акцент1 2 56" xfId="14988"/>
    <cellStyle name="20% - Акцент1 2 57" xfId="15184"/>
    <cellStyle name="20% - Акцент1 2 58" xfId="15328"/>
    <cellStyle name="20% - Акцент1 2 59" xfId="15472"/>
    <cellStyle name="20% - Акцент1 2 6" xfId="825"/>
    <cellStyle name="20% — акцент1 2 6" xfId="6399"/>
    <cellStyle name="20% - Акцент1 2 6 10" xfId="7866"/>
    <cellStyle name="20% - Акцент1 2 6 11" xfId="8088"/>
    <cellStyle name="20% - Акцент1 2 6 12" xfId="8285"/>
    <cellStyle name="20% - Акцент1 2 6 13" xfId="8482"/>
    <cellStyle name="20% - Акцент1 2 6 14" xfId="8627"/>
    <cellStyle name="20% - Акцент1 2 6 15" xfId="8772"/>
    <cellStyle name="20% - Акцент1 2 6 16" xfId="9768"/>
    <cellStyle name="20% - Акцент1 2 6 17" xfId="10657"/>
    <cellStyle name="20% - Акцент1 2 6 18" xfId="11307"/>
    <cellStyle name="20% - Акцент1 2 6 19" xfId="11542"/>
    <cellStyle name="20% - Акцент1 2 6 2" xfId="4532"/>
    <cellStyle name="20% - Акцент1 2 6 20" xfId="11777"/>
    <cellStyle name="20% - Акцент1 2 6 21" xfId="12012"/>
    <cellStyle name="20% - Акцент1 2 6 22" xfId="12247"/>
    <cellStyle name="20% - Акцент1 2 6 23" xfId="12482"/>
    <cellStyle name="20% - Акцент1 2 6 24" xfId="12717"/>
    <cellStyle name="20% - Акцент1 2 6 25" xfId="12952"/>
    <cellStyle name="20% - Акцент1 2 6 26" xfId="13187"/>
    <cellStyle name="20% - Акцент1 2 6 27" xfId="13422"/>
    <cellStyle name="20% - Акцент1 2 6 28" xfId="13657"/>
    <cellStyle name="20% - Акцент1 2 6 29" xfId="13891"/>
    <cellStyle name="20% - Акцент1 2 6 3" xfId="6520"/>
    <cellStyle name="20% - Акцент1 2 6 30" xfId="14117"/>
    <cellStyle name="20% - Акцент1 2 6 31" xfId="14343"/>
    <cellStyle name="20% - Акцент1 2 6 32" xfId="14563"/>
    <cellStyle name="20% - Акцент1 2 6 33" xfId="14785"/>
    <cellStyle name="20% - Акцент1 2 6 34" xfId="14981"/>
    <cellStyle name="20% - Акцент1 2 6 35" xfId="15177"/>
    <cellStyle name="20% - Акцент1 2 6 36" xfId="15321"/>
    <cellStyle name="20% - Акцент1 2 6 37" xfId="15465"/>
    <cellStyle name="20% - Акцент1 2 6 4" xfId="6665"/>
    <cellStyle name="20% - Акцент1 2 6 5" xfId="6828"/>
    <cellStyle name="20% - Акцент1 2 6 6" xfId="7005"/>
    <cellStyle name="20% - Акцент1 2 6 7" xfId="7208"/>
    <cellStyle name="20% - Акцент1 2 6 8" xfId="7417"/>
    <cellStyle name="20% - Акцент1 2 6 9" xfId="7644"/>
    <cellStyle name="20% - Акцент1 2 60" xfId="15477"/>
    <cellStyle name="20% - Акцент1 2 61" xfId="15669"/>
    <cellStyle name="20% - Акцент1 2 62" xfId="15745"/>
    <cellStyle name="20% - Акцент1 2 7" xfId="826"/>
    <cellStyle name="20% — акцент1 2 7" xfId="6526"/>
    <cellStyle name="20% - Акцент1 2 7 10" xfId="8087"/>
    <cellStyle name="20% - Акцент1 2 7 11" xfId="8284"/>
    <cellStyle name="20% - Акцент1 2 7 12" xfId="8481"/>
    <cellStyle name="20% - Акцент1 2 7 13" xfId="8626"/>
    <cellStyle name="20% - Акцент1 2 7 14" xfId="8771"/>
    <cellStyle name="20% - Акцент1 2 7 15" xfId="9769"/>
    <cellStyle name="20% - Акцент1 2 7 16" xfId="10656"/>
    <cellStyle name="20% - Акцент1 2 7 17" xfId="11306"/>
    <cellStyle name="20% - Акцент1 2 7 18" xfId="11541"/>
    <cellStyle name="20% - Акцент1 2 7 19" xfId="11776"/>
    <cellStyle name="20% - Акцент1 2 7 2" xfId="4533"/>
    <cellStyle name="20% - Акцент1 2 7 20" xfId="12011"/>
    <cellStyle name="20% - Акцент1 2 7 21" xfId="12246"/>
    <cellStyle name="20% - Акцент1 2 7 22" xfId="12481"/>
    <cellStyle name="20% - Акцент1 2 7 23" xfId="12716"/>
    <cellStyle name="20% - Акцент1 2 7 24" xfId="12951"/>
    <cellStyle name="20% - Акцент1 2 7 25" xfId="13186"/>
    <cellStyle name="20% - Акцент1 2 7 26" xfId="13421"/>
    <cellStyle name="20% - Акцент1 2 7 27" xfId="13656"/>
    <cellStyle name="20% - Акцент1 2 7 28" xfId="13890"/>
    <cellStyle name="20% - Акцент1 2 7 29" xfId="14116"/>
    <cellStyle name="20% - Акцент1 2 7 3" xfId="6664"/>
    <cellStyle name="20% - Акцент1 2 7 30" xfId="14342"/>
    <cellStyle name="20% - Акцент1 2 7 31" xfId="14562"/>
    <cellStyle name="20% - Акцент1 2 7 32" xfId="14784"/>
    <cellStyle name="20% - Акцент1 2 7 33" xfId="14980"/>
    <cellStyle name="20% - Акцент1 2 7 34" xfId="15176"/>
    <cellStyle name="20% - Акцент1 2 7 35" xfId="15320"/>
    <cellStyle name="20% - Акцент1 2 7 36" xfId="15464"/>
    <cellStyle name="20% - Акцент1 2 7 4" xfId="6827"/>
    <cellStyle name="20% - Акцент1 2 7 5" xfId="7004"/>
    <cellStyle name="20% - Акцент1 2 7 6" xfId="7207"/>
    <cellStyle name="20% - Акцент1 2 7 7" xfId="7416"/>
    <cellStyle name="20% - Акцент1 2 7 8" xfId="7643"/>
    <cellStyle name="20% - Акцент1 2 7 9" xfId="7865"/>
    <cellStyle name="20% - Акцент1 2 8" xfId="827"/>
    <cellStyle name="20% — акцент1 2 8" xfId="6671"/>
    <cellStyle name="20% - Акцент1 2 8 10" xfId="8283"/>
    <cellStyle name="20% - Акцент1 2 8 11" xfId="8480"/>
    <cellStyle name="20% - Акцент1 2 8 12" xfId="8625"/>
    <cellStyle name="20% - Акцент1 2 8 13" xfId="8770"/>
    <cellStyle name="20% - Акцент1 2 8 14" xfId="9770"/>
    <cellStyle name="20% - Акцент1 2 8 15" xfId="10648"/>
    <cellStyle name="20% - Акцент1 2 8 16" xfId="11305"/>
    <cellStyle name="20% - Акцент1 2 8 17" xfId="11540"/>
    <cellStyle name="20% - Акцент1 2 8 18" xfId="11775"/>
    <cellStyle name="20% - Акцент1 2 8 19" xfId="12010"/>
    <cellStyle name="20% - Акцент1 2 8 2" xfId="4534"/>
    <cellStyle name="20% - Акцент1 2 8 20" xfId="12245"/>
    <cellStyle name="20% - Акцент1 2 8 21" xfId="12480"/>
    <cellStyle name="20% - Акцент1 2 8 22" xfId="12715"/>
    <cellStyle name="20% - Акцент1 2 8 23" xfId="12950"/>
    <cellStyle name="20% - Акцент1 2 8 24" xfId="13185"/>
    <cellStyle name="20% - Акцент1 2 8 25" xfId="13420"/>
    <cellStyle name="20% - Акцент1 2 8 26" xfId="13655"/>
    <cellStyle name="20% - Акцент1 2 8 27" xfId="13889"/>
    <cellStyle name="20% - Акцент1 2 8 28" xfId="14115"/>
    <cellStyle name="20% - Акцент1 2 8 29" xfId="14341"/>
    <cellStyle name="20% - Акцент1 2 8 3" xfId="6826"/>
    <cellStyle name="20% - Акцент1 2 8 30" xfId="14561"/>
    <cellStyle name="20% - Акцент1 2 8 31" xfId="14783"/>
    <cellStyle name="20% - Акцент1 2 8 32" xfId="14979"/>
    <cellStyle name="20% - Акцент1 2 8 33" xfId="15175"/>
    <cellStyle name="20% - Акцент1 2 8 34" xfId="15319"/>
    <cellStyle name="20% - Акцент1 2 8 35" xfId="15463"/>
    <cellStyle name="20% - Акцент1 2 8 4" xfId="7003"/>
    <cellStyle name="20% - Акцент1 2 8 5" xfId="7206"/>
    <cellStyle name="20% - Акцент1 2 8 6" xfId="7415"/>
    <cellStyle name="20% - Акцент1 2 8 7" xfId="7642"/>
    <cellStyle name="20% - Акцент1 2 8 8" xfId="7864"/>
    <cellStyle name="20% - Акцент1 2 8 9" xfId="8086"/>
    <cellStyle name="20% - Акцент1 2 9" xfId="828"/>
    <cellStyle name="20% — акцент1 2 9" xfId="6834"/>
    <cellStyle name="20% - Акцент1 2 9 10" xfId="8479"/>
    <cellStyle name="20% - Акцент1 2 9 11" xfId="8624"/>
    <cellStyle name="20% - Акцент1 2 9 12" xfId="8769"/>
    <cellStyle name="20% - Акцент1 2 9 13" xfId="9771"/>
    <cellStyle name="20% - Акцент1 2 9 14" xfId="10646"/>
    <cellStyle name="20% - Акцент1 2 9 15" xfId="11304"/>
    <cellStyle name="20% - Акцент1 2 9 16" xfId="11539"/>
    <cellStyle name="20% - Акцент1 2 9 17" xfId="11774"/>
    <cellStyle name="20% - Акцент1 2 9 18" xfId="12009"/>
    <cellStyle name="20% - Акцент1 2 9 19" xfId="12244"/>
    <cellStyle name="20% - Акцент1 2 9 2" xfId="4535"/>
    <cellStyle name="20% - Акцент1 2 9 20" xfId="12479"/>
    <cellStyle name="20% - Акцент1 2 9 21" xfId="12714"/>
    <cellStyle name="20% - Акцент1 2 9 22" xfId="12949"/>
    <cellStyle name="20% - Акцент1 2 9 23" xfId="13184"/>
    <cellStyle name="20% - Акцент1 2 9 24" xfId="13419"/>
    <cellStyle name="20% - Акцент1 2 9 25" xfId="13654"/>
    <cellStyle name="20% - Акцент1 2 9 26" xfId="13888"/>
    <cellStyle name="20% - Акцент1 2 9 27" xfId="14114"/>
    <cellStyle name="20% - Акцент1 2 9 28" xfId="14340"/>
    <cellStyle name="20% - Акцент1 2 9 29" xfId="14560"/>
    <cellStyle name="20% - Акцент1 2 9 3" xfId="7002"/>
    <cellStyle name="20% - Акцент1 2 9 30" xfId="14782"/>
    <cellStyle name="20% - Акцент1 2 9 31" xfId="14978"/>
    <cellStyle name="20% - Акцент1 2 9 32" xfId="15174"/>
    <cellStyle name="20% - Акцент1 2 9 33" xfId="15318"/>
    <cellStyle name="20% - Акцент1 2 9 34" xfId="15462"/>
    <cellStyle name="20% - Акцент1 2 9 4" xfId="7205"/>
    <cellStyle name="20% - Акцент1 2 9 5" xfId="7414"/>
    <cellStyle name="20% - Акцент1 2 9 6" xfId="7641"/>
    <cellStyle name="20% - Акцент1 2 9 7" xfId="7863"/>
    <cellStyle name="20% - Акцент1 2 9 8" xfId="8085"/>
    <cellStyle name="20% - Акцент1 2 9 9" xfId="8282"/>
    <cellStyle name="20% - Акцент1 2_46EE.2011(v1.0)" xfId="829"/>
    <cellStyle name="20% — акцент1 20" xfId="830"/>
    <cellStyle name="20% — акцент1 21" xfId="831"/>
    <cellStyle name="20% — акцент1 22" xfId="4524"/>
    <cellStyle name="20% — акцент1 23" xfId="5355"/>
    <cellStyle name="20% — акцент1 24" xfId="6201"/>
    <cellStyle name="20% — акцент1 25" xfId="6292"/>
    <cellStyle name="20% — акцент1 26" xfId="6401"/>
    <cellStyle name="20% — акцент1 27" xfId="6528"/>
    <cellStyle name="20% — акцент1 28" xfId="6673"/>
    <cellStyle name="20% — акцент1 29" xfId="6836"/>
    <cellStyle name="20% - Акцент1 3" xfId="832"/>
    <cellStyle name="20% — акцент1 3" xfId="833"/>
    <cellStyle name="20% - Акцент1 3 10" xfId="834"/>
    <cellStyle name="20% - Акцент1 3 10 2" xfId="4537"/>
    <cellStyle name="20% - Акцент1 3 10 3" xfId="9773"/>
    <cellStyle name="20% - Акцент1 3 11" xfId="835"/>
    <cellStyle name="20% - Акцент1 3 12" xfId="4536"/>
    <cellStyle name="20% - Акцент1 3 13" xfId="5343"/>
    <cellStyle name="20% - Акцент1 3 14" xfId="6189"/>
    <cellStyle name="20% - Акцент1 3 15" xfId="6280"/>
    <cellStyle name="20% - Акцент1 3 16" xfId="6389"/>
    <cellStyle name="20% - Акцент1 3 17" xfId="6516"/>
    <cellStyle name="20% - Акцент1 3 18" xfId="6661"/>
    <cellStyle name="20% - Акцент1 3 19" xfId="6824"/>
    <cellStyle name="20% - Акцент1 3 2" xfId="836"/>
    <cellStyle name="20% - Акцент1 3 2 2" xfId="837"/>
    <cellStyle name="20% - Акцент1 3 2 3" xfId="4538"/>
    <cellStyle name="20% - Акцент1 3 2 4" xfId="8790"/>
    <cellStyle name="20% - Акцент1 3 20" xfId="7001"/>
    <cellStyle name="20% - Акцент1 3 21" xfId="7204"/>
    <cellStyle name="20% - Акцент1 3 22" xfId="7413"/>
    <cellStyle name="20% - Акцент1 3 23" xfId="7640"/>
    <cellStyle name="20% - Акцент1 3 24" xfId="7862"/>
    <cellStyle name="20% - Акцент1 3 25" xfId="8084"/>
    <cellStyle name="20% - Акцент1 3 26" xfId="8281"/>
    <cellStyle name="20% - Акцент1 3 27" xfId="8478"/>
    <cellStyle name="20% - Акцент1 3 28" xfId="8623"/>
    <cellStyle name="20% - Акцент1 3 29" xfId="8768"/>
    <cellStyle name="20% - Акцент1 3 3" xfId="838"/>
    <cellStyle name="20% - Акцент1 3 3 2" xfId="839"/>
    <cellStyle name="20% - Акцент1 3 3 3" xfId="4539"/>
    <cellStyle name="20% - Акцент1 3 3 4" xfId="9775"/>
    <cellStyle name="20% - Акцент1 3 30" xfId="8789"/>
    <cellStyle name="20% - Акцент1 3 31" xfId="8993"/>
    <cellStyle name="20% - Акцент1 3 32" xfId="9238"/>
    <cellStyle name="20% - Акцент1 3 33" xfId="9372"/>
    <cellStyle name="20% - Акцент1 3 34" xfId="9461"/>
    <cellStyle name="20% - Акцент1 3 35" xfId="9549"/>
    <cellStyle name="20% - Акцент1 3 36" xfId="9625"/>
    <cellStyle name="20% - Акцент1 3 37" xfId="9660"/>
    <cellStyle name="20% - Акцент1 3 38" xfId="9753"/>
    <cellStyle name="20% - Акцент1 3 39" xfId="9772"/>
    <cellStyle name="20% - Акцент1 3 4" xfId="840"/>
    <cellStyle name="20% - Акцент1 3 4 2" xfId="4540"/>
    <cellStyle name="20% - Акцент1 3 4 3" xfId="9776"/>
    <cellStyle name="20% - Акцент1 3 40" xfId="10638"/>
    <cellStyle name="20% - Акцент1 3 41" xfId="11303"/>
    <cellStyle name="20% - Акцент1 3 42" xfId="11538"/>
    <cellStyle name="20% - Акцент1 3 43" xfId="11773"/>
    <cellStyle name="20% - Акцент1 3 44" xfId="12008"/>
    <cellStyle name="20% - Акцент1 3 45" xfId="12243"/>
    <cellStyle name="20% - Акцент1 3 46" xfId="12478"/>
    <cellStyle name="20% - Акцент1 3 47" xfId="12713"/>
    <cellStyle name="20% - Акцент1 3 48" xfId="12948"/>
    <cellStyle name="20% - Акцент1 3 49" xfId="13183"/>
    <cellStyle name="20% - Акцент1 3 5" xfId="841"/>
    <cellStyle name="20% - Акцент1 3 5 2" xfId="4541"/>
    <cellStyle name="20% - Акцент1 3 5 3" xfId="9777"/>
    <cellStyle name="20% - Акцент1 3 50" xfId="13418"/>
    <cellStyle name="20% - Акцент1 3 51" xfId="13653"/>
    <cellStyle name="20% - Акцент1 3 52" xfId="13887"/>
    <cellStyle name="20% - Акцент1 3 53" xfId="14113"/>
    <cellStyle name="20% - Акцент1 3 54" xfId="14339"/>
    <cellStyle name="20% - Акцент1 3 55" xfId="14559"/>
    <cellStyle name="20% - Акцент1 3 56" xfId="14781"/>
    <cellStyle name="20% - Акцент1 3 57" xfId="14977"/>
    <cellStyle name="20% - Акцент1 3 58" xfId="15173"/>
    <cellStyle name="20% - Акцент1 3 59" xfId="15317"/>
    <cellStyle name="20% - Акцент1 3 6" xfId="842"/>
    <cellStyle name="20% - Акцент1 3 6 2" xfId="4542"/>
    <cellStyle name="20% - Акцент1 3 6 3" xfId="9778"/>
    <cellStyle name="20% - Акцент1 3 60" xfId="15461"/>
    <cellStyle name="20% - Акцент1 3 61" xfId="15480"/>
    <cellStyle name="20% - Акцент1 3 62" xfId="15666"/>
    <cellStyle name="20% - Акцент1 3 63" xfId="15742"/>
    <cellStyle name="20% - Акцент1 3 7" xfId="843"/>
    <cellStyle name="20% - Акцент1 3 7 2" xfId="4543"/>
    <cellStyle name="20% - Акцент1 3 7 3" xfId="9779"/>
    <cellStyle name="20% - Акцент1 3 8" xfId="844"/>
    <cellStyle name="20% - Акцент1 3 8 2" xfId="4544"/>
    <cellStyle name="20% - Акцент1 3 8 3" xfId="9780"/>
    <cellStyle name="20% - Акцент1 3 9" xfId="845"/>
    <cellStyle name="20% - Акцент1 3 9 2" xfId="4545"/>
    <cellStyle name="20% - Акцент1 3 9 3" xfId="9781"/>
    <cellStyle name="20% - Акцент1 3_46EE.2011(v1.0)" xfId="846"/>
    <cellStyle name="20% — акцент1 30" xfId="7013"/>
    <cellStyle name="20% — акцент1 31" xfId="7216"/>
    <cellStyle name="20% — акцент1 32" xfId="7425"/>
    <cellStyle name="20% — акцент1 33" xfId="7652"/>
    <cellStyle name="20% — акцент1 34" xfId="7874"/>
    <cellStyle name="20% — акцент1 35" xfId="8096"/>
    <cellStyle name="20% — акцент1 36" xfId="8293"/>
    <cellStyle name="20% — акцент1 37" xfId="8490"/>
    <cellStyle name="20% — акцент1 38" xfId="8635"/>
    <cellStyle name="20% — акцент1 39" xfId="8780"/>
    <cellStyle name="20% - Акцент1 4" xfId="847"/>
    <cellStyle name="20% — акцент1 4" xfId="848"/>
    <cellStyle name="20% - Акцент1 4 2" xfId="849"/>
    <cellStyle name="20% - Акцент1 4 2 2" xfId="850"/>
    <cellStyle name="20% - Акцент1 4 3" xfId="851"/>
    <cellStyle name="20% - Акцент1 4 3 2" xfId="852"/>
    <cellStyle name="20% - Акцент1 4_46EE.2011(v1.0)" xfId="853"/>
    <cellStyle name="20% — акцент1 40" xfId="8785"/>
    <cellStyle name="20% — акцент1 41" xfId="9009"/>
    <cellStyle name="20% — акцент1 42" xfId="9242"/>
    <cellStyle name="20% — акцент1 43" xfId="9376"/>
    <cellStyle name="20% — акцент1 44" xfId="9465"/>
    <cellStyle name="20% — акцент1 45" xfId="9553"/>
    <cellStyle name="20% — акцент1 46" xfId="9629"/>
    <cellStyle name="20% — акцент1 47" xfId="9664"/>
    <cellStyle name="20% — акцент1 48" xfId="9757"/>
    <cellStyle name="20% — акцент1 49" xfId="9760"/>
    <cellStyle name="20% - Акцент1 5" xfId="854"/>
    <cellStyle name="20% — акцент1 5" xfId="855"/>
    <cellStyle name="20% - Акцент1 5 2" xfId="856"/>
    <cellStyle name="20% - Акцент1 5 2 2" xfId="857"/>
    <cellStyle name="20% - Акцент1 5 3" xfId="858"/>
    <cellStyle name="20% - Акцент1 5 3 2" xfId="859"/>
    <cellStyle name="20% - Акцент1 5_46EE.2011(v1.0)" xfId="860"/>
    <cellStyle name="20% — акцент1 50" xfId="10690"/>
    <cellStyle name="20% — акцент1 51" xfId="11315"/>
    <cellStyle name="20% — акцент1 52" xfId="11550"/>
    <cellStyle name="20% — акцент1 53" xfId="11785"/>
    <cellStyle name="20% — акцент1 54" xfId="12020"/>
    <cellStyle name="20% — акцент1 55" xfId="12255"/>
    <cellStyle name="20% — акцент1 56" xfId="12490"/>
    <cellStyle name="20% — акцент1 57" xfId="12725"/>
    <cellStyle name="20% — акцент1 58" xfId="12960"/>
    <cellStyle name="20% — акцент1 59" xfId="13195"/>
    <cellStyle name="20% - Акцент1 6" xfId="861"/>
    <cellStyle name="20% — акцент1 6" xfId="862"/>
    <cellStyle name="20% - Акцент1 6 2" xfId="863"/>
    <cellStyle name="20% - Акцент1 6 2 2" xfId="864"/>
    <cellStyle name="20% - Акцент1 6 3" xfId="865"/>
    <cellStyle name="20% - Акцент1 6 3 2" xfId="866"/>
    <cellStyle name="20% - Акцент1 6_46EE.2011(v1.0)" xfId="867"/>
    <cellStyle name="20% — акцент1 60" xfId="13430"/>
    <cellStyle name="20% — акцент1 61" xfId="13665"/>
    <cellStyle name="20% — акцент1 62" xfId="13899"/>
    <cellStyle name="20% — акцент1 63" xfId="14125"/>
    <cellStyle name="20% — акцент1 64" xfId="14351"/>
    <cellStyle name="20% — акцент1 65" xfId="14571"/>
    <cellStyle name="20% — акцент1 66" xfId="14793"/>
    <cellStyle name="20% — акцент1 67" xfId="14989"/>
    <cellStyle name="20% — акцент1 68" xfId="15185"/>
    <cellStyle name="20% — акцент1 69" xfId="15329"/>
    <cellStyle name="20% - Акцент1 7" xfId="868"/>
    <cellStyle name="20% — акцент1 7" xfId="869"/>
    <cellStyle name="20% - Акцент1 7 2" xfId="870"/>
    <cellStyle name="20% - Акцент1 7 2 2" xfId="871"/>
    <cellStyle name="20% - Акцент1 7 3" xfId="872"/>
    <cellStyle name="20% - Акцент1 7 3 2" xfId="873"/>
    <cellStyle name="20% - Акцент1 7_46EE.2011(v1.0)" xfId="874"/>
    <cellStyle name="20% — акцент1 70" xfId="15473"/>
    <cellStyle name="20% — акцент1 71" xfId="15476"/>
    <cellStyle name="20% — акцент1 72" xfId="15670"/>
    <cellStyle name="20% — акцент1 73" xfId="15746"/>
    <cellStyle name="20% - Акцент1 8" xfId="875"/>
    <cellStyle name="20% — акцент1 8" xfId="876"/>
    <cellStyle name="20% - Акцент1 8 2" xfId="877"/>
    <cellStyle name="20% - Акцент1 8 2 2" xfId="878"/>
    <cellStyle name="20% - Акцент1 8 3" xfId="879"/>
    <cellStyle name="20% - Акцент1 8 3 2" xfId="880"/>
    <cellStyle name="20% - Акцент1 8 4" xfId="881"/>
    <cellStyle name="20% - Акцент1 8_46EE.2011(v1.0)" xfId="882"/>
    <cellStyle name="20% - Акцент1 9" xfId="883"/>
    <cellStyle name="20% — акцент1 9" xfId="884"/>
    <cellStyle name="20% - Акцент1 9 2" xfId="885"/>
    <cellStyle name="20% - Акцент1 9 2 2" xfId="886"/>
    <cellStyle name="20% - Акцент1 9 3" xfId="887"/>
    <cellStyle name="20% - Акцент1 9 3 2" xfId="888"/>
    <cellStyle name="20% - Акцент1 9 4" xfId="889"/>
    <cellStyle name="20% - Акцент1 9_46EE.2011(v1.0)" xfId="890"/>
    <cellStyle name="20% — акцент1_Расчет тарифа на тэ 2015 СЛФ" xfId="891"/>
    <cellStyle name="20% — акцент2" xfId="892"/>
    <cellStyle name="20% - Акцент2 10" xfId="893"/>
    <cellStyle name="20% — акцент2 10" xfId="894"/>
    <cellStyle name="20% - Акцент2 10 2" xfId="895"/>
    <cellStyle name="20% - Акцент2 11" xfId="896"/>
    <cellStyle name="20% — акцент2 11" xfId="897"/>
    <cellStyle name="20% - Акцент2 11 2" xfId="898"/>
    <cellStyle name="20% — акцент2 12" xfId="899"/>
    <cellStyle name="20% — акцент2 13" xfId="900"/>
    <cellStyle name="20% — акцент2 14" xfId="901"/>
    <cellStyle name="20% — акцент2 15" xfId="902"/>
    <cellStyle name="20% — акцент2 16" xfId="903"/>
    <cellStyle name="20% — акцент2 17" xfId="904"/>
    <cellStyle name="20% — акцент2 18" xfId="905"/>
    <cellStyle name="20% — акцент2 19" xfId="906"/>
    <cellStyle name="20% - Акцент2 2" xfId="907"/>
    <cellStyle name="20% — акцент2 2" xfId="908"/>
    <cellStyle name="20% - Акцент2 2 10" xfId="909"/>
    <cellStyle name="20% — акцент2 2 10" xfId="6989"/>
    <cellStyle name="20% - Акцент2 2 10 10" xfId="8619"/>
    <cellStyle name="20% - Акцент2 2 10 11" xfId="8764"/>
    <cellStyle name="20% - Акцент2 2 10 12" xfId="9785"/>
    <cellStyle name="20% - Акцент2 2 10 13" xfId="10588"/>
    <cellStyle name="20% - Акцент2 2 10 14" xfId="11290"/>
    <cellStyle name="20% - Акцент2 2 10 15" xfId="11525"/>
    <cellStyle name="20% - Акцент2 2 10 16" xfId="11760"/>
    <cellStyle name="20% - Акцент2 2 10 17" xfId="11995"/>
    <cellStyle name="20% - Акцент2 2 10 18" xfId="12230"/>
    <cellStyle name="20% - Акцент2 2 10 19" xfId="12465"/>
    <cellStyle name="20% - Акцент2 2 10 2" xfId="4549"/>
    <cellStyle name="20% - Акцент2 2 10 20" xfId="12700"/>
    <cellStyle name="20% - Акцент2 2 10 21" xfId="12935"/>
    <cellStyle name="20% - Акцент2 2 10 22" xfId="13170"/>
    <cellStyle name="20% - Акцент2 2 10 23" xfId="13405"/>
    <cellStyle name="20% - Акцент2 2 10 24" xfId="13640"/>
    <cellStyle name="20% - Акцент2 2 10 25" xfId="13874"/>
    <cellStyle name="20% - Акцент2 2 10 26" xfId="14103"/>
    <cellStyle name="20% - Акцент2 2 10 27" xfId="14331"/>
    <cellStyle name="20% - Акцент2 2 10 28" xfId="14552"/>
    <cellStyle name="20% - Акцент2 2 10 29" xfId="14772"/>
    <cellStyle name="20% - Акцент2 2 10 3" xfId="7191"/>
    <cellStyle name="20% - Акцент2 2 10 30" xfId="14973"/>
    <cellStyle name="20% - Акцент2 2 10 31" xfId="15167"/>
    <cellStyle name="20% - Акцент2 2 10 32" xfId="15313"/>
    <cellStyle name="20% - Акцент2 2 10 33" xfId="15457"/>
    <cellStyle name="20% - Акцент2 2 10 4" xfId="7404"/>
    <cellStyle name="20% - Акцент2 2 10 5" xfId="7631"/>
    <cellStyle name="20% - Акцент2 2 10 6" xfId="7854"/>
    <cellStyle name="20% - Акцент2 2 10 7" xfId="8076"/>
    <cellStyle name="20% - Акцент2 2 10 8" xfId="8276"/>
    <cellStyle name="20% - Акцент2 2 10 9" xfId="8473"/>
    <cellStyle name="20% - Акцент2 2 11" xfId="4547"/>
    <cellStyle name="20% — акцент2 2 11" xfId="7192"/>
    <cellStyle name="20% - Акцент2 2 12" xfId="5330"/>
    <cellStyle name="20% — акцент2 2 12" xfId="7405"/>
    <cellStyle name="20% - Акцент2 2 13" xfId="6178"/>
    <cellStyle name="20% — акцент2 2 13" xfId="7632"/>
    <cellStyle name="20% - Акцент2 2 14" xfId="6269"/>
    <cellStyle name="20% — акцент2 2 14" xfId="7855"/>
    <cellStyle name="20% - Акцент2 2 15" xfId="6378"/>
    <cellStyle name="20% — акцент2 2 15" xfId="8077"/>
    <cellStyle name="20% - Акцент2 2 16" xfId="6505"/>
    <cellStyle name="20% — акцент2 2 16" xfId="8277"/>
    <cellStyle name="20% - Акцент2 2 17" xfId="6650"/>
    <cellStyle name="20% — акцент2 2 17" xfId="8474"/>
    <cellStyle name="20% - Акцент2 2 18" xfId="6813"/>
    <cellStyle name="20% — акцент2 2 18" xfId="8620"/>
    <cellStyle name="20% - Акцент2 2 19" xfId="6990"/>
    <cellStyle name="20% — акцент2 2 19" xfId="8765"/>
    <cellStyle name="20% - Акцент2 2 2" xfId="910"/>
    <cellStyle name="20% — акцент2 2 2" xfId="4548"/>
    <cellStyle name="20% - Акцент2 2 2 10" xfId="6810"/>
    <cellStyle name="20% - Акцент2 2 2 11" xfId="6987"/>
    <cellStyle name="20% - Акцент2 2 2 12" xfId="7190"/>
    <cellStyle name="20% - Акцент2 2 2 13" xfId="7403"/>
    <cellStyle name="20% - Акцент2 2 2 14" xfId="7630"/>
    <cellStyle name="20% - Акцент2 2 2 15" xfId="7853"/>
    <cellStyle name="20% - Акцент2 2 2 16" xfId="8075"/>
    <cellStyle name="20% - Акцент2 2 2 17" xfId="8275"/>
    <cellStyle name="20% - Акцент2 2 2 18" xfId="8472"/>
    <cellStyle name="20% - Акцент2 2 2 19" xfId="8618"/>
    <cellStyle name="20% - Акцент2 2 2 2" xfId="911"/>
    <cellStyle name="20% - Акцент2 2 2 20" xfId="8763"/>
    <cellStyle name="20% - Акцент2 2 2 21" xfId="8794"/>
    <cellStyle name="20% - Акцент2 2 2 22" xfId="8988"/>
    <cellStyle name="20% - Акцент2 2 2 23" xfId="9233"/>
    <cellStyle name="20% - Акцент2 2 2 24" xfId="9367"/>
    <cellStyle name="20% - Акцент2 2 2 25" xfId="9456"/>
    <cellStyle name="20% - Акцент2 2 2 26" xfId="9545"/>
    <cellStyle name="20% - Акцент2 2 2 27" xfId="9621"/>
    <cellStyle name="20% - Акцент2 2 2 28" xfId="9656"/>
    <cellStyle name="20% - Акцент2 2 2 29" xfId="9749"/>
    <cellStyle name="20% - Акцент2 2 2 3" xfId="4550"/>
    <cellStyle name="20% - Акцент2 2 2 30" xfId="9786"/>
    <cellStyle name="20% - Акцент2 2 2 31" xfId="10587"/>
    <cellStyle name="20% - Акцент2 2 2 32" xfId="11289"/>
    <cellStyle name="20% - Акцент2 2 2 33" xfId="11524"/>
    <cellStyle name="20% - Акцент2 2 2 34" xfId="11759"/>
    <cellStyle name="20% - Акцент2 2 2 35" xfId="11994"/>
    <cellStyle name="20% - Акцент2 2 2 36" xfId="12229"/>
    <cellStyle name="20% - Акцент2 2 2 37" xfId="12464"/>
    <cellStyle name="20% - Акцент2 2 2 38" xfId="12699"/>
    <cellStyle name="20% - Акцент2 2 2 39" xfId="12934"/>
    <cellStyle name="20% - Акцент2 2 2 4" xfId="5327"/>
    <cellStyle name="20% - Акцент2 2 2 40" xfId="13169"/>
    <cellStyle name="20% - Акцент2 2 2 41" xfId="13404"/>
    <cellStyle name="20% - Акцент2 2 2 42" xfId="13639"/>
    <cellStyle name="20% - Акцент2 2 2 43" xfId="13873"/>
    <cellStyle name="20% - Акцент2 2 2 44" xfId="14102"/>
    <cellStyle name="20% - Акцент2 2 2 45" xfId="14330"/>
    <cellStyle name="20% - Акцент2 2 2 46" xfId="14551"/>
    <cellStyle name="20% - Акцент2 2 2 47" xfId="14771"/>
    <cellStyle name="20% - Акцент2 2 2 48" xfId="14972"/>
    <cellStyle name="20% - Акцент2 2 2 49" xfId="15166"/>
    <cellStyle name="20% - Акцент2 2 2 5" xfId="6175"/>
    <cellStyle name="20% - Акцент2 2 2 50" xfId="15312"/>
    <cellStyle name="20% - Акцент2 2 2 51" xfId="15456"/>
    <cellStyle name="20% - Акцент2 2 2 52" xfId="15485"/>
    <cellStyle name="20% - Акцент2 2 2 53" xfId="15662"/>
    <cellStyle name="20% - Акцент2 2 2 54" xfId="15738"/>
    <cellStyle name="20% - Акцент2 2 2 6" xfId="6266"/>
    <cellStyle name="20% - Акцент2 2 2 7" xfId="6375"/>
    <cellStyle name="20% - Акцент2 2 2 8" xfId="6502"/>
    <cellStyle name="20% - Акцент2 2 2 9" xfId="6647"/>
    <cellStyle name="20% - Акцент2 2 20" xfId="7193"/>
    <cellStyle name="20% — акцент2 2 20" xfId="8793"/>
    <cellStyle name="20% - Акцент2 2 21" xfId="7406"/>
    <cellStyle name="20% — акцент2 2 21" xfId="8989"/>
    <cellStyle name="20% - Акцент2 2 22" xfId="7633"/>
    <cellStyle name="20% — акцент2 2 22" xfId="9234"/>
    <cellStyle name="20% - Акцент2 2 23" xfId="7856"/>
    <cellStyle name="20% — акцент2 2 23" xfId="9368"/>
    <cellStyle name="20% - Акцент2 2 24" xfId="8078"/>
    <cellStyle name="20% — акцент2 2 24" xfId="9457"/>
    <cellStyle name="20% - Акцент2 2 25" xfId="8278"/>
    <cellStyle name="20% — акцент2 2 25" xfId="9546"/>
    <cellStyle name="20% - Акцент2 2 26" xfId="8475"/>
    <cellStyle name="20% — акцент2 2 26" xfId="9622"/>
    <cellStyle name="20% - Акцент2 2 27" xfId="8621"/>
    <cellStyle name="20% — акцент2 2 27" xfId="9657"/>
    <cellStyle name="20% - Акцент2 2 28" xfId="8766"/>
    <cellStyle name="20% — акцент2 2 28" xfId="9750"/>
    <cellStyle name="20% - Акцент2 2 29" xfId="8792"/>
    <cellStyle name="20% — акцент2 2 29" xfId="9784"/>
    <cellStyle name="20% - Акцент2 2 3" xfId="912"/>
    <cellStyle name="20% — акцент2 2 3" xfId="5329"/>
    <cellStyle name="20% - Акцент2 2 3 10" xfId="6986"/>
    <cellStyle name="20% - Акцент2 2 3 11" xfId="7189"/>
    <cellStyle name="20% - Акцент2 2 3 12" xfId="7402"/>
    <cellStyle name="20% - Акцент2 2 3 13" xfId="7629"/>
    <cellStyle name="20% - Акцент2 2 3 14" xfId="7852"/>
    <cellStyle name="20% - Акцент2 2 3 15" xfId="8074"/>
    <cellStyle name="20% - Акцент2 2 3 16" xfId="8274"/>
    <cellStyle name="20% - Акцент2 2 3 17" xfId="8471"/>
    <cellStyle name="20% - Акцент2 2 3 18" xfId="8617"/>
    <cellStyle name="20% - Акцент2 2 3 19" xfId="8762"/>
    <cellStyle name="20% - Акцент2 2 3 2" xfId="913"/>
    <cellStyle name="20% - Акцент2 2 3 20" xfId="9787"/>
    <cellStyle name="20% - Акцент2 2 3 21" xfId="10586"/>
    <cellStyle name="20% - Акцент2 2 3 22" xfId="11288"/>
    <cellStyle name="20% - Акцент2 2 3 23" xfId="11523"/>
    <cellStyle name="20% - Акцент2 2 3 24" xfId="11758"/>
    <cellStyle name="20% - Акцент2 2 3 25" xfId="11993"/>
    <cellStyle name="20% - Акцент2 2 3 26" xfId="12228"/>
    <cellStyle name="20% - Акцент2 2 3 27" xfId="12463"/>
    <cellStyle name="20% - Акцент2 2 3 28" xfId="12698"/>
    <cellStyle name="20% - Акцент2 2 3 29" xfId="12933"/>
    <cellStyle name="20% - Акцент2 2 3 3" xfId="4551"/>
    <cellStyle name="20% - Акцент2 2 3 30" xfId="13168"/>
    <cellStyle name="20% - Акцент2 2 3 31" xfId="13403"/>
    <cellStyle name="20% - Акцент2 2 3 32" xfId="13638"/>
    <cellStyle name="20% - Акцент2 2 3 33" xfId="13872"/>
    <cellStyle name="20% - Акцент2 2 3 34" xfId="14101"/>
    <cellStyle name="20% - Акцент2 2 3 35" xfId="14329"/>
    <cellStyle name="20% - Акцент2 2 3 36" xfId="14550"/>
    <cellStyle name="20% - Акцент2 2 3 37" xfId="14770"/>
    <cellStyle name="20% - Акцент2 2 3 38" xfId="14971"/>
    <cellStyle name="20% - Акцент2 2 3 39" xfId="15165"/>
    <cellStyle name="20% - Акцент2 2 3 4" xfId="6174"/>
    <cellStyle name="20% - Акцент2 2 3 40" xfId="15311"/>
    <cellStyle name="20% - Акцент2 2 3 41" xfId="15455"/>
    <cellStyle name="20% - Акцент2 2 3 5" xfId="6265"/>
    <cellStyle name="20% - Акцент2 2 3 6" xfId="6374"/>
    <cellStyle name="20% - Акцент2 2 3 7" xfId="6501"/>
    <cellStyle name="20% - Акцент2 2 3 8" xfId="6646"/>
    <cellStyle name="20% - Акцент2 2 3 9" xfId="6809"/>
    <cellStyle name="20% - Акцент2 2 30" xfId="8990"/>
    <cellStyle name="20% — акцент2 2 30" xfId="10592"/>
    <cellStyle name="20% - Акцент2 2 31" xfId="9235"/>
    <cellStyle name="20% — акцент2 2 31" xfId="11291"/>
    <cellStyle name="20% - Акцент2 2 32" xfId="9369"/>
    <cellStyle name="20% — акцент2 2 32" xfId="11526"/>
    <cellStyle name="20% - Акцент2 2 33" xfId="9458"/>
    <cellStyle name="20% — акцент2 2 33" xfId="11761"/>
    <cellStyle name="20% - Акцент2 2 34" xfId="9547"/>
    <cellStyle name="20% — акцент2 2 34" xfId="11996"/>
    <cellStyle name="20% - Акцент2 2 35" xfId="9623"/>
    <cellStyle name="20% — акцент2 2 35" xfId="12231"/>
    <cellStyle name="20% - Акцент2 2 36" xfId="9658"/>
    <cellStyle name="20% — акцент2 2 36" xfId="12466"/>
    <cellStyle name="20% - Акцент2 2 37" xfId="9751"/>
    <cellStyle name="20% — акцент2 2 37" xfId="12701"/>
    <cellStyle name="20% - Акцент2 2 38" xfId="9783"/>
    <cellStyle name="20% — акцент2 2 38" xfId="12936"/>
    <cellStyle name="20% - Акцент2 2 39" xfId="10593"/>
    <cellStyle name="20% — акцент2 2 39" xfId="13171"/>
    <cellStyle name="20% - Акцент2 2 4" xfId="914"/>
    <cellStyle name="20% — акцент2 2 4" xfId="6177"/>
    <cellStyle name="20% - Акцент2 2 4 10" xfId="7401"/>
    <cellStyle name="20% - Акцент2 2 4 11" xfId="7628"/>
    <cellStyle name="20% - Акцент2 2 4 12" xfId="7851"/>
    <cellStyle name="20% - Акцент2 2 4 13" xfId="8073"/>
    <cellStyle name="20% - Акцент2 2 4 14" xfId="8273"/>
    <cellStyle name="20% - Акцент2 2 4 15" xfId="8470"/>
    <cellStyle name="20% - Акцент2 2 4 16" xfId="8616"/>
    <cellStyle name="20% - Акцент2 2 4 17" xfId="8761"/>
    <cellStyle name="20% - Акцент2 2 4 18" xfId="9788"/>
    <cellStyle name="20% - Акцент2 2 4 19" xfId="10578"/>
    <cellStyle name="20% - Акцент2 2 4 2" xfId="4552"/>
    <cellStyle name="20% - Акцент2 2 4 20" xfId="11287"/>
    <cellStyle name="20% - Акцент2 2 4 21" xfId="11522"/>
    <cellStyle name="20% - Акцент2 2 4 22" xfId="11757"/>
    <cellStyle name="20% - Акцент2 2 4 23" xfId="11992"/>
    <cellStyle name="20% - Акцент2 2 4 24" xfId="12227"/>
    <cellStyle name="20% - Акцент2 2 4 25" xfId="12462"/>
    <cellStyle name="20% - Акцент2 2 4 26" xfId="12697"/>
    <cellStyle name="20% - Акцент2 2 4 27" xfId="12932"/>
    <cellStyle name="20% - Акцент2 2 4 28" xfId="13167"/>
    <cellStyle name="20% - Акцент2 2 4 29" xfId="13402"/>
    <cellStyle name="20% - Акцент2 2 4 3" xfId="6264"/>
    <cellStyle name="20% - Акцент2 2 4 30" xfId="13637"/>
    <cellStyle name="20% - Акцент2 2 4 31" xfId="13871"/>
    <cellStyle name="20% - Акцент2 2 4 32" xfId="14100"/>
    <cellStyle name="20% - Акцент2 2 4 33" xfId="14328"/>
    <cellStyle name="20% - Акцент2 2 4 34" xfId="14549"/>
    <cellStyle name="20% - Акцент2 2 4 35" xfId="14769"/>
    <cellStyle name="20% - Акцент2 2 4 36" xfId="14970"/>
    <cellStyle name="20% - Акцент2 2 4 37" xfId="15164"/>
    <cellStyle name="20% - Акцент2 2 4 38" xfId="15310"/>
    <cellStyle name="20% - Акцент2 2 4 39" xfId="15454"/>
    <cellStyle name="20% - Акцент2 2 4 4" xfId="6373"/>
    <cellStyle name="20% - Акцент2 2 4 5" xfId="6500"/>
    <cellStyle name="20% - Акцент2 2 4 6" xfId="6645"/>
    <cellStyle name="20% - Акцент2 2 4 7" xfId="6808"/>
    <cellStyle name="20% - Акцент2 2 4 8" xfId="6985"/>
    <cellStyle name="20% - Акцент2 2 4 9" xfId="7188"/>
    <cellStyle name="20% - Акцент2 2 40" xfId="11292"/>
    <cellStyle name="20% — акцент2 2 40" xfId="13406"/>
    <cellStyle name="20% - Акцент2 2 41" xfId="11527"/>
    <cellStyle name="20% — акцент2 2 41" xfId="13641"/>
    <cellStyle name="20% - Акцент2 2 42" xfId="11762"/>
    <cellStyle name="20% — акцент2 2 42" xfId="13875"/>
    <cellStyle name="20% - Акцент2 2 43" xfId="11997"/>
    <cellStyle name="20% — акцент2 2 43" xfId="14104"/>
    <cellStyle name="20% - Акцент2 2 44" xfId="12232"/>
    <cellStyle name="20% — акцент2 2 44" xfId="14332"/>
    <cellStyle name="20% - Акцент2 2 45" xfId="12467"/>
    <cellStyle name="20% — акцент2 2 45" xfId="14553"/>
    <cellStyle name="20% - Акцент2 2 46" xfId="12702"/>
    <cellStyle name="20% — акцент2 2 46" xfId="14773"/>
    <cellStyle name="20% - Акцент2 2 47" xfId="12937"/>
    <cellStyle name="20% — акцент2 2 47" xfId="14974"/>
    <cellStyle name="20% - Акцент2 2 48" xfId="13172"/>
    <cellStyle name="20% — акцент2 2 48" xfId="15168"/>
    <cellStyle name="20% - Акцент2 2 49" xfId="13407"/>
    <cellStyle name="20% — акцент2 2 49" xfId="15314"/>
    <cellStyle name="20% - Акцент2 2 5" xfId="915"/>
    <cellStyle name="20% — акцент2 2 5" xfId="6268"/>
    <cellStyle name="20% - Акцент2 2 5 10" xfId="7627"/>
    <cellStyle name="20% - Акцент2 2 5 11" xfId="7850"/>
    <cellStyle name="20% - Акцент2 2 5 12" xfId="8072"/>
    <cellStyle name="20% - Акцент2 2 5 13" xfId="8272"/>
    <cellStyle name="20% - Акцент2 2 5 14" xfId="8469"/>
    <cellStyle name="20% - Акцент2 2 5 15" xfId="8615"/>
    <cellStyle name="20% - Акцент2 2 5 16" xfId="8760"/>
    <cellStyle name="20% - Акцент2 2 5 17" xfId="9789"/>
    <cellStyle name="20% - Акцент2 2 5 18" xfId="10577"/>
    <cellStyle name="20% - Акцент2 2 5 19" xfId="11286"/>
    <cellStyle name="20% - Акцент2 2 5 2" xfId="4553"/>
    <cellStyle name="20% - Акцент2 2 5 20" xfId="11521"/>
    <cellStyle name="20% - Акцент2 2 5 21" xfId="11756"/>
    <cellStyle name="20% - Акцент2 2 5 22" xfId="11991"/>
    <cellStyle name="20% - Акцент2 2 5 23" xfId="12226"/>
    <cellStyle name="20% - Акцент2 2 5 24" xfId="12461"/>
    <cellStyle name="20% - Акцент2 2 5 25" xfId="12696"/>
    <cellStyle name="20% - Акцент2 2 5 26" xfId="12931"/>
    <cellStyle name="20% - Акцент2 2 5 27" xfId="13166"/>
    <cellStyle name="20% - Акцент2 2 5 28" xfId="13401"/>
    <cellStyle name="20% - Акцент2 2 5 29" xfId="13636"/>
    <cellStyle name="20% - Акцент2 2 5 3" xfId="6372"/>
    <cellStyle name="20% - Акцент2 2 5 30" xfId="13870"/>
    <cellStyle name="20% - Акцент2 2 5 31" xfId="14099"/>
    <cellStyle name="20% - Акцент2 2 5 32" xfId="14327"/>
    <cellStyle name="20% - Акцент2 2 5 33" xfId="14548"/>
    <cellStyle name="20% - Акцент2 2 5 34" xfId="14768"/>
    <cellStyle name="20% - Акцент2 2 5 35" xfId="14969"/>
    <cellStyle name="20% - Акцент2 2 5 36" xfId="15163"/>
    <cellStyle name="20% - Акцент2 2 5 37" xfId="15309"/>
    <cellStyle name="20% - Акцент2 2 5 38" xfId="15453"/>
    <cellStyle name="20% - Акцент2 2 5 4" xfId="6499"/>
    <cellStyle name="20% - Акцент2 2 5 5" xfId="6644"/>
    <cellStyle name="20% - Акцент2 2 5 6" xfId="6807"/>
    <cellStyle name="20% - Акцент2 2 5 7" xfId="6984"/>
    <cellStyle name="20% - Акцент2 2 5 8" xfId="7187"/>
    <cellStyle name="20% - Акцент2 2 5 9" xfId="7400"/>
    <cellStyle name="20% - Акцент2 2 50" xfId="13642"/>
    <cellStyle name="20% — акцент2 2 50" xfId="15458"/>
    <cellStyle name="20% - Акцент2 2 51" xfId="13876"/>
    <cellStyle name="20% — акцент2 2 51" xfId="15484"/>
    <cellStyle name="20% - Акцент2 2 52" xfId="14105"/>
    <cellStyle name="20% — акцент2 2 52" xfId="15663"/>
    <cellStyle name="20% - Акцент2 2 53" xfId="14333"/>
    <cellStyle name="20% — акцент2 2 53" xfId="15739"/>
    <cellStyle name="20% - Акцент2 2 54" xfId="14554"/>
    <cellStyle name="20% - Акцент2 2 55" xfId="14774"/>
    <cellStyle name="20% - Акцент2 2 56" xfId="14975"/>
    <cellStyle name="20% - Акцент2 2 57" xfId="15169"/>
    <cellStyle name="20% - Акцент2 2 58" xfId="15315"/>
    <cellStyle name="20% - Акцент2 2 59" xfId="15459"/>
    <cellStyle name="20% - Акцент2 2 6" xfId="916"/>
    <cellStyle name="20% — акцент2 2 6" xfId="6377"/>
    <cellStyle name="20% - Акцент2 2 6 10" xfId="7849"/>
    <cellStyle name="20% - Акцент2 2 6 11" xfId="8071"/>
    <cellStyle name="20% - Акцент2 2 6 12" xfId="8271"/>
    <cellStyle name="20% - Акцент2 2 6 13" xfId="8468"/>
    <cellStyle name="20% - Акцент2 2 6 14" xfId="8614"/>
    <cellStyle name="20% - Акцент2 2 6 15" xfId="8759"/>
    <cellStyle name="20% - Акцент2 2 6 16" xfId="9790"/>
    <cellStyle name="20% - Акцент2 2 6 17" xfId="10576"/>
    <cellStyle name="20% - Акцент2 2 6 18" xfId="11285"/>
    <cellStyle name="20% - Акцент2 2 6 19" xfId="11520"/>
    <cellStyle name="20% - Акцент2 2 6 2" xfId="4554"/>
    <cellStyle name="20% - Акцент2 2 6 20" xfId="11755"/>
    <cellStyle name="20% - Акцент2 2 6 21" xfId="11990"/>
    <cellStyle name="20% - Акцент2 2 6 22" xfId="12225"/>
    <cellStyle name="20% - Акцент2 2 6 23" xfId="12460"/>
    <cellStyle name="20% - Акцент2 2 6 24" xfId="12695"/>
    <cellStyle name="20% - Акцент2 2 6 25" xfId="12930"/>
    <cellStyle name="20% - Акцент2 2 6 26" xfId="13165"/>
    <cellStyle name="20% - Акцент2 2 6 27" xfId="13400"/>
    <cellStyle name="20% - Акцент2 2 6 28" xfId="13635"/>
    <cellStyle name="20% - Акцент2 2 6 29" xfId="13869"/>
    <cellStyle name="20% - Акцент2 2 6 3" xfId="6498"/>
    <cellStyle name="20% - Акцент2 2 6 30" xfId="14098"/>
    <cellStyle name="20% - Акцент2 2 6 31" xfId="14326"/>
    <cellStyle name="20% - Акцент2 2 6 32" xfId="14547"/>
    <cellStyle name="20% - Акцент2 2 6 33" xfId="14767"/>
    <cellStyle name="20% - Акцент2 2 6 34" xfId="14968"/>
    <cellStyle name="20% - Акцент2 2 6 35" xfId="15162"/>
    <cellStyle name="20% - Акцент2 2 6 36" xfId="15308"/>
    <cellStyle name="20% - Акцент2 2 6 37" xfId="15452"/>
    <cellStyle name="20% - Акцент2 2 6 4" xfId="6643"/>
    <cellStyle name="20% - Акцент2 2 6 5" xfId="6806"/>
    <cellStyle name="20% - Акцент2 2 6 6" xfId="6983"/>
    <cellStyle name="20% - Акцент2 2 6 7" xfId="7186"/>
    <cellStyle name="20% - Акцент2 2 6 8" xfId="7399"/>
    <cellStyle name="20% - Акцент2 2 6 9" xfId="7626"/>
    <cellStyle name="20% - Акцент2 2 60" xfId="15483"/>
    <cellStyle name="20% - Акцент2 2 61" xfId="15664"/>
    <cellStyle name="20% - Акцент2 2 62" xfId="15740"/>
    <cellStyle name="20% - Акцент2 2 7" xfId="917"/>
    <cellStyle name="20% — акцент2 2 7" xfId="6504"/>
    <cellStyle name="20% - Акцент2 2 7 10" xfId="8070"/>
    <cellStyle name="20% - Акцент2 2 7 11" xfId="8270"/>
    <cellStyle name="20% - Акцент2 2 7 12" xfId="8467"/>
    <cellStyle name="20% - Акцент2 2 7 13" xfId="8613"/>
    <cellStyle name="20% - Акцент2 2 7 14" xfId="8758"/>
    <cellStyle name="20% - Акцент2 2 7 15" xfId="9791"/>
    <cellStyle name="20% - Акцент2 2 7 16" xfId="10575"/>
    <cellStyle name="20% - Акцент2 2 7 17" xfId="11284"/>
    <cellStyle name="20% - Акцент2 2 7 18" xfId="11519"/>
    <cellStyle name="20% - Акцент2 2 7 19" xfId="11754"/>
    <cellStyle name="20% - Акцент2 2 7 2" xfId="4555"/>
    <cellStyle name="20% - Акцент2 2 7 20" xfId="11989"/>
    <cellStyle name="20% - Акцент2 2 7 21" xfId="12224"/>
    <cellStyle name="20% - Акцент2 2 7 22" xfId="12459"/>
    <cellStyle name="20% - Акцент2 2 7 23" xfId="12694"/>
    <cellStyle name="20% - Акцент2 2 7 24" xfId="12929"/>
    <cellStyle name="20% - Акцент2 2 7 25" xfId="13164"/>
    <cellStyle name="20% - Акцент2 2 7 26" xfId="13399"/>
    <cellStyle name="20% - Акцент2 2 7 27" xfId="13634"/>
    <cellStyle name="20% - Акцент2 2 7 28" xfId="13868"/>
    <cellStyle name="20% - Акцент2 2 7 29" xfId="14097"/>
    <cellStyle name="20% - Акцент2 2 7 3" xfId="6642"/>
    <cellStyle name="20% - Акцент2 2 7 30" xfId="14325"/>
    <cellStyle name="20% - Акцент2 2 7 31" xfId="14546"/>
    <cellStyle name="20% - Акцент2 2 7 32" xfId="14766"/>
    <cellStyle name="20% - Акцент2 2 7 33" xfId="14967"/>
    <cellStyle name="20% - Акцент2 2 7 34" xfId="15161"/>
    <cellStyle name="20% - Акцент2 2 7 35" xfId="15307"/>
    <cellStyle name="20% - Акцент2 2 7 36" xfId="15451"/>
    <cellStyle name="20% - Акцент2 2 7 4" xfId="6805"/>
    <cellStyle name="20% - Акцент2 2 7 5" xfId="6982"/>
    <cellStyle name="20% - Акцент2 2 7 6" xfId="7185"/>
    <cellStyle name="20% - Акцент2 2 7 7" xfId="7398"/>
    <cellStyle name="20% - Акцент2 2 7 8" xfId="7625"/>
    <cellStyle name="20% - Акцент2 2 7 9" xfId="7848"/>
    <cellStyle name="20% - Акцент2 2 8" xfId="918"/>
    <cellStyle name="20% — акцент2 2 8" xfId="6649"/>
    <cellStyle name="20% - Акцент2 2 8 10" xfId="8269"/>
    <cellStyle name="20% - Акцент2 2 8 11" xfId="8466"/>
    <cellStyle name="20% - Акцент2 2 8 12" xfId="8612"/>
    <cellStyle name="20% - Акцент2 2 8 13" xfId="8757"/>
    <cellStyle name="20% - Акцент2 2 8 14" xfId="9792"/>
    <cellStyle name="20% - Акцент2 2 8 15" xfId="10568"/>
    <cellStyle name="20% - Акцент2 2 8 16" xfId="11283"/>
    <cellStyle name="20% - Акцент2 2 8 17" xfId="11518"/>
    <cellStyle name="20% - Акцент2 2 8 18" xfId="11753"/>
    <cellStyle name="20% - Акцент2 2 8 19" xfId="11988"/>
    <cellStyle name="20% - Акцент2 2 8 2" xfId="4556"/>
    <cellStyle name="20% - Акцент2 2 8 20" xfId="12223"/>
    <cellStyle name="20% - Акцент2 2 8 21" xfId="12458"/>
    <cellStyle name="20% - Акцент2 2 8 22" xfId="12693"/>
    <cellStyle name="20% - Акцент2 2 8 23" xfId="12928"/>
    <cellStyle name="20% - Акцент2 2 8 24" xfId="13163"/>
    <cellStyle name="20% - Акцент2 2 8 25" xfId="13398"/>
    <cellStyle name="20% - Акцент2 2 8 26" xfId="13633"/>
    <cellStyle name="20% - Акцент2 2 8 27" xfId="13867"/>
    <cellStyle name="20% - Акцент2 2 8 28" xfId="14096"/>
    <cellStyle name="20% - Акцент2 2 8 29" xfId="14324"/>
    <cellStyle name="20% - Акцент2 2 8 3" xfId="6804"/>
    <cellStyle name="20% - Акцент2 2 8 30" xfId="14545"/>
    <cellStyle name="20% - Акцент2 2 8 31" xfId="14765"/>
    <cellStyle name="20% - Акцент2 2 8 32" xfId="14966"/>
    <cellStyle name="20% - Акцент2 2 8 33" xfId="15160"/>
    <cellStyle name="20% - Акцент2 2 8 34" xfId="15306"/>
    <cellStyle name="20% - Акцент2 2 8 35" xfId="15450"/>
    <cellStyle name="20% - Акцент2 2 8 4" xfId="6981"/>
    <cellStyle name="20% - Акцент2 2 8 5" xfId="7184"/>
    <cellStyle name="20% - Акцент2 2 8 6" xfId="7397"/>
    <cellStyle name="20% - Акцент2 2 8 7" xfId="7624"/>
    <cellStyle name="20% - Акцент2 2 8 8" xfId="7847"/>
    <cellStyle name="20% - Акцент2 2 8 9" xfId="8069"/>
    <cellStyle name="20% - Акцент2 2 9" xfId="919"/>
    <cellStyle name="20% — акцент2 2 9" xfId="6812"/>
    <cellStyle name="20% - Акцент2 2 9 10" xfId="8465"/>
    <cellStyle name="20% - Акцент2 2 9 11" xfId="8611"/>
    <cellStyle name="20% - Акцент2 2 9 12" xfId="8756"/>
    <cellStyle name="20% - Акцент2 2 9 13" xfId="9793"/>
    <cellStyle name="20% - Акцент2 2 9 14" xfId="10567"/>
    <cellStyle name="20% - Акцент2 2 9 15" xfId="11282"/>
    <cellStyle name="20% - Акцент2 2 9 16" xfId="11517"/>
    <cellStyle name="20% - Акцент2 2 9 17" xfId="11752"/>
    <cellStyle name="20% - Акцент2 2 9 18" xfId="11987"/>
    <cellStyle name="20% - Акцент2 2 9 19" xfId="12222"/>
    <cellStyle name="20% - Акцент2 2 9 2" xfId="4557"/>
    <cellStyle name="20% - Акцент2 2 9 20" xfId="12457"/>
    <cellStyle name="20% - Акцент2 2 9 21" xfId="12692"/>
    <cellStyle name="20% - Акцент2 2 9 22" xfId="12927"/>
    <cellStyle name="20% - Акцент2 2 9 23" xfId="13162"/>
    <cellStyle name="20% - Акцент2 2 9 24" xfId="13397"/>
    <cellStyle name="20% - Акцент2 2 9 25" xfId="13632"/>
    <cellStyle name="20% - Акцент2 2 9 26" xfId="13866"/>
    <cellStyle name="20% - Акцент2 2 9 27" xfId="14095"/>
    <cellStyle name="20% - Акцент2 2 9 28" xfId="14323"/>
    <cellStyle name="20% - Акцент2 2 9 29" xfId="14544"/>
    <cellStyle name="20% - Акцент2 2 9 3" xfId="6980"/>
    <cellStyle name="20% - Акцент2 2 9 30" xfId="14764"/>
    <cellStyle name="20% - Акцент2 2 9 31" xfId="14965"/>
    <cellStyle name="20% - Акцент2 2 9 32" xfId="15159"/>
    <cellStyle name="20% - Акцент2 2 9 33" xfId="15305"/>
    <cellStyle name="20% - Акцент2 2 9 34" xfId="15449"/>
    <cellStyle name="20% - Акцент2 2 9 4" xfId="7183"/>
    <cellStyle name="20% - Акцент2 2 9 5" xfId="7396"/>
    <cellStyle name="20% - Акцент2 2 9 6" xfId="7623"/>
    <cellStyle name="20% - Акцент2 2 9 7" xfId="7846"/>
    <cellStyle name="20% - Акцент2 2 9 8" xfId="8068"/>
    <cellStyle name="20% - Акцент2 2 9 9" xfId="8268"/>
    <cellStyle name="20% - Акцент2 2_46EE.2011(v1.0)" xfId="920"/>
    <cellStyle name="20% — акцент2 20" xfId="921"/>
    <cellStyle name="20% — акцент2 21" xfId="922"/>
    <cellStyle name="20% — акцент2 22" xfId="4546"/>
    <cellStyle name="20% — акцент2 23" xfId="5331"/>
    <cellStyle name="20% — акцент2 24" xfId="6179"/>
    <cellStyle name="20% — акцент2 25" xfId="6270"/>
    <cellStyle name="20% — акцент2 26" xfId="6379"/>
    <cellStyle name="20% — акцент2 27" xfId="6506"/>
    <cellStyle name="20% — акцент2 28" xfId="6651"/>
    <cellStyle name="20% — акцент2 29" xfId="6814"/>
    <cellStyle name="20% - Акцент2 3" xfId="923"/>
    <cellStyle name="20% — акцент2 3" xfId="924"/>
    <cellStyle name="20% - Акцент2 3 10" xfId="925"/>
    <cellStyle name="20% - Акцент2 3 10 2" xfId="4559"/>
    <cellStyle name="20% - Акцент2 3 10 3" xfId="9795"/>
    <cellStyle name="20% - Акцент2 3 11" xfId="926"/>
    <cellStyle name="20% - Акцент2 3 12" xfId="4558"/>
    <cellStyle name="20% - Акцент2 3 13" xfId="5319"/>
    <cellStyle name="20% - Акцент2 3 14" xfId="6167"/>
    <cellStyle name="20% - Акцент2 3 15" xfId="6258"/>
    <cellStyle name="20% - Акцент2 3 16" xfId="6367"/>
    <cellStyle name="20% - Акцент2 3 17" xfId="6494"/>
    <cellStyle name="20% - Акцент2 3 18" xfId="6639"/>
    <cellStyle name="20% - Акцент2 3 19" xfId="6802"/>
    <cellStyle name="20% - Акцент2 3 2" xfId="927"/>
    <cellStyle name="20% - Акцент2 3 2 2" xfId="928"/>
    <cellStyle name="20% - Акцент2 3 2 3" xfId="4560"/>
    <cellStyle name="20% - Акцент2 3 2 4" xfId="8796"/>
    <cellStyle name="20% - Акцент2 3 20" xfId="6979"/>
    <cellStyle name="20% - Акцент2 3 21" xfId="7182"/>
    <cellStyle name="20% - Акцент2 3 22" xfId="7395"/>
    <cellStyle name="20% - Акцент2 3 23" xfId="7622"/>
    <cellStyle name="20% - Акцент2 3 24" xfId="7845"/>
    <cellStyle name="20% - Акцент2 3 25" xfId="8067"/>
    <cellStyle name="20% - Акцент2 3 26" xfId="8267"/>
    <cellStyle name="20% - Акцент2 3 27" xfId="8464"/>
    <cellStyle name="20% - Акцент2 3 28" xfId="8610"/>
    <cellStyle name="20% - Акцент2 3 29" xfId="8755"/>
    <cellStyle name="20% - Акцент2 3 3" xfId="929"/>
    <cellStyle name="20% - Акцент2 3 3 2" xfId="930"/>
    <cellStyle name="20% - Акцент2 3 3 3" xfId="4561"/>
    <cellStyle name="20% - Акцент2 3 3 4" xfId="9797"/>
    <cellStyle name="20% - Акцент2 3 30" xfId="8795"/>
    <cellStyle name="20% - Акцент2 3 31" xfId="8987"/>
    <cellStyle name="20% - Акцент2 3 32" xfId="9232"/>
    <cellStyle name="20% - Акцент2 3 33" xfId="9366"/>
    <cellStyle name="20% - Акцент2 3 34" xfId="9455"/>
    <cellStyle name="20% - Акцент2 3 35" xfId="9544"/>
    <cellStyle name="20% - Акцент2 3 36" xfId="9620"/>
    <cellStyle name="20% - Акцент2 3 37" xfId="9655"/>
    <cellStyle name="20% - Акцент2 3 38" xfId="9748"/>
    <cellStyle name="20% - Акцент2 3 39" xfId="9794"/>
    <cellStyle name="20% - Акцент2 3 4" xfId="931"/>
    <cellStyle name="20% - Акцент2 3 4 2" xfId="4562"/>
    <cellStyle name="20% - Акцент2 3 4 3" xfId="9798"/>
    <cellStyle name="20% - Акцент2 3 40" xfId="10566"/>
    <cellStyle name="20% - Акцент2 3 41" xfId="11281"/>
    <cellStyle name="20% - Акцент2 3 42" xfId="11516"/>
    <cellStyle name="20% - Акцент2 3 43" xfId="11751"/>
    <cellStyle name="20% - Акцент2 3 44" xfId="11986"/>
    <cellStyle name="20% - Акцент2 3 45" xfId="12221"/>
    <cellStyle name="20% - Акцент2 3 46" xfId="12456"/>
    <cellStyle name="20% - Акцент2 3 47" xfId="12691"/>
    <cellStyle name="20% - Акцент2 3 48" xfId="12926"/>
    <cellStyle name="20% - Акцент2 3 49" xfId="13161"/>
    <cellStyle name="20% - Акцент2 3 5" xfId="932"/>
    <cellStyle name="20% - Акцент2 3 5 2" xfId="4563"/>
    <cellStyle name="20% - Акцент2 3 5 3" xfId="9799"/>
    <cellStyle name="20% - Акцент2 3 50" xfId="13396"/>
    <cellStyle name="20% - Акцент2 3 51" xfId="13631"/>
    <cellStyle name="20% - Акцент2 3 52" xfId="13865"/>
    <cellStyle name="20% - Акцент2 3 53" xfId="14094"/>
    <cellStyle name="20% - Акцент2 3 54" xfId="14322"/>
    <cellStyle name="20% - Акцент2 3 55" xfId="14543"/>
    <cellStyle name="20% - Акцент2 3 56" xfId="14763"/>
    <cellStyle name="20% - Акцент2 3 57" xfId="14964"/>
    <cellStyle name="20% - Акцент2 3 58" xfId="15158"/>
    <cellStyle name="20% - Акцент2 3 59" xfId="15304"/>
    <cellStyle name="20% - Акцент2 3 6" xfId="933"/>
    <cellStyle name="20% - Акцент2 3 6 2" xfId="4564"/>
    <cellStyle name="20% - Акцент2 3 6 3" xfId="9800"/>
    <cellStyle name="20% - Акцент2 3 60" xfId="15448"/>
    <cellStyle name="20% - Акцент2 3 61" xfId="15486"/>
    <cellStyle name="20% - Акцент2 3 62" xfId="15661"/>
    <cellStyle name="20% - Акцент2 3 63" xfId="15737"/>
    <cellStyle name="20% - Акцент2 3 7" xfId="934"/>
    <cellStyle name="20% - Акцент2 3 7 2" xfId="4565"/>
    <cellStyle name="20% - Акцент2 3 7 3" xfId="9801"/>
    <cellStyle name="20% - Акцент2 3 8" xfId="935"/>
    <cellStyle name="20% - Акцент2 3 8 2" xfId="4566"/>
    <cellStyle name="20% - Акцент2 3 8 3" xfId="9802"/>
    <cellStyle name="20% - Акцент2 3 9" xfId="936"/>
    <cellStyle name="20% - Акцент2 3 9 2" xfId="4567"/>
    <cellStyle name="20% - Акцент2 3 9 3" xfId="9803"/>
    <cellStyle name="20% - Акцент2 3_46EE.2011(v1.0)" xfId="937"/>
    <cellStyle name="20% — акцент2 30" xfId="6991"/>
    <cellStyle name="20% — акцент2 31" xfId="7194"/>
    <cellStyle name="20% — акцент2 32" xfId="7407"/>
    <cellStyle name="20% — акцент2 33" xfId="7634"/>
    <cellStyle name="20% — акцент2 34" xfId="7857"/>
    <cellStyle name="20% — акцент2 35" xfId="8079"/>
    <cellStyle name="20% — акцент2 36" xfId="8279"/>
    <cellStyle name="20% — акцент2 37" xfId="8476"/>
    <cellStyle name="20% — акцент2 38" xfId="8622"/>
    <cellStyle name="20% — акцент2 39" xfId="8767"/>
    <cellStyle name="20% - Акцент2 4" xfId="938"/>
    <cellStyle name="20% — акцент2 4" xfId="939"/>
    <cellStyle name="20% - Акцент2 4 2" xfId="940"/>
    <cellStyle name="20% - Акцент2 4 2 2" xfId="941"/>
    <cellStyle name="20% - Акцент2 4 3" xfId="942"/>
    <cellStyle name="20% - Акцент2 4 3 2" xfId="943"/>
    <cellStyle name="20% - Акцент2 4_46EE.2011(v1.0)" xfId="944"/>
    <cellStyle name="20% — акцент2 40" xfId="8791"/>
    <cellStyle name="20% — акцент2 41" xfId="8991"/>
    <cellStyle name="20% — акцент2 42" xfId="9236"/>
    <cellStyle name="20% — акцент2 43" xfId="9370"/>
    <cellStyle name="20% — акцент2 44" xfId="9459"/>
    <cellStyle name="20% — акцент2 45" xfId="9548"/>
    <cellStyle name="20% — акцент2 46" xfId="9624"/>
    <cellStyle name="20% — акцент2 47" xfId="9659"/>
    <cellStyle name="20% — акцент2 48" xfId="9752"/>
    <cellStyle name="20% — акцент2 49" xfId="9782"/>
    <cellStyle name="20% - Акцент2 5" xfId="945"/>
    <cellStyle name="20% — акцент2 5" xfId="946"/>
    <cellStyle name="20% - Акцент2 5 2" xfId="947"/>
    <cellStyle name="20% - Акцент2 5 2 2" xfId="948"/>
    <cellStyle name="20% - Акцент2 5 3" xfId="949"/>
    <cellStyle name="20% - Акцент2 5 3 2" xfId="950"/>
    <cellStyle name="20% - Акцент2 5_46EE.2011(v1.0)" xfId="951"/>
    <cellStyle name="20% — акцент2 50" xfId="10594"/>
    <cellStyle name="20% — акцент2 51" xfId="11293"/>
    <cellStyle name="20% — акцент2 52" xfId="11528"/>
    <cellStyle name="20% — акцент2 53" xfId="11763"/>
    <cellStyle name="20% — акцент2 54" xfId="11998"/>
    <cellStyle name="20% — акцент2 55" xfId="12233"/>
    <cellStyle name="20% — акцент2 56" xfId="12468"/>
    <cellStyle name="20% — акцент2 57" xfId="12703"/>
    <cellStyle name="20% — акцент2 58" xfId="12938"/>
    <cellStyle name="20% — акцент2 59" xfId="13173"/>
    <cellStyle name="20% - Акцент2 6" xfId="952"/>
    <cellStyle name="20% — акцент2 6" xfId="953"/>
    <cellStyle name="20% - Акцент2 6 2" xfId="954"/>
    <cellStyle name="20% - Акцент2 6 2 2" xfId="955"/>
    <cellStyle name="20% - Акцент2 6 3" xfId="956"/>
    <cellStyle name="20% - Акцент2 6 3 2" xfId="957"/>
    <cellStyle name="20% - Акцент2 6_46EE.2011(v1.0)" xfId="958"/>
    <cellStyle name="20% — акцент2 60" xfId="13408"/>
    <cellStyle name="20% — акцент2 61" xfId="13643"/>
    <cellStyle name="20% — акцент2 62" xfId="13877"/>
    <cellStyle name="20% — акцент2 63" xfId="14106"/>
    <cellStyle name="20% — акцент2 64" xfId="14334"/>
    <cellStyle name="20% — акцент2 65" xfId="14555"/>
    <cellStyle name="20% — акцент2 66" xfId="14775"/>
    <cellStyle name="20% — акцент2 67" xfId="14976"/>
    <cellStyle name="20% — акцент2 68" xfId="15170"/>
    <cellStyle name="20% — акцент2 69" xfId="15316"/>
    <cellStyle name="20% - Акцент2 7" xfId="959"/>
    <cellStyle name="20% — акцент2 7" xfId="960"/>
    <cellStyle name="20% - Акцент2 7 2" xfId="961"/>
    <cellStyle name="20% - Акцент2 7 2 2" xfId="962"/>
    <cellStyle name="20% - Акцент2 7 3" xfId="963"/>
    <cellStyle name="20% - Акцент2 7 3 2" xfId="964"/>
    <cellStyle name="20% - Акцент2 7_46EE.2011(v1.0)" xfId="965"/>
    <cellStyle name="20% — акцент2 70" xfId="15460"/>
    <cellStyle name="20% — акцент2 71" xfId="15482"/>
    <cellStyle name="20% — акцент2 72" xfId="15665"/>
    <cellStyle name="20% — акцент2 73" xfId="15741"/>
    <cellStyle name="20% - Акцент2 8" xfId="966"/>
    <cellStyle name="20% — акцент2 8" xfId="967"/>
    <cellStyle name="20% - Акцент2 8 2" xfId="968"/>
    <cellStyle name="20% - Акцент2 8 2 2" xfId="969"/>
    <cellStyle name="20% - Акцент2 8 3" xfId="970"/>
    <cellStyle name="20% - Акцент2 8 3 2" xfId="971"/>
    <cellStyle name="20% - Акцент2 8 4" xfId="972"/>
    <cellStyle name="20% - Акцент2 8_46EE.2011(v1.0)" xfId="973"/>
    <cellStyle name="20% - Акцент2 9" xfId="974"/>
    <cellStyle name="20% — акцент2 9" xfId="975"/>
    <cellStyle name="20% - Акцент2 9 2" xfId="976"/>
    <cellStyle name="20% - Акцент2 9 2 2" xfId="977"/>
    <cellStyle name="20% - Акцент2 9 3" xfId="978"/>
    <cellStyle name="20% - Акцент2 9 3 2" xfId="979"/>
    <cellStyle name="20% - Акцент2 9 4" xfId="980"/>
    <cellStyle name="20% - Акцент2 9_46EE.2011(v1.0)" xfId="981"/>
    <cellStyle name="20% — акцент2_Расчет тарифа на тэ 2015 СЛФ" xfId="982"/>
    <cellStyle name="20% — акцент3" xfId="983"/>
    <cellStyle name="20% - Акцент3 10" xfId="984"/>
    <cellStyle name="20% — акцент3 10" xfId="985"/>
    <cellStyle name="20% - Акцент3 10 2" xfId="986"/>
    <cellStyle name="20% - Акцент3 11" xfId="987"/>
    <cellStyle name="20% — акцент3 11" xfId="988"/>
    <cellStyle name="20% - Акцент3 11 2" xfId="989"/>
    <cellStyle name="20% — акцент3 12" xfId="990"/>
    <cellStyle name="20% — акцент3 13" xfId="991"/>
    <cellStyle name="20% — акцент3 14" xfId="992"/>
    <cellStyle name="20% — акцент3 15" xfId="993"/>
    <cellStyle name="20% — акцент3 16" xfId="994"/>
    <cellStyle name="20% — акцент3 17" xfId="995"/>
    <cellStyle name="20% — акцент3 18" xfId="996"/>
    <cellStyle name="20% — акцент3 19" xfId="997"/>
    <cellStyle name="20% - Акцент3 2" xfId="998"/>
    <cellStyle name="20% — акцент3 2" xfId="999"/>
    <cellStyle name="20% - Акцент3 2 10" xfId="1000"/>
    <cellStyle name="20% — акцент3 2 10" xfId="6967"/>
    <cellStyle name="20% - Акцент3 2 10 10" xfId="8606"/>
    <cellStyle name="20% - Акцент3 2 10 11" xfId="8751"/>
    <cellStyle name="20% - Акцент3 2 10 12" xfId="9807"/>
    <cellStyle name="20% - Акцент3 2 10 13" xfId="10535"/>
    <cellStyle name="20% - Акцент3 2 10 14" xfId="11268"/>
    <cellStyle name="20% - Акцент3 2 10 15" xfId="11503"/>
    <cellStyle name="20% - Акцент3 2 10 16" xfId="11738"/>
    <cellStyle name="20% - Акцент3 2 10 17" xfId="11973"/>
    <cellStyle name="20% - Акцент3 2 10 18" xfId="12208"/>
    <cellStyle name="20% - Акцент3 2 10 19" xfId="12443"/>
    <cellStyle name="20% - Акцент3 2 10 2" xfId="4571"/>
    <cellStyle name="20% - Акцент3 2 10 20" xfId="12678"/>
    <cellStyle name="20% - Акцент3 2 10 21" xfId="12913"/>
    <cellStyle name="20% - Акцент3 2 10 22" xfId="13148"/>
    <cellStyle name="20% - Акцент3 2 10 23" xfId="13383"/>
    <cellStyle name="20% - Акцент3 2 10 24" xfId="13618"/>
    <cellStyle name="20% - Акцент3 2 10 25" xfId="13852"/>
    <cellStyle name="20% - Акцент3 2 10 26" xfId="14081"/>
    <cellStyle name="20% - Акцент3 2 10 27" xfId="14309"/>
    <cellStyle name="20% - Акцент3 2 10 28" xfId="14530"/>
    <cellStyle name="20% - Акцент3 2 10 29" xfId="14750"/>
    <cellStyle name="20% - Акцент3 2 10 3" xfId="7169"/>
    <cellStyle name="20% - Акцент3 2 10 30" xfId="14951"/>
    <cellStyle name="20% - Акцент3 2 10 31" xfId="15145"/>
    <cellStyle name="20% - Акцент3 2 10 32" xfId="15300"/>
    <cellStyle name="20% - Акцент3 2 10 33" xfId="15444"/>
    <cellStyle name="20% - Акцент3 2 10 4" xfId="7382"/>
    <cellStyle name="20% - Акцент3 2 10 5" xfId="7609"/>
    <cellStyle name="20% - Акцент3 2 10 6" xfId="7832"/>
    <cellStyle name="20% - Акцент3 2 10 7" xfId="8054"/>
    <cellStyle name="20% - Акцент3 2 10 8" xfId="8254"/>
    <cellStyle name="20% - Акцент3 2 10 9" xfId="8451"/>
    <cellStyle name="20% - Акцент3 2 11" xfId="4569"/>
    <cellStyle name="20% — акцент3 2 11" xfId="7170"/>
    <cellStyle name="20% - Акцент3 2 12" xfId="5308"/>
    <cellStyle name="20% — акцент3 2 12" xfId="7383"/>
    <cellStyle name="20% - Акцент3 2 13" xfId="6156"/>
    <cellStyle name="20% — акцент3 2 13" xfId="7610"/>
    <cellStyle name="20% - Акцент3 2 14" xfId="6247"/>
    <cellStyle name="20% — акцент3 2 14" xfId="7833"/>
    <cellStyle name="20% - Акцент3 2 15" xfId="6356"/>
    <cellStyle name="20% — акцент3 2 15" xfId="8055"/>
    <cellStyle name="20% - Акцент3 2 16" xfId="6483"/>
    <cellStyle name="20% — акцент3 2 16" xfId="8255"/>
    <cellStyle name="20% - Акцент3 2 17" xfId="6628"/>
    <cellStyle name="20% — акцент3 2 17" xfId="8452"/>
    <cellStyle name="20% - Акцент3 2 18" xfId="6791"/>
    <cellStyle name="20% — акцент3 2 18" xfId="8607"/>
    <cellStyle name="20% - Акцент3 2 19" xfId="6968"/>
    <cellStyle name="20% — акцент3 2 19" xfId="8752"/>
    <cellStyle name="20% - Акцент3 2 2" xfId="1001"/>
    <cellStyle name="20% — акцент3 2 2" xfId="4570"/>
    <cellStyle name="20% - Акцент3 2 2 10" xfId="6788"/>
    <cellStyle name="20% - Акцент3 2 2 11" xfId="6965"/>
    <cellStyle name="20% - Акцент3 2 2 12" xfId="7168"/>
    <cellStyle name="20% - Акцент3 2 2 13" xfId="7381"/>
    <cellStyle name="20% - Акцент3 2 2 14" xfId="7608"/>
    <cellStyle name="20% - Акцент3 2 2 15" xfId="7831"/>
    <cellStyle name="20% - Акцент3 2 2 16" xfId="8053"/>
    <cellStyle name="20% - Акцент3 2 2 17" xfId="8253"/>
    <cellStyle name="20% - Акцент3 2 2 18" xfId="8450"/>
    <cellStyle name="20% - Акцент3 2 2 19" xfId="8605"/>
    <cellStyle name="20% - Акцент3 2 2 2" xfId="1002"/>
    <cellStyle name="20% - Акцент3 2 2 20" xfId="8750"/>
    <cellStyle name="20% - Акцент3 2 2 21" xfId="8800"/>
    <cellStyle name="20% - Акцент3 2 2 22" xfId="8983"/>
    <cellStyle name="20% - Акцент3 2 2 23" xfId="9227"/>
    <cellStyle name="20% - Акцент3 2 2 24" xfId="9361"/>
    <cellStyle name="20% - Акцент3 2 2 25" xfId="9450"/>
    <cellStyle name="20% - Акцент3 2 2 26" xfId="9539"/>
    <cellStyle name="20% - Акцент3 2 2 27" xfId="9616"/>
    <cellStyle name="20% - Акцент3 2 2 28" xfId="9651"/>
    <cellStyle name="20% - Акцент3 2 2 29" xfId="9744"/>
    <cellStyle name="20% - Акцент3 2 2 3" xfId="4572"/>
    <cellStyle name="20% - Акцент3 2 2 30" xfId="9808"/>
    <cellStyle name="20% - Акцент3 2 2 31" xfId="10534"/>
    <cellStyle name="20% - Акцент3 2 2 32" xfId="11267"/>
    <cellStyle name="20% - Акцент3 2 2 33" xfId="11502"/>
    <cellStyle name="20% - Акцент3 2 2 34" xfId="11737"/>
    <cellStyle name="20% - Акцент3 2 2 35" xfId="11972"/>
    <cellStyle name="20% - Акцент3 2 2 36" xfId="12207"/>
    <cellStyle name="20% - Акцент3 2 2 37" xfId="12442"/>
    <cellStyle name="20% - Акцент3 2 2 38" xfId="12677"/>
    <cellStyle name="20% - Акцент3 2 2 39" xfId="12912"/>
    <cellStyle name="20% - Акцент3 2 2 4" xfId="5305"/>
    <cellStyle name="20% - Акцент3 2 2 40" xfId="13147"/>
    <cellStyle name="20% - Акцент3 2 2 41" xfId="13382"/>
    <cellStyle name="20% - Акцент3 2 2 42" xfId="13617"/>
    <cellStyle name="20% - Акцент3 2 2 43" xfId="13851"/>
    <cellStyle name="20% - Акцент3 2 2 44" xfId="14080"/>
    <cellStyle name="20% - Акцент3 2 2 45" xfId="14308"/>
    <cellStyle name="20% - Акцент3 2 2 46" xfId="14529"/>
    <cellStyle name="20% - Акцент3 2 2 47" xfId="14749"/>
    <cellStyle name="20% - Акцент3 2 2 48" xfId="14950"/>
    <cellStyle name="20% - Акцент3 2 2 49" xfId="15144"/>
    <cellStyle name="20% - Акцент3 2 2 5" xfId="6153"/>
    <cellStyle name="20% - Акцент3 2 2 50" xfId="15299"/>
    <cellStyle name="20% - Акцент3 2 2 51" xfId="15443"/>
    <cellStyle name="20% - Акцент3 2 2 52" xfId="15491"/>
    <cellStyle name="20% - Акцент3 2 2 53" xfId="15657"/>
    <cellStyle name="20% - Акцент3 2 2 54" xfId="15733"/>
    <cellStyle name="20% - Акцент3 2 2 6" xfId="6244"/>
    <cellStyle name="20% - Акцент3 2 2 7" xfId="6353"/>
    <cellStyle name="20% - Акцент3 2 2 8" xfId="6480"/>
    <cellStyle name="20% - Акцент3 2 2 9" xfId="6625"/>
    <cellStyle name="20% - Акцент3 2 20" xfId="7171"/>
    <cellStyle name="20% — акцент3 2 20" xfId="8799"/>
    <cellStyle name="20% - Акцент3 2 21" xfId="7384"/>
    <cellStyle name="20% — акцент3 2 21" xfId="8984"/>
    <cellStyle name="20% - Акцент3 2 22" xfId="7611"/>
    <cellStyle name="20% — акцент3 2 22" xfId="9228"/>
    <cellStyle name="20% - Акцент3 2 23" xfId="7834"/>
    <cellStyle name="20% — акцент3 2 23" xfId="9362"/>
    <cellStyle name="20% - Акцент3 2 24" xfId="8056"/>
    <cellStyle name="20% — акцент3 2 24" xfId="9451"/>
    <cellStyle name="20% - Акцент3 2 25" xfId="8256"/>
    <cellStyle name="20% — акцент3 2 25" xfId="9540"/>
    <cellStyle name="20% - Акцент3 2 26" xfId="8453"/>
    <cellStyle name="20% — акцент3 2 26" xfId="9617"/>
    <cellStyle name="20% - Акцент3 2 27" xfId="8608"/>
    <cellStyle name="20% — акцент3 2 27" xfId="9652"/>
    <cellStyle name="20% - Акцент3 2 28" xfId="8753"/>
    <cellStyle name="20% — акцент3 2 28" xfId="9745"/>
    <cellStyle name="20% - Акцент3 2 29" xfId="8798"/>
    <cellStyle name="20% — акцент3 2 29" xfId="9806"/>
    <cellStyle name="20% - Акцент3 2 3" xfId="1003"/>
    <cellStyle name="20% — акцент3 2 3" xfId="5307"/>
    <cellStyle name="20% - Акцент3 2 3 10" xfId="6964"/>
    <cellStyle name="20% - Акцент3 2 3 11" xfId="7167"/>
    <cellStyle name="20% - Акцент3 2 3 12" xfId="7380"/>
    <cellStyle name="20% - Акцент3 2 3 13" xfId="7607"/>
    <cellStyle name="20% - Акцент3 2 3 14" xfId="7830"/>
    <cellStyle name="20% - Акцент3 2 3 15" xfId="8052"/>
    <cellStyle name="20% - Акцент3 2 3 16" xfId="8252"/>
    <cellStyle name="20% - Акцент3 2 3 17" xfId="8449"/>
    <cellStyle name="20% - Акцент3 2 3 18" xfId="8604"/>
    <cellStyle name="20% - Акцент3 2 3 19" xfId="8749"/>
    <cellStyle name="20% - Акцент3 2 3 2" xfId="1004"/>
    <cellStyle name="20% - Акцент3 2 3 20" xfId="9809"/>
    <cellStyle name="20% - Акцент3 2 3 21" xfId="10533"/>
    <cellStyle name="20% - Акцент3 2 3 22" xfId="11266"/>
    <cellStyle name="20% - Акцент3 2 3 23" xfId="11501"/>
    <cellStyle name="20% - Акцент3 2 3 24" xfId="11736"/>
    <cellStyle name="20% - Акцент3 2 3 25" xfId="11971"/>
    <cellStyle name="20% - Акцент3 2 3 26" xfId="12206"/>
    <cellStyle name="20% - Акцент3 2 3 27" xfId="12441"/>
    <cellStyle name="20% - Акцент3 2 3 28" xfId="12676"/>
    <cellStyle name="20% - Акцент3 2 3 29" xfId="12911"/>
    <cellStyle name="20% - Акцент3 2 3 3" xfId="4573"/>
    <cellStyle name="20% - Акцент3 2 3 30" xfId="13146"/>
    <cellStyle name="20% - Акцент3 2 3 31" xfId="13381"/>
    <cellStyle name="20% - Акцент3 2 3 32" xfId="13616"/>
    <cellStyle name="20% - Акцент3 2 3 33" xfId="13850"/>
    <cellStyle name="20% - Акцент3 2 3 34" xfId="14079"/>
    <cellStyle name="20% - Акцент3 2 3 35" xfId="14307"/>
    <cellStyle name="20% - Акцент3 2 3 36" xfId="14528"/>
    <cellStyle name="20% - Акцент3 2 3 37" xfId="14748"/>
    <cellStyle name="20% - Акцент3 2 3 38" xfId="14949"/>
    <cellStyle name="20% - Акцент3 2 3 39" xfId="15143"/>
    <cellStyle name="20% - Акцент3 2 3 4" xfId="6152"/>
    <cellStyle name="20% - Акцент3 2 3 40" xfId="15298"/>
    <cellStyle name="20% - Акцент3 2 3 41" xfId="15442"/>
    <cellStyle name="20% - Акцент3 2 3 5" xfId="6243"/>
    <cellStyle name="20% - Акцент3 2 3 6" xfId="6352"/>
    <cellStyle name="20% - Акцент3 2 3 7" xfId="6479"/>
    <cellStyle name="20% - Акцент3 2 3 8" xfId="6624"/>
    <cellStyle name="20% - Акцент3 2 3 9" xfId="6787"/>
    <cellStyle name="20% - Акцент3 2 30" xfId="8985"/>
    <cellStyle name="20% — акцент3 2 30" xfId="10536"/>
    <cellStyle name="20% - Акцент3 2 31" xfId="9229"/>
    <cellStyle name="20% — акцент3 2 31" xfId="11269"/>
    <cellStyle name="20% - Акцент3 2 32" xfId="9363"/>
    <cellStyle name="20% — акцент3 2 32" xfId="11504"/>
    <cellStyle name="20% - Акцент3 2 33" xfId="9452"/>
    <cellStyle name="20% — акцент3 2 33" xfId="11739"/>
    <cellStyle name="20% - Акцент3 2 34" xfId="9541"/>
    <cellStyle name="20% — акцент3 2 34" xfId="11974"/>
    <cellStyle name="20% - Акцент3 2 35" xfId="9618"/>
    <cellStyle name="20% — акцент3 2 35" xfId="12209"/>
    <cellStyle name="20% - Акцент3 2 36" xfId="9653"/>
    <cellStyle name="20% — акцент3 2 36" xfId="12444"/>
    <cellStyle name="20% - Акцент3 2 37" xfId="9746"/>
    <cellStyle name="20% — акцент3 2 37" xfId="12679"/>
    <cellStyle name="20% - Акцент3 2 38" xfId="9805"/>
    <cellStyle name="20% — акцент3 2 38" xfId="12914"/>
    <cellStyle name="20% - Акцент3 2 39" xfId="10537"/>
    <cellStyle name="20% — акцент3 2 39" xfId="13149"/>
    <cellStyle name="20% - Акцент3 2 4" xfId="1005"/>
    <cellStyle name="20% — акцент3 2 4" xfId="6155"/>
    <cellStyle name="20% - Акцент3 2 4 10" xfId="7379"/>
    <cellStyle name="20% - Акцент3 2 4 11" xfId="7606"/>
    <cellStyle name="20% - Акцент3 2 4 12" xfId="7829"/>
    <cellStyle name="20% - Акцент3 2 4 13" xfId="8051"/>
    <cellStyle name="20% - Акцент3 2 4 14" xfId="8251"/>
    <cellStyle name="20% - Акцент3 2 4 15" xfId="8448"/>
    <cellStyle name="20% - Акцент3 2 4 16" xfId="8603"/>
    <cellStyle name="20% - Акцент3 2 4 17" xfId="8748"/>
    <cellStyle name="20% - Акцент3 2 4 18" xfId="9810"/>
    <cellStyle name="20% - Акцент3 2 4 19" xfId="10532"/>
    <cellStyle name="20% - Акцент3 2 4 2" xfId="4574"/>
    <cellStyle name="20% - Акцент3 2 4 20" xfId="11265"/>
    <cellStyle name="20% - Акцент3 2 4 21" xfId="11500"/>
    <cellStyle name="20% - Акцент3 2 4 22" xfId="11735"/>
    <cellStyle name="20% - Акцент3 2 4 23" xfId="11970"/>
    <cellStyle name="20% - Акцент3 2 4 24" xfId="12205"/>
    <cellStyle name="20% - Акцент3 2 4 25" xfId="12440"/>
    <cellStyle name="20% - Акцент3 2 4 26" xfId="12675"/>
    <cellStyle name="20% - Акцент3 2 4 27" xfId="12910"/>
    <cellStyle name="20% - Акцент3 2 4 28" xfId="13145"/>
    <cellStyle name="20% - Акцент3 2 4 29" xfId="13380"/>
    <cellStyle name="20% - Акцент3 2 4 3" xfId="6242"/>
    <cellStyle name="20% - Акцент3 2 4 30" xfId="13615"/>
    <cellStyle name="20% - Акцент3 2 4 31" xfId="13849"/>
    <cellStyle name="20% - Акцент3 2 4 32" xfId="14078"/>
    <cellStyle name="20% - Акцент3 2 4 33" xfId="14306"/>
    <cellStyle name="20% - Акцент3 2 4 34" xfId="14527"/>
    <cellStyle name="20% - Акцент3 2 4 35" xfId="14747"/>
    <cellStyle name="20% - Акцент3 2 4 36" xfId="14948"/>
    <cellStyle name="20% - Акцент3 2 4 37" xfId="15142"/>
    <cellStyle name="20% - Акцент3 2 4 38" xfId="15297"/>
    <cellStyle name="20% - Акцент3 2 4 39" xfId="15441"/>
    <cellStyle name="20% - Акцент3 2 4 4" xfId="6351"/>
    <cellStyle name="20% - Акцент3 2 4 5" xfId="6478"/>
    <cellStyle name="20% - Акцент3 2 4 6" xfId="6623"/>
    <cellStyle name="20% - Акцент3 2 4 7" xfId="6786"/>
    <cellStyle name="20% - Акцент3 2 4 8" xfId="6963"/>
    <cellStyle name="20% - Акцент3 2 4 9" xfId="7166"/>
    <cellStyle name="20% - Акцент3 2 40" xfId="11270"/>
    <cellStyle name="20% — акцент3 2 40" xfId="13384"/>
    <cellStyle name="20% - Акцент3 2 41" xfId="11505"/>
    <cellStyle name="20% — акцент3 2 41" xfId="13619"/>
    <cellStyle name="20% - Акцент3 2 42" xfId="11740"/>
    <cellStyle name="20% — акцент3 2 42" xfId="13853"/>
    <cellStyle name="20% - Акцент3 2 43" xfId="11975"/>
    <cellStyle name="20% — акцент3 2 43" xfId="14082"/>
    <cellStyle name="20% - Акцент3 2 44" xfId="12210"/>
    <cellStyle name="20% — акцент3 2 44" xfId="14310"/>
    <cellStyle name="20% - Акцент3 2 45" xfId="12445"/>
    <cellStyle name="20% — акцент3 2 45" xfId="14531"/>
    <cellStyle name="20% - Акцент3 2 46" xfId="12680"/>
    <cellStyle name="20% — акцент3 2 46" xfId="14751"/>
    <cellStyle name="20% - Акцент3 2 47" xfId="12915"/>
    <cellStyle name="20% — акцент3 2 47" xfId="14952"/>
    <cellStyle name="20% - Акцент3 2 48" xfId="13150"/>
    <cellStyle name="20% — акцент3 2 48" xfId="15146"/>
    <cellStyle name="20% - Акцент3 2 49" xfId="13385"/>
    <cellStyle name="20% — акцент3 2 49" xfId="15301"/>
    <cellStyle name="20% - Акцент3 2 5" xfId="1006"/>
    <cellStyle name="20% — акцент3 2 5" xfId="6246"/>
    <cellStyle name="20% - Акцент3 2 5 10" xfId="7605"/>
    <cellStyle name="20% - Акцент3 2 5 11" xfId="7828"/>
    <cellStyle name="20% - Акцент3 2 5 12" xfId="8050"/>
    <cellStyle name="20% - Акцент3 2 5 13" xfId="8250"/>
    <cellStyle name="20% - Акцент3 2 5 14" xfId="8447"/>
    <cellStyle name="20% - Акцент3 2 5 15" xfId="8602"/>
    <cellStyle name="20% - Акцент3 2 5 16" xfId="8747"/>
    <cellStyle name="20% - Акцент3 2 5 17" xfId="9811"/>
    <cellStyle name="20% - Акцент3 2 5 18" xfId="10531"/>
    <cellStyle name="20% - Акцент3 2 5 19" xfId="11264"/>
    <cellStyle name="20% - Акцент3 2 5 2" xfId="4575"/>
    <cellStyle name="20% - Акцент3 2 5 20" xfId="11499"/>
    <cellStyle name="20% - Акцент3 2 5 21" xfId="11734"/>
    <cellStyle name="20% - Акцент3 2 5 22" xfId="11969"/>
    <cellStyle name="20% - Акцент3 2 5 23" xfId="12204"/>
    <cellStyle name="20% - Акцент3 2 5 24" xfId="12439"/>
    <cellStyle name="20% - Акцент3 2 5 25" xfId="12674"/>
    <cellStyle name="20% - Акцент3 2 5 26" xfId="12909"/>
    <cellStyle name="20% - Акцент3 2 5 27" xfId="13144"/>
    <cellStyle name="20% - Акцент3 2 5 28" xfId="13379"/>
    <cellStyle name="20% - Акцент3 2 5 29" xfId="13614"/>
    <cellStyle name="20% - Акцент3 2 5 3" xfId="6350"/>
    <cellStyle name="20% - Акцент3 2 5 30" xfId="13848"/>
    <cellStyle name="20% - Акцент3 2 5 31" xfId="14077"/>
    <cellStyle name="20% - Акцент3 2 5 32" xfId="14305"/>
    <cellStyle name="20% - Акцент3 2 5 33" xfId="14526"/>
    <cellStyle name="20% - Акцент3 2 5 34" xfId="14746"/>
    <cellStyle name="20% - Акцент3 2 5 35" xfId="14947"/>
    <cellStyle name="20% - Акцент3 2 5 36" xfId="15141"/>
    <cellStyle name="20% - Акцент3 2 5 37" xfId="15296"/>
    <cellStyle name="20% - Акцент3 2 5 38" xfId="15440"/>
    <cellStyle name="20% - Акцент3 2 5 4" xfId="6477"/>
    <cellStyle name="20% - Акцент3 2 5 5" xfId="6622"/>
    <cellStyle name="20% - Акцент3 2 5 6" xfId="6785"/>
    <cellStyle name="20% - Акцент3 2 5 7" xfId="6962"/>
    <cellStyle name="20% - Акцент3 2 5 8" xfId="7165"/>
    <cellStyle name="20% - Акцент3 2 5 9" xfId="7378"/>
    <cellStyle name="20% - Акцент3 2 50" xfId="13620"/>
    <cellStyle name="20% — акцент3 2 50" xfId="15445"/>
    <cellStyle name="20% - Акцент3 2 51" xfId="13854"/>
    <cellStyle name="20% — акцент3 2 51" xfId="15490"/>
    <cellStyle name="20% - Акцент3 2 52" xfId="14083"/>
    <cellStyle name="20% — акцент3 2 52" xfId="15658"/>
    <cellStyle name="20% - Акцент3 2 53" xfId="14311"/>
    <cellStyle name="20% — акцент3 2 53" xfId="15734"/>
    <cellStyle name="20% - Акцент3 2 54" xfId="14532"/>
    <cellStyle name="20% - Акцент3 2 55" xfId="14752"/>
    <cellStyle name="20% - Акцент3 2 56" xfId="14953"/>
    <cellStyle name="20% - Акцент3 2 57" xfId="15147"/>
    <cellStyle name="20% - Акцент3 2 58" xfId="15302"/>
    <cellStyle name="20% - Акцент3 2 59" xfId="15446"/>
    <cellStyle name="20% - Акцент3 2 6" xfId="1007"/>
    <cellStyle name="20% — акцент3 2 6" xfId="6355"/>
    <cellStyle name="20% - Акцент3 2 6 10" xfId="7827"/>
    <cellStyle name="20% - Акцент3 2 6 11" xfId="8049"/>
    <cellStyle name="20% - Акцент3 2 6 12" xfId="8249"/>
    <cellStyle name="20% - Акцент3 2 6 13" xfId="8446"/>
    <cellStyle name="20% - Акцент3 2 6 14" xfId="8601"/>
    <cellStyle name="20% - Акцент3 2 6 15" xfId="8746"/>
    <cellStyle name="20% - Акцент3 2 6 16" xfId="9812"/>
    <cellStyle name="20% - Акцент3 2 6 17" xfId="10530"/>
    <cellStyle name="20% - Акцент3 2 6 18" xfId="11263"/>
    <cellStyle name="20% - Акцент3 2 6 19" xfId="11498"/>
    <cellStyle name="20% - Акцент3 2 6 2" xfId="4576"/>
    <cellStyle name="20% - Акцент3 2 6 20" xfId="11733"/>
    <cellStyle name="20% - Акцент3 2 6 21" xfId="11968"/>
    <cellStyle name="20% - Акцент3 2 6 22" xfId="12203"/>
    <cellStyle name="20% - Акцент3 2 6 23" xfId="12438"/>
    <cellStyle name="20% - Акцент3 2 6 24" xfId="12673"/>
    <cellStyle name="20% - Акцент3 2 6 25" xfId="12908"/>
    <cellStyle name="20% - Акцент3 2 6 26" xfId="13143"/>
    <cellStyle name="20% - Акцент3 2 6 27" xfId="13378"/>
    <cellStyle name="20% - Акцент3 2 6 28" xfId="13613"/>
    <cellStyle name="20% - Акцент3 2 6 29" xfId="13847"/>
    <cellStyle name="20% - Акцент3 2 6 3" xfId="6476"/>
    <cellStyle name="20% - Акцент3 2 6 30" xfId="14076"/>
    <cellStyle name="20% - Акцент3 2 6 31" xfId="14304"/>
    <cellStyle name="20% - Акцент3 2 6 32" xfId="14525"/>
    <cellStyle name="20% - Акцент3 2 6 33" xfId="14745"/>
    <cellStyle name="20% - Акцент3 2 6 34" xfId="14946"/>
    <cellStyle name="20% - Акцент3 2 6 35" xfId="15140"/>
    <cellStyle name="20% - Акцент3 2 6 36" xfId="15295"/>
    <cellStyle name="20% - Акцент3 2 6 37" xfId="15439"/>
    <cellStyle name="20% - Акцент3 2 6 4" xfId="6621"/>
    <cellStyle name="20% - Акцент3 2 6 5" xfId="6784"/>
    <cellStyle name="20% - Акцент3 2 6 6" xfId="6961"/>
    <cellStyle name="20% - Акцент3 2 6 7" xfId="7164"/>
    <cellStyle name="20% - Акцент3 2 6 8" xfId="7377"/>
    <cellStyle name="20% - Акцент3 2 6 9" xfId="7604"/>
    <cellStyle name="20% - Акцент3 2 60" xfId="15489"/>
    <cellStyle name="20% - Акцент3 2 61" xfId="15659"/>
    <cellStyle name="20% - Акцент3 2 62" xfId="15735"/>
    <cellStyle name="20% - Акцент3 2 7" xfId="1008"/>
    <cellStyle name="20% — акцент3 2 7" xfId="6482"/>
    <cellStyle name="20% - Акцент3 2 7 10" xfId="8048"/>
    <cellStyle name="20% - Акцент3 2 7 11" xfId="8248"/>
    <cellStyle name="20% - Акцент3 2 7 12" xfId="8445"/>
    <cellStyle name="20% - Акцент3 2 7 13" xfId="8600"/>
    <cellStyle name="20% - Акцент3 2 7 14" xfId="8745"/>
    <cellStyle name="20% - Акцент3 2 7 15" xfId="9813"/>
    <cellStyle name="20% - Акцент3 2 7 16" xfId="10529"/>
    <cellStyle name="20% - Акцент3 2 7 17" xfId="11262"/>
    <cellStyle name="20% - Акцент3 2 7 18" xfId="11497"/>
    <cellStyle name="20% - Акцент3 2 7 19" xfId="11732"/>
    <cellStyle name="20% - Акцент3 2 7 2" xfId="4577"/>
    <cellStyle name="20% - Акцент3 2 7 20" xfId="11967"/>
    <cellStyle name="20% - Акцент3 2 7 21" xfId="12202"/>
    <cellStyle name="20% - Акцент3 2 7 22" xfId="12437"/>
    <cellStyle name="20% - Акцент3 2 7 23" xfId="12672"/>
    <cellStyle name="20% - Акцент3 2 7 24" xfId="12907"/>
    <cellStyle name="20% - Акцент3 2 7 25" xfId="13142"/>
    <cellStyle name="20% - Акцент3 2 7 26" xfId="13377"/>
    <cellStyle name="20% - Акцент3 2 7 27" xfId="13612"/>
    <cellStyle name="20% - Акцент3 2 7 28" xfId="13846"/>
    <cellStyle name="20% - Акцент3 2 7 29" xfId="14075"/>
    <cellStyle name="20% - Акцент3 2 7 3" xfId="6620"/>
    <cellStyle name="20% - Акцент3 2 7 30" xfId="14303"/>
    <cellStyle name="20% - Акцент3 2 7 31" xfId="14524"/>
    <cellStyle name="20% - Акцент3 2 7 32" xfId="14744"/>
    <cellStyle name="20% - Акцент3 2 7 33" xfId="14945"/>
    <cellStyle name="20% - Акцент3 2 7 34" xfId="15139"/>
    <cellStyle name="20% - Акцент3 2 7 35" xfId="15294"/>
    <cellStyle name="20% - Акцент3 2 7 36" xfId="15438"/>
    <cellStyle name="20% - Акцент3 2 7 4" xfId="6783"/>
    <cellStyle name="20% - Акцент3 2 7 5" xfId="6960"/>
    <cellStyle name="20% - Акцент3 2 7 6" xfId="7163"/>
    <cellStyle name="20% - Акцент3 2 7 7" xfId="7376"/>
    <cellStyle name="20% - Акцент3 2 7 8" xfId="7603"/>
    <cellStyle name="20% - Акцент3 2 7 9" xfId="7826"/>
    <cellStyle name="20% - Акцент3 2 8" xfId="1009"/>
    <cellStyle name="20% — акцент3 2 8" xfId="6627"/>
    <cellStyle name="20% - Акцент3 2 8 10" xfId="8247"/>
    <cellStyle name="20% - Акцент3 2 8 11" xfId="8444"/>
    <cellStyle name="20% - Акцент3 2 8 12" xfId="8599"/>
    <cellStyle name="20% - Акцент3 2 8 13" xfId="8744"/>
    <cellStyle name="20% - Акцент3 2 8 14" xfId="9814"/>
    <cellStyle name="20% - Акцент3 2 8 15" xfId="10528"/>
    <cellStyle name="20% - Акцент3 2 8 16" xfId="11261"/>
    <cellStyle name="20% - Акцент3 2 8 17" xfId="11496"/>
    <cellStyle name="20% - Акцент3 2 8 18" xfId="11731"/>
    <cellStyle name="20% - Акцент3 2 8 19" xfId="11966"/>
    <cellStyle name="20% - Акцент3 2 8 2" xfId="4578"/>
    <cellStyle name="20% - Акцент3 2 8 20" xfId="12201"/>
    <cellStyle name="20% - Акцент3 2 8 21" xfId="12436"/>
    <cellStyle name="20% - Акцент3 2 8 22" xfId="12671"/>
    <cellStyle name="20% - Акцент3 2 8 23" xfId="12906"/>
    <cellStyle name="20% - Акцент3 2 8 24" xfId="13141"/>
    <cellStyle name="20% - Акцент3 2 8 25" xfId="13376"/>
    <cellStyle name="20% - Акцент3 2 8 26" xfId="13611"/>
    <cellStyle name="20% - Акцент3 2 8 27" xfId="13845"/>
    <cellStyle name="20% - Акцент3 2 8 28" xfId="14074"/>
    <cellStyle name="20% - Акцент3 2 8 29" xfId="14302"/>
    <cellStyle name="20% - Акцент3 2 8 3" xfId="6782"/>
    <cellStyle name="20% - Акцент3 2 8 30" xfId="14523"/>
    <cellStyle name="20% - Акцент3 2 8 31" xfId="14743"/>
    <cellStyle name="20% - Акцент3 2 8 32" xfId="14944"/>
    <cellStyle name="20% - Акцент3 2 8 33" xfId="15138"/>
    <cellStyle name="20% - Акцент3 2 8 34" xfId="15293"/>
    <cellStyle name="20% - Акцент3 2 8 35" xfId="15437"/>
    <cellStyle name="20% - Акцент3 2 8 4" xfId="6959"/>
    <cellStyle name="20% - Акцент3 2 8 5" xfId="7162"/>
    <cellStyle name="20% - Акцент3 2 8 6" xfId="7375"/>
    <cellStyle name="20% - Акцент3 2 8 7" xfId="7602"/>
    <cellStyle name="20% - Акцент3 2 8 8" xfId="7825"/>
    <cellStyle name="20% - Акцент3 2 8 9" xfId="8047"/>
    <cellStyle name="20% - Акцент3 2 9" xfId="1010"/>
    <cellStyle name="20% — акцент3 2 9" xfId="6790"/>
    <cellStyle name="20% - Акцент3 2 9 10" xfId="8443"/>
    <cellStyle name="20% - Акцент3 2 9 11" xfId="8598"/>
    <cellStyle name="20% - Акцент3 2 9 12" xfId="8743"/>
    <cellStyle name="20% - Акцент3 2 9 13" xfId="9815"/>
    <cellStyle name="20% - Акцент3 2 9 14" xfId="10527"/>
    <cellStyle name="20% - Акцент3 2 9 15" xfId="11260"/>
    <cellStyle name="20% - Акцент3 2 9 16" xfId="11495"/>
    <cellStyle name="20% - Акцент3 2 9 17" xfId="11730"/>
    <cellStyle name="20% - Акцент3 2 9 18" xfId="11965"/>
    <cellStyle name="20% - Акцент3 2 9 19" xfId="12200"/>
    <cellStyle name="20% - Акцент3 2 9 2" xfId="4579"/>
    <cellStyle name="20% - Акцент3 2 9 20" xfId="12435"/>
    <cellStyle name="20% - Акцент3 2 9 21" xfId="12670"/>
    <cellStyle name="20% - Акцент3 2 9 22" xfId="12905"/>
    <cellStyle name="20% - Акцент3 2 9 23" xfId="13140"/>
    <cellStyle name="20% - Акцент3 2 9 24" xfId="13375"/>
    <cellStyle name="20% - Акцент3 2 9 25" xfId="13610"/>
    <cellStyle name="20% - Акцент3 2 9 26" xfId="13844"/>
    <cellStyle name="20% - Акцент3 2 9 27" xfId="14073"/>
    <cellStyle name="20% - Акцент3 2 9 28" xfId="14301"/>
    <cellStyle name="20% - Акцент3 2 9 29" xfId="14522"/>
    <cellStyle name="20% - Акцент3 2 9 3" xfId="6958"/>
    <cellStyle name="20% - Акцент3 2 9 30" xfId="14742"/>
    <cellStyle name="20% - Акцент3 2 9 31" xfId="14943"/>
    <cellStyle name="20% - Акцент3 2 9 32" xfId="15137"/>
    <cellStyle name="20% - Акцент3 2 9 33" xfId="15292"/>
    <cellStyle name="20% - Акцент3 2 9 34" xfId="15436"/>
    <cellStyle name="20% - Акцент3 2 9 4" xfId="7161"/>
    <cellStyle name="20% - Акцент3 2 9 5" xfId="7374"/>
    <cellStyle name="20% - Акцент3 2 9 6" xfId="7601"/>
    <cellStyle name="20% - Акцент3 2 9 7" xfId="7824"/>
    <cellStyle name="20% - Акцент3 2 9 8" xfId="8046"/>
    <cellStyle name="20% - Акцент3 2 9 9" xfId="8246"/>
    <cellStyle name="20% - Акцент3 2_46EE.2011(v1.0)" xfId="1011"/>
    <cellStyle name="20% — акцент3 20" xfId="1012"/>
    <cellStyle name="20% — акцент3 21" xfId="1013"/>
    <cellStyle name="20% — акцент3 22" xfId="4568"/>
    <cellStyle name="20% — акцент3 23" xfId="5309"/>
    <cellStyle name="20% — акцент3 24" xfId="6157"/>
    <cellStyle name="20% — акцент3 25" xfId="6248"/>
    <cellStyle name="20% — акцент3 26" xfId="6357"/>
    <cellStyle name="20% — акцент3 27" xfId="6484"/>
    <cellStyle name="20% — акцент3 28" xfId="6629"/>
    <cellStyle name="20% — акцент3 29" xfId="6792"/>
    <cellStyle name="20% - Акцент3 3" xfId="1014"/>
    <cellStyle name="20% — акцент3 3" xfId="1015"/>
    <cellStyle name="20% - Акцент3 3 10" xfId="1016"/>
    <cellStyle name="20% - Акцент3 3 10 2" xfId="4581"/>
    <cellStyle name="20% - Акцент3 3 10 3" xfId="9817"/>
    <cellStyle name="20% - Акцент3 3 11" xfId="1017"/>
    <cellStyle name="20% - Акцент3 3 12" xfId="4580"/>
    <cellStyle name="20% - Акцент3 3 13" xfId="5484"/>
    <cellStyle name="20% - Акцент3 3 14" xfId="6145"/>
    <cellStyle name="20% - Акцент3 3 15" xfId="6236"/>
    <cellStyle name="20% - Акцент3 3 16" xfId="6345"/>
    <cellStyle name="20% - Акцент3 3 17" xfId="6472"/>
    <cellStyle name="20% - Акцент3 3 18" xfId="6617"/>
    <cellStyle name="20% - Акцент3 3 19" xfId="6780"/>
    <cellStyle name="20% - Акцент3 3 2" xfId="1018"/>
    <cellStyle name="20% - Акцент3 3 2 2" xfId="1019"/>
    <cellStyle name="20% - Акцент3 3 2 3" xfId="4582"/>
    <cellStyle name="20% - Акцент3 3 2 4" xfId="8802"/>
    <cellStyle name="20% - Акцент3 3 20" xfId="6957"/>
    <cellStyle name="20% - Акцент3 3 21" xfId="7160"/>
    <cellStyle name="20% - Акцент3 3 22" xfId="7373"/>
    <cellStyle name="20% - Акцент3 3 23" xfId="7600"/>
    <cellStyle name="20% - Акцент3 3 24" xfId="7823"/>
    <cellStyle name="20% - Акцент3 3 25" xfId="8045"/>
    <cellStyle name="20% - Акцент3 3 26" xfId="8245"/>
    <cellStyle name="20% - Акцент3 3 27" xfId="8442"/>
    <cellStyle name="20% - Акцент3 3 28" xfId="8597"/>
    <cellStyle name="20% - Акцент3 3 29" xfId="8742"/>
    <cellStyle name="20% - Акцент3 3 3" xfId="1020"/>
    <cellStyle name="20% - Акцент3 3 3 2" xfId="1021"/>
    <cellStyle name="20% - Акцент3 3 3 3" xfId="4583"/>
    <cellStyle name="20% - Акцент3 3 3 4" xfId="9819"/>
    <cellStyle name="20% - Акцент3 3 30" xfId="8801"/>
    <cellStyle name="20% - Акцент3 3 31" xfId="8982"/>
    <cellStyle name="20% - Акцент3 3 32" xfId="9226"/>
    <cellStyle name="20% - Акцент3 3 33" xfId="9360"/>
    <cellStyle name="20% - Акцент3 3 34" xfId="9449"/>
    <cellStyle name="20% - Акцент3 3 35" xfId="9538"/>
    <cellStyle name="20% - Акцент3 3 36" xfId="9615"/>
    <cellStyle name="20% - Акцент3 3 37" xfId="9650"/>
    <cellStyle name="20% - Акцент3 3 38" xfId="9743"/>
    <cellStyle name="20% - Акцент3 3 39" xfId="9816"/>
    <cellStyle name="20% - Акцент3 3 4" xfId="1022"/>
    <cellStyle name="20% - Акцент3 3 4 2" xfId="4584"/>
    <cellStyle name="20% - Акцент3 3 4 3" xfId="9820"/>
    <cellStyle name="20% - Акцент3 3 40" xfId="10526"/>
    <cellStyle name="20% - Акцент3 3 41" xfId="11259"/>
    <cellStyle name="20% - Акцент3 3 42" xfId="11494"/>
    <cellStyle name="20% - Акцент3 3 43" xfId="11729"/>
    <cellStyle name="20% - Акцент3 3 44" xfId="11964"/>
    <cellStyle name="20% - Акцент3 3 45" xfId="12199"/>
    <cellStyle name="20% - Акцент3 3 46" xfId="12434"/>
    <cellStyle name="20% - Акцент3 3 47" xfId="12669"/>
    <cellStyle name="20% - Акцент3 3 48" xfId="12904"/>
    <cellStyle name="20% - Акцент3 3 49" xfId="13139"/>
    <cellStyle name="20% - Акцент3 3 5" xfId="1023"/>
    <cellStyle name="20% - Акцент3 3 5 2" xfId="4585"/>
    <cellStyle name="20% - Акцент3 3 5 3" xfId="9821"/>
    <cellStyle name="20% - Акцент3 3 50" xfId="13374"/>
    <cellStyle name="20% - Акцент3 3 51" xfId="13609"/>
    <cellStyle name="20% - Акцент3 3 52" xfId="13843"/>
    <cellStyle name="20% - Акцент3 3 53" xfId="14072"/>
    <cellStyle name="20% - Акцент3 3 54" xfId="14300"/>
    <cellStyle name="20% - Акцент3 3 55" xfId="14521"/>
    <cellStyle name="20% - Акцент3 3 56" xfId="14741"/>
    <cellStyle name="20% - Акцент3 3 57" xfId="14942"/>
    <cellStyle name="20% - Акцент3 3 58" xfId="15136"/>
    <cellStyle name="20% - Акцент3 3 59" xfId="15291"/>
    <cellStyle name="20% - Акцент3 3 6" xfId="1024"/>
    <cellStyle name="20% - Акцент3 3 6 2" xfId="4586"/>
    <cellStyle name="20% - Акцент3 3 6 3" xfId="9822"/>
    <cellStyle name="20% - Акцент3 3 60" xfId="15435"/>
    <cellStyle name="20% - Акцент3 3 61" xfId="15492"/>
    <cellStyle name="20% - Акцент3 3 62" xfId="15656"/>
    <cellStyle name="20% - Акцент3 3 63" xfId="15732"/>
    <cellStyle name="20% - Акцент3 3 7" xfId="1025"/>
    <cellStyle name="20% - Акцент3 3 7 2" xfId="4587"/>
    <cellStyle name="20% - Акцент3 3 7 3" xfId="9823"/>
    <cellStyle name="20% - Акцент3 3 8" xfId="1026"/>
    <cellStyle name="20% - Акцент3 3 8 2" xfId="4588"/>
    <cellStyle name="20% - Акцент3 3 8 3" xfId="9824"/>
    <cellStyle name="20% - Акцент3 3 9" xfId="1027"/>
    <cellStyle name="20% - Акцент3 3 9 2" xfId="4589"/>
    <cellStyle name="20% - Акцент3 3 9 3" xfId="9825"/>
    <cellStyle name="20% - Акцент3 3_46EE.2011(v1.0)" xfId="1028"/>
    <cellStyle name="20% — акцент3 30" xfId="6969"/>
    <cellStyle name="20% — акцент3 31" xfId="7172"/>
    <cellStyle name="20% — акцент3 32" xfId="7385"/>
    <cellStyle name="20% — акцент3 33" xfId="7612"/>
    <cellStyle name="20% — акцент3 34" xfId="7835"/>
    <cellStyle name="20% — акцент3 35" xfId="8057"/>
    <cellStyle name="20% — акцент3 36" xfId="8257"/>
    <cellStyle name="20% — акцент3 37" xfId="8454"/>
    <cellStyle name="20% — акцент3 38" xfId="8609"/>
    <cellStyle name="20% — акцент3 39" xfId="8754"/>
    <cellStyle name="20% - Акцент3 4" xfId="1029"/>
    <cellStyle name="20% — акцент3 4" xfId="1030"/>
    <cellStyle name="20% - Акцент3 4 2" xfId="1031"/>
    <cellStyle name="20% - Акцент3 4 2 2" xfId="1032"/>
    <cellStyle name="20% - Акцент3 4 3" xfId="1033"/>
    <cellStyle name="20% - Акцент3 4 3 2" xfId="1034"/>
    <cellStyle name="20% - Акцент3 4_46EE.2011(v1.0)" xfId="1035"/>
    <cellStyle name="20% — акцент3 40" xfId="8797"/>
    <cellStyle name="20% — акцент3 41" xfId="8986"/>
    <cellStyle name="20% — акцент3 42" xfId="9230"/>
    <cellStyle name="20% — акцент3 43" xfId="9364"/>
    <cellStyle name="20% — акцент3 44" xfId="9453"/>
    <cellStyle name="20% — акцент3 45" xfId="9542"/>
    <cellStyle name="20% — акцент3 46" xfId="9619"/>
    <cellStyle name="20% — акцент3 47" xfId="9654"/>
    <cellStyle name="20% — акцент3 48" xfId="9747"/>
    <cellStyle name="20% — акцент3 49" xfId="9804"/>
    <cellStyle name="20% - Акцент3 5" xfId="1036"/>
    <cellStyle name="20% — акцент3 5" xfId="1037"/>
    <cellStyle name="20% - Акцент3 5 2" xfId="1038"/>
    <cellStyle name="20% - Акцент3 5 2 2" xfId="1039"/>
    <cellStyle name="20% - Акцент3 5 3" xfId="1040"/>
    <cellStyle name="20% - Акцент3 5 3 2" xfId="1041"/>
    <cellStyle name="20% - Акцент3 5_46EE.2011(v1.0)" xfId="1042"/>
    <cellStyle name="20% — акцент3 50" xfId="10538"/>
    <cellStyle name="20% — акцент3 51" xfId="11271"/>
    <cellStyle name="20% — акцент3 52" xfId="11506"/>
    <cellStyle name="20% — акцент3 53" xfId="11741"/>
    <cellStyle name="20% — акцент3 54" xfId="11976"/>
    <cellStyle name="20% — акцент3 55" xfId="12211"/>
    <cellStyle name="20% — акцент3 56" xfId="12446"/>
    <cellStyle name="20% — акцент3 57" xfId="12681"/>
    <cellStyle name="20% — акцент3 58" xfId="12916"/>
    <cellStyle name="20% — акцент3 59" xfId="13151"/>
    <cellStyle name="20% - Акцент3 6" xfId="1043"/>
    <cellStyle name="20% — акцент3 6" xfId="1044"/>
    <cellStyle name="20% - Акцент3 6 2" xfId="1045"/>
    <cellStyle name="20% - Акцент3 6 2 2" xfId="1046"/>
    <cellStyle name="20% - Акцент3 6 3" xfId="1047"/>
    <cellStyle name="20% - Акцент3 6 3 2" xfId="1048"/>
    <cellStyle name="20% - Акцент3 6_46EE.2011(v1.0)" xfId="1049"/>
    <cellStyle name="20% — акцент3 60" xfId="13386"/>
    <cellStyle name="20% — акцент3 61" xfId="13621"/>
    <cellStyle name="20% — акцент3 62" xfId="13855"/>
    <cellStyle name="20% — акцент3 63" xfId="14084"/>
    <cellStyle name="20% — акцент3 64" xfId="14312"/>
    <cellStyle name="20% — акцент3 65" xfId="14533"/>
    <cellStyle name="20% — акцент3 66" xfId="14753"/>
    <cellStyle name="20% — акцент3 67" xfId="14954"/>
    <cellStyle name="20% — акцент3 68" xfId="15148"/>
    <cellStyle name="20% — акцент3 69" xfId="15303"/>
    <cellStyle name="20% - Акцент3 7" xfId="1050"/>
    <cellStyle name="20% — акцент3 7" xfId="1051"/>
    <cellStyle name="20% - Акцент3 7 2" xfId="1052"/>
    <cellStyle name="20% - Акцент3 7 2 2" xfId="1053"/>
    <cellStyle name="20% - Акцент3 7 3" xfId="1054"/>
    <cellStyle name="20% - Акцент3 7 3 2" xfId="1055"/>
    <cellStyle name="20% - Акцент3 7_46EE.2011(v1.0)" xfId="1056"/>
    <cellStyle name="20% — акцент3 70" xfId="15447"/>
    <cellStyle name="20% — акцент3 71" xfId="15488"/>
    <cellStyle name="20% — акцент3 72" xfId="15660"/>
    <cellStyle name="20% — акцент3 73" xfId="15736"/>
    <cellStyle name="20% - Акцент3 8" xfId="1057"/>
    <cellStyle name="20% — акцент3 8" xfId="1058"/>
    <cellStyle name="20% - Акцент3 8 2" xfId="1059"/>
    <cellStyle name="20% - Акцент3 8 2 2" xfId="1060"/>
    <cellStyle name="20% - Акцент3 8 3" xfId="1061"/>
    <cellStyle name="20% - Акцент3 8 3 2" xfId="1062"/>
    <cellStyle name="20% - Акцент3 8 4" xfId="1063"/>
    <cellStyle name="20% - Акцент3 8_46EE.2011(v1.0)" xfId="1064"/>
    <cellStyle name="20% - Акцент3 9" xfId="1065"/>
    <cellStyle name="20% — акцент3 9" xfId="1066"/>
    <cellStyle name="20% - Акцент3 9 2" xfId="1067"/>
    <cellStyle name="20% - Акцент3 9 2 2" xfId="1068"/>
    <cellStyle name="20% - Акцент3 9 3" xfId="1069"/>
    <cellStyle name="20% - Акцент3 9 3 2" xfId="1070"/>
    <cellStyle name="20% - Акцент3 9 4" xfId="1071"/>
    <cellStyle name="20% - Акцент3 9_46EE.2011(v1.0)" xfId="1072"/>
    <cellStyle name="20% — акцент3_Расчет тарифа на тэ 2015 СЛФ" xfId="1073"/>
    <cellStyle name="20% — акцент4" xfId="1074"/>
    <cellStyle name="20% - Акцент4 10" xfId="1075"/>
    <cellStyle name="20% — акцент4 10" xfId="1076"/>
    <cellStyle name="20% - Акцент4 10 2" xfId="1077"/>
    <cellStyle name="20% - Акцент4 11" xfId="1078"/>
    <cellStyle name="20% — акцент4 11" xfId="1079"/>
    <cellStyle name="20% - Акцент4 11 2" xfId="1080"/>
    <cellStyle name="20% — акцент4 12" xfId="1081"/>
    <cellStyle name="20% — акцент4 13" xfId="1082"/>
    <cellStyle name="20% — акцент4 14" xfId="1083"/>
    <cellStyle name="20% — акцент4 15" xfId="1084"/>
    <cellStyle name="20% — акцент4 16" xfId="1085"/>
    <cellStyle name="20% — акцент4 17" xfId="1086"/>
    <cellStyle name="20% — акцент4 18" xfId="1087"/>
    <cellStyle name="20% — акцент4 19" xfId="1088"/>
    <cellStyle name="20% - Акцент4 2" xfId="1089"/>
    <cellStyle name="20% — акцент4 2" xfId="1090"/>
    <cellStyle name="20% - Акцент4 2 10" xfId="1091"/>
    <cellStyle name="20% — акцент4 2 10" xfId="6945"/>
    <cellStyle name="20% - Акцент4 2 10 10" xfId="8593"/>
    <cellStyle name="20% - Акцент4 2 10 11" xfId="8738"/>
    <cellStyle name="20% - Акцент4 2 10 12" xfId="9829"/>
    <cellStyle name="20% - Акцент4 2 10 13" xfId="10513"/>
    <cellStyle name="20% - Акцент4 2 10 14" xfId="11246"/>
    <cellStyle name="20% - Акцент4 2 10 15" xfId="11481"/>
    <cellStyle name="20% - Акцент4 2 10 16" xfId="11716"/>
    <cellStyle name="20% - Акцент4 2 10 17" xfId="11951"/>
    <cellStyle name="20% - Акцент4 2 10 18" xfId="12186"/>
    <cellStyle name="20% - Акцент4 2 10 19" xfId="12421"/>
    <cellStyle name="20% - Акцент4 2 10 2" xfId="4593"/>
    <cellStyle name="20% - Акцент4 2 10 20" xfId="12656"/>
    <cellStyle name="20% - Акцент4 2 10 21" xfId="12891"/>
    <cellStyle name="20% - Акцент4 2 10 22" xfId="13126"/>
    <cellStyle name="20% - Акцент4 2 10 23" xfId="13361"/>
    <cellStyle name="20% - Акцент4 2 10 24" xfId="13596"/>
    <cellStyle name="20% - Акцент4 2 10 25" xfId="13830"/>
    <cellStyle name="20% - Акцент4 2 10 26" xfId="14059"/>
    <cellStyle name="20% - Акцент4 2 10 27" xfId="14287"/>
    <cellStyle name="20% - Акцент4 2 10 28" xfId="14508"/>
    <cellStyle name="20% - Акцент4 2 10 29" xfId="14728"/>
    <cellStyle name="20% - Акцент4 2 10 3" xfId="7147"/>
    <cellStyle name="20% - Акцент4 2 10 30" xfId="14934"/>
    <cellStyle name="20% - Акцент4 2 10 31" xfId="15130"/>
    <cellStyle name="20% - Акцент4 2 10 32" xfId="15287"/>
    <cellStyle name="20% - Акцент4 2 10 33" xfId="15431"/>
    <cellStyle name="20% - Акцент4 2 10 4" xfId="7360"/>
    <cellStyle name="20% - Акцент4 2 10 5" xfId="7587"/>
    <cellStyle name="20% - Акцент4 2 10 6" xfId="7810"/>
    <cellStyle name="20% - Акцент4 2 10 7" xfId="8032"/>
    <cellStyle name="20% - Акцент4 2 10 8" xfId="8238"/>
    <cellStyle name="20% - Акцент4 2 10 9" xfId="8435"/>
    <cellStyle name="20% - Акцент4 2 11" xfId="4591"/>
    <cellStyle name="20% — акцент4 2 11" xfId="7148"/>
    <cellStyle name="20% - Акцент4 2 12" xfId="5495"/>
    <cellStyle name="20% — акцент4 2 12" xfId="7361"/>
    <cellStyle name="20% - Акцент4 2 13" xfId="6134"/>
    <cellStyle name="20% — акцент4 2 13" xfId="7588"/>
    <cellStyle name="20% - Акцент4 2 14" xfId="6225"/>
    <cellStyle name="20% — акцент4 2 14" xfId="7811"/>
    <cellStyle name="20% - Акцент4 2 15" xfId="6334"/>
    <cellStyle name="20% — акцент4 2 15" xfId="8033"/>
    <cellStyle name="20% - Акцент4 2 16" xfId="6461"/>
    <cellStyle name="20% — акцент4 2 16" xfId="8239"/>
    <cellStyle name="20% - Акцент4 2 17" xfId="6606"/>
    <cellStyle name="20% — акцент4 2 17" xfId="8436"/>
    <cellStyle name="20% - Акцент4 2 18" xfId="6769"/>
    <cellStyle name="20% — акцент4 2 18" xfId="8594"/>
    <cellStyle name="20% - Акцент4 2 19" xfId="6946"/>
    <cellStyle name="20% — акцент4 2 19" xfId="8739"/>
    <cellStyle name="20% - Акцент4 2 2" xfId="1092"/>
    <cellStyle name="20% — акцент4 2 2" xfId="4592"/>
    <cellStyle name="20% - Акцент4 2 2 10" xfId="6766"/>
    <cellStyle name="20% - Акцент4 2 2 11" xfId="6943"/>
    <cellStyle name="20% - Акцент4 2 2 12" xfId="7146"/>
    <cellStyle name="20% - Акцент4 2 2 13" xfId="7359"/>
    <cellStyle name="20% - Акцент4 2 2 14" xfId="7586"/>
    <cellStyle name="20% - Акцент4 2 2 15" xfId="7809"/>
    <cellStyle name="20% - Акцент4 2 2 16" xfId="8031"/>
    <cellStyle name="20% - Акцент4 2 2 17" xfId="8237"/>
    <cellStyle name="20% - Акцент4 2 2 18" xfId="8434"/>
    <cellStyle name="20% - Акцент4 2 2 19" xfId="8592"/>
    <cellStyle name="20% - Акцент4 2 2 2" xfId="1093"/>
    <cellStyle name="20% - Акцент4 2 2 20" xfId="8737"/>
    <cellStyle name="20% - Акцент4 2 2 21" xfId="8806"/>
    <cellStyle name="20% - Акцент4 2 2 22" xfId="9051"/>
    <cellStyle name="20% - Акцент4 2 2 23" xfId="9010"/>
    <cellStyle name="20% - Акцент4 2 2 24" xfId="9354"/>
    <cellStyle name="20% - Акцент4 2 2 25" xfId="9443"/>
    <cellStyle name="20% - Акцент4 2 2 26" xfId="9532"/>
    <cellStyle name="20% - Акцент4 2 2 27" xfId="9610"/>
    <cellStyle name="20% - Акцент4 2 2 28" xfId="9647"/>
    <cellStyle name="20% - Акцент4 2 2 29" xfId="9738"/>
    <cellStyle name="20% - Акцент4 2 2 3" xfId="4594"/>
    <cellStyle name="20% - Акцент4 2 2 30" xfId="9830"/>
    <cellStyle name="20% - Акцент4 2 2 31" xfId="9759"/>
    <cellStyle name="20% - Акцент4 2 2 32" xfId="11245"/>
    <cellStyle name="20% - Акцент4 2 2 33" xfId="11480"/>
    <cellStyle name="20% - Акцент4 2 2 34" xfId="11715"/>
    <cellStyle name="20% - Акцент4 2 2 35" xfId="11950"/>
    <cellStyle name="20% - Акцент4 2 2 36" xfId="12185"/>
    <cellStyle name="20% - Акцент4 2 2 37" xfId="12420"/>
    <cellStyle name="20% - Акцент4 2 2 38" xfId="12655"/>
    <cellStyle name="20% - Акцент4 2 2 39" xfId="12890"/>
    <cellStyle name="20% - Акцент4 2 2 4" xfId="5498"/>
    <cellStyle name="20% - Акцент4 2 2 40" xfId="13125"/>
    <cellStyle name="20% - Акцент4 2 2 41" xfId="13360"/>
    <cellStyle name="20% - Акцент4 2 2 42" xfId="13595"/>
    <cellStyle name="20% - Акцент4 2 2 43" xfId="13829"/>
    <cellStyle name="20% - Акцент4 2 2 44" xfId="14058"/>
    <cellStyle name="20% - Акцент4 2 2 45" xfId="14286"/>
    <cellStyle name="20% - Акцент4 2 2 46" xfId="14507"/>
    <cellStyle name="20% - Акцент4 2 2 47" xfId="14727"/>
    <cellStyle name="20% - Акцент4 2 2 48" xfId="14933"/>
    <cellStyle name="20% - Акцент4 2 2 49" xfId="15129"/>
    <cellStyle name="20% - Акцент4 2 2 5" xfId="6131"/>
    <cellStyle name="20% - Акцент4 2 2 50" xfId="15286"/>
    <cellStyle name="20% - Акцент4 2 2 51" xfId="15430"/>
    <cellStyle name="20% - Акцент4 2 2 52" xfId="15497"/>
    <cellStyle name="20% - Акцент4 2 2 53" xfId="15651"/>
    <cellStyle name="20% - Акцент4 2 2 54" xfId="15727"/>
    <cellStyle name="20% - Акцент4 2 2 6" xfId="6222"/>
    <cellStyle name="20% - Акцент4 2 2 7" xfId="6331"/>
    <cellStyle name="20% - Акцент4 2 2 8" xfId="6458"/>
    <cellStyle name="20% - Акцент4 2 2 9" xfId="6603"/>
    <cellStyle name="20% - Акцент4 2 20" xfId="7149"/>
    <cellStyle name="20% — акцент4 2 20" xfId="8805"/>
    <cellStyle name="20% - Акцент4 2 21" xfId="7362"/>
    <cellStyle name="20% — акцент4 2 21" xfId="9050"/>
    <cellStyle name="20% - Акцент4 2 22" xfId="7589"/>
    <cellStyle name="20% — акцент4 2 22" xfId="9222"/>
    <cellStyle name="20% - Акцент4 2 23" xfId="7812"/>
    <cellStyle name="20% — акцент4 2 23" xfId="9355"/>
    <cellStyle name="20% - Акцент4 2 24" xfId="8034"/>
    <cellStyle name="20% — акцент4 2 24" xfId="9444"/>
    <cellStyle name="20% - Акцент4 2 25" xfId="8240"/>
    <cellStyle name="20% — акцент4 2 25" xfId="9533"/>
    <cellStyle name="20% - Акцент4 2 26" xfId="8437"/>
    <cellStyle name="20% — акцент4 2 26" xfId="9611"/>
    <cellStyle name="20% - Акцент4 2 27" xfId="8595"/>
    <cellStyle name="20% — акцент4 2 27" xfId="9648"/>
    <cellStyle name="20% - Акцент4 2 28" xfId="8740"/>
    <cellStyle name="20% — акцент4 2 28" xfId="9739"/>
    <cellStyle name="20% - Акцент4 2 29" xfId="8804"/>
    <cellStyle name="20% — акцент4 2 29" xfId="9828"/>
    <cellStyle name="20% - Акцент4 2 3" xfId="1094"/>
    <cellStyle name="20% — акцент4 2 3" xfId="5496"/>
    <cellStyle name="20% - Акцент4 2 3 10" xfId="6942"/>
    <cellStyle name="20% - Акцент4 2 3 11" xfId="7145"/>
    <cellStyle name="20% - Акцент4 2 3 12" xfId="7358"/>
    <cellStyle name="20% - Акцент4 2 3 13" xfId="7585"/>
    <cellStyle name="20% - Акцент4 2 3 14" xfId="7808"/>
    <cellStyle name="20% - Акцент4 2 3 15" xfId="8030"/>
    <cellStyle name="20% - Акцент4 2 3 16" xfId="8236"/>
    <cellStyle name="20% - Акцент4 2 3 17" xfId="8433"/>
    <cellStyle name="20% - Акцент4 2 3 18" xfId="8591"/>
    <cellStyle name="20% - Акцент4 2 3 19" xfId="8736"/>
    <cellStyle name="20% - Акцент4 2 3 2" xfId="1095"/>
    <cellStyle name="20% - Акцент4 2 3 20" xfId="9831"/>
    <cellStyle name="20% - Акцент4 2 3 21" xfId="10505"/>
    <cellStyle name="20% - Акцент4 2 3 22" xfId="11244"/>
    <cellStyle name="20% - Акцент4 2 3 23" xfId="11479"/>
    <cellStyle name="20% - Акцент4 2 3 24" xfId="11714"/>
    <cellStyle name="20% - Акцент4 2 3 25" xfId="11949"/>
    <cellStyle name="20% - Акцент4 2 3 26" xfId="12184"/>
    <cellStyle name="20% - Акцент4 2 3 27" xfId="12419"/>
    <cellStyle name="20% - Акцент4 2 3 28" xfId="12654"/>
    <cellStyle name="20% - Акцент4 2 3 29" xfId="12889"/>
    <cellStyle name="20% - Акцент4 2 3 3" xfId="4595"/>
    <cellStyle name="20% - Акцент4 2 3 30" xfId="13124"/>
    <cellStyle name="20% - Акцент4 2 3 31" xfId="13359"/>
    <cellStyle name="20% - Акцент4 2 3 32" xfId="13594"/>
    <cellStyle name="20% - Акцент4 2 3 33" xfId="13828"/>
    <cellStyle name="20% - Акцент4 2 3 34" xfId="14057"/>
    <cellStyle name="20% - Акцент4 2 3 35" xfId="14285"/>
    <cellStyle name="20% - Акцент4 2 3 36" xfId="14506"/>
    <cellStyle name="20% - Акцент4 2 3 37" xfId="14726"/>
    <cellStyle name="20% - Акцент4 2 3 38" xfId="14932"/>
    <cellStyle name="20% - Акцент4 2 3 39" xfId="15128"/>
    <cellStyle name="20% - Акцент4 2 3 4" xfId="6130"/>
    <cellStyle name="20% - Акцент4 2 3 40" xfId="15285"/>
    <cellStyle name="20% - Акцент4 2 3 41" xfId="15429"/>
    <cellStyle name="20% - Акцент4 2 3 5" xfId="6221"/>
    <cellStyle name="20% - Акцент4 2 3 6" xfId="6330"/>
    <cellStyle name="20% - Акцент4 2 3 7" xfId="6457"/>
    <cellStyle name="20% - Акцент4 2 3 8" xfId="6602"/>
    <cellStyle name="20% - Акцент4 2 3 9" xfId="6765"/>
    <cellStyle name="20% - Акцент4 2 30" xfId="9049"/>
    <cellStyle name="20% — акцент4 2 30" xfId="10514"/>
    <cellStyle name="20% - Акцент4 2 31" xfId="9223"/>
    <cellStyle name="20% — акцент4 2 31" xfId="11247"/>
    <cellStyle name="20% - Акцент4 2 32" xfId="9356"/>
    <cellStyle name="20% — акцент4 2 32" xfId="11482"/>
    <cellStyle name="20% - Акцент4 2 33" xfId="9445"/>
    <cellStyle name="20% — акцент4 2 33" xfId="11717"/>
    <cellStyle name="20% - Акцент4 2 34" xfId="9534"/>
    <cellStyle name="20% — акцент4 2 34" xfId="11952"/>
    <cellStyle name="20% - Акцент4 2 35" xfId="9612"/>
    <cellStyle name="20% — акцент4 2 35" xfId="12187"/>
    <cellStyle name="20% - Акцент4 2 36" xfId="9630"/>
    <cellStyle name="20% — акцент4 2 36" xfId="12422"/>
    <cellStyle name="20% - Акцент4 2 37" xfId="9740"/>
    <cellStyle name="20% — акцент4 2 37" xfId="12657"/>
    <cellStyle name="20% - Акцент4 2 38" xfId="9827"/>
    <cellStyle name="20% — акцент4 2 38" xfId="12892"/>
    <cellStyle name="20% - Акцент4 2 39" xfId="10515"/>
    <cellStyle name="20% — акцент4 2 39" xfId="13127"/>
    <cellStyle name="20% - Акцент4 2 4" xfId="1096"/>
    <cellStyle name="20% — акцент4 2 4" xfId="6133"/>
    <cellStyle name="20% - Акцент4 2 4 10" xfId="7357"/>
    <cellStyle name="20% - Акцент4 2 4 11" xfId="7584"/>
    <cellStyle name="20% - Акцент4 2 4 12" xfId="7807"/>
    <cellStyle name="20% - Акцент4 2 4 13" xfId="8029"/>
    <cellStyle name="20% - Акцент4 2 4 14" xfId="8235"/>
    <cellStyle name="20% - Акцент4 2 4 15" xfId="8432"/>
    <cellStyle name="20% - Акцент4 2 4 16" xfId="8590"/>
    <cellStyle name="20% - Акцент4 2 4 17" xfId="8735"/>
    <cellStyle name="20% - Акцент4 2 4 18" xfId="9832"/>
    <cellStyle name="20% - Акцент4 2 4 19" xfId="10503"/>
    <cellStyle name="20% - Акцент4 2 4 2" xfId="4596"/>
    <cellStyle name="20% - Акцент4 2 4 20" xfId="11243"/>
    <cellStyle name="20% - Акцент4 2 4 21" xfId="11478"/>
    <cellStyle name="20% - Акцент4 2 4 22" xfId="11713"/>
    <cellStyle name="20% - Акцент4 2 4 23" xfId="11948"/>
    <cellStyle name="20% - Акцент4 2 4 24" xfId="12183"/>
    <cellStyle name="20% - Акцент4 2 4 25" xfId="12418"/>
    <cellStyle name="20% - Акцент4 2 4 26" xfId="12653"/>
    <cellStyle name="20% - Акцент4 2 4 27" xfId="12888"/>
    <cellStyle name="20% - Акцент4 2 4 28" xfId="13123"/>
    <cellStyle name="20% - Акцент4 2 4 29" xfId="13358"/>
    <cellStyle name="20% - Акцент4 2 4 3" xfId="6220"/>
    <cellStyle name="20% - Акцент4 2 4 30" xfId="13593"/>
    <cellStyle name="20% - Акцент4 2 4 31" xfId="13827"/>
    <cellStyle name="20% - Акцент4 2 4 32" xfId="14056"/>
    <cellStyle name="20% - Акцент4 2 4 33" xfId="14284"/>
    <cellStyle name="20% - Акцент4 2 4 34" xfId="14505"/>
    <cellStyle name="20% - Акцент4 2 4 35" xfId="14725"/>
    <cellStyle name="20% - Акцент4 2 4 36" xfId="14931"/>
    <cellStyle name="20% - Акцент4 2 4 37" xfId="15127"/>
    <cellStyle name="20% - Акцент4 2 4 38" xfId="15284"/>
    <cellStyle name="20% - Акцент4 2 4 39" xfId="15428"/>
    <cellStyle name="20% - Акцент4 2 4 4" xfId="6329"/>
    <cellStyle name="20% - Акцент4 2 4 5" xfId="6456"/>
    <cellStyle name="20% - Акцент4 2 4 6" xfId="6601"/>
    <cellStyle name="20% - Акцент4 2 4 7" xfId="6764"/>
    <cellStyle name="20% - Акцент4 2 4 8" xfId="6941"/>
    <cellStyle name="20% - Акцент4 2 4 9" xfId="7144"/>
    <cellStyle name="20% - Акцент4 2 40" xfId="11248"/>
    <cellStyle name="20% — акцент4 2 40" xfId="13362"/>
    <cellStyle name="20% - Акцент4 2 41" xfId="11483"/>
    <cellStyle name="20% — акцент4 2 41" xfId="13597"/>
    <cellStyle name="20% - Акцент4 2 42" xfId="11718"/>
    <cellStyle name="20% — акцент4 2 42" xfId="13831"/>
    <cellStyle name="20% - Акцент4 2 43" xfId="11953"/>
    <cellStyle name="20% — акцент4 2 43" xfId="14060"/>
    <cellStyle name="20% - Акцент4 2 44" xfId="12188"/>
    <cellStyle name="20% — акцент4 2 44" xfId="14288"/>
    <cellStyle name="20% - Акцент4 2 45" xfId="12423"/>
    <cellStyle name="20% — акцент4 2 45" xfId="14509"/>
    <cellStyle name="20% - Акцент4 2 46" xfId="12658"/>
    <cellStyle name="20% — акцент4 2 46" xfId="14729"/>
    <cellStyle name="20% - Акцент4 2 47" xfId="12893"/>
    <cellStyle name="20% — акцент4 2 47" xfId="14935"/>
    <cellStyle name="20% - Акцент4 2 48" xfId="13128"/>
    <cellStyle name="20% — акцент4 2 48" xfId="15131"/>
    <cellStyle name="20% - Акцент4 2 49" xfId="13363"/>
    <cellStyle name="20% — акцент4 2 49" xfId="15288"/>
    <cellStyle name="20% - Акцент4 2 5" xfId="1097"/>
    <cellStyle name="20% — акцент4 2 5" xfId="6224"/>
    <cellStyle name="20% - Акцент4 2 5 10" xfId="7583"/>
    <cellStyle name="20% - Акцент4 2 5 11" xfId="7806"/>
    <cellStyle name="20% - Акцент4 2 5 12" xfId="8028"/>
    <cellStyle name="20% - Акцент4 2 5 13" xfId="8234"/>
    <cellStyle name="20% - Акцент4 2 5 14" xfId="8431"/>
    <cellStyle name="20% - Акцент4 2 5 15" xfId="8589"/>
    <cellStyle name="20% - Акцент4 2 5 16" xfId="8734"/>
    <cellStyle name="20% - Акцент4 2 5 17" xfId="9833"/>
    <cellStyle name="20% - Акцент4 2 5 18" xfId="10495"/>
    <cellStyle name="20% - Акцент4 2 5 19" xfId="11242"/>
    <cellStyle name="20% - Акцент4 2 5 2" xfId="4597"/>
    <cellStyle name="20% - Акцент4 2 5 20" xfId="11477"/>
    <cellStyle name="20% - Акцент4 2 5 21" xfId="11712"/>
    <cellStyle name="20% - Акцент4 2 5 22" xfId="11947"/>
    <cellStyle name="20% - Акцент4 2 5 23" xfId="12182"/>
    <cellStyle name="20% - Акцент4 2 5 24" xfId="12417"/>
    <cellStyle name="20% - Акцент4 2 5 25" xfId="12652"/>
    <cellStyle name="20% - Акцент4 2 5 26" xfId="12887"/>
    <cellStyle name="20% - Акцент4 2 5 27" xfId="13122"/>
    <cellStyle name="20% - Акцент4 2 5 28" xfId="13357"/>
    <cellStyle name="20% - Акцент4 2 5 29" xfId="13592"/>
    <cellStyle name="20% - Акцент4 2 5 3" xfId="6328"/>
    <cellStyle name="20% - Акцент4 2 5 30" xfId="13826"/>
    <cellStyle name="20% - Акцент4 2 5 31" xfId="14055"/>
    <cellStyle name="20% - Акцент4 2 5 32" xfId="14283"/>
    <cellStyle name="20% - Акцент4 2 5 33" xfId="14504"/>
    <cellStyle name="20% - Акцент4 2 5 34" xfId="14724"/>
    <cellStyle name="20% - Акцент4 2 5 35" xfId="14930"/>
    <cellStyle name="20% - Акцент4 2 5 36" xfId="15126"/>
    <cellStyle name="20% - Акцент4 2 5 37" xfId="15283"/>
    <cellStyle name="20% - Акцент4 2 5 38" xfId="15427"/>
    <cellStyle name="20% - Акцент4 2 5 4" xfId="6455"/>
    <cellStyle name="20% - Акцент4 2 5 5" xfId="6600"/>
    <cellStyle name="20% - Акцент4 2 5 6" xfId="6763"/>
    <cellStyle name="20% - Акцент4 2 5 7" xfId="6940"/>
    <cellStyle name="20% - Акцент4 2 5 8" xfId="7143"/>
    <cellStyle name="20% - Акцент4 2 5 9" xfId="7356"/>
    <cellStyle name="20% - Акцент4 2 50" xfId="13598"/>
    <cellStyle name="20% — акцент4 2 50" xfId="15432"/>
    <cellStyle name="20% - Акцент4 2 51" xfId="13832"/>
    <cellStyle name="20% — акцент4 2 51" xfId="15496"/>
    <cellStyle name="20% - Акцент4 2 52" xfId="14061"/>
    <cellStyle name="20% — акцент4 2 52" xfId="15652"/>
    <cellStyle name="20% - Акцент4 2 53" xfId="14289"/>
    <cellStyle name="20% — акцент4 2 53" xfId="15728"/>
    <cellStyle name="20% - Акцент4 2 54" xfId="14510"/>
    <cellStyle name="20% - Акцент4 2 55" xfId="14730"/>
    <cellStyle name="20% - Акцент4 2 56" xfId="14936"/>
    <cellStyle name="20% - Акцент4 2 57" xfId="15132"/>
    <cellStyle name="20% - Акцент4 2 58" xfId="15289"/>
    <cellStyle name="20% - Акцент4 2 59" xfId="15433"/>
    <cellStyle name="20% - Акцент4 2 6" xfId="1098"/>
    <cellStyle name="20% — акцент4 2 6" xfId="6333"/>
    <cellStyle name="20% - Акцент4 2 6 10" xfId="7805"/>
    <cellStyle name="20% - Акцент4 2 6 11" xfId="8027"/>
    <cellStyle name="20% - Акцент4 2 6 12" xfId="8233"/>
    <cellStyle name="20% - Акцент4 2 6 13" xfId="8430"/>
    <cellStyle name="20% - Акцент4 2 6 14" xfId="8588"/>
    <cellStyle name="20% - Акцент4 2 6 15" xfId="8733"/>
    <cellStyle name="20% - Акцент4 2 6 16" xfId="9834"/>
    <cellStyle name="20% - Акцент4 2 6 17" xfId="10493"/>
    <cellStyle name="20% - Акцент4 2 6 18" xfId="11241"/>
    <cellStyle name="20% - Акцент4 2 6 19" xfId="11476"/>
    <cellStyle name="20% - Акцент4 2 6 2" xfId="4598"/>
    <cellStyle name="20% - Акцент4 2 6 20" xfId="11711"/>
    <cellStyle name="20% - Акцент4 2 6 21" xfId="11946"/>
    <cellStyle name="20% - Акцент4 2 6 22" xfId="12181"/>
    <cellStyle name="20% - Акцент4 2 6 23" xfId="12416"/>
    <cellStyle name="20% - Акцент4 2 6 24" xfId="12651"/>
    <cellStyle name="20% - Акцент4 2 6 25" xfId="12886"/>
    <cellStyle name="20% - Акцент4 2 6 26" xfId="13121"/>
    <cellStyle name="20% - Акцент4 2 6 27" xfId="13356"/>
    <cellStyle name="20% - Акцент4 2 6 28" xfId="13591"/>
    <cellStyle name="20% - Акцент4 2 6 29" xfId="13825"/>
    <cellStyle name="20% - Акцент4 2 6 3" xfId="6454"/>
    <cellStyle name="20% - Акцент4 2 6 30" xfId="14054"/>
    <cellStyle name="20% - Акцент4 2 6 31" xfId="14282"/>
    <cellStyle name="20% - Акцент4 2 6 32" xfId="14503"/>
    <cellStyle name="20% - Акцент4 2 6 33" xfId="14723"/>
    <cellStyle name="20% - Акцент4 2 6 34" xfId="14929"/>
    <cellStyle name="20% - Акцент4 2 6 35" xfId="15125"/>
    <cellStyle name="20% - Акцент4 2 6 36" xfId="15282"/>
    <cellStyle name="20% - Акцент4 2 6 37" xfId="15426"/>
    <cellStyle name="20% - Акцент4 2 6 4" xfId="6599"/>
    <cellStyle name="20% - Акцент4 2 6 5" xfId="6762"/>
    <cellStyle name="20% - Акцент4 2 6 6" xfId="6939"/>
    <cellStyle name="20% - Акцент4 2 6 7" xfId="7142"/>
    <cellStyle name="20% - Акцент4 2 6 8" xfId="7355"/>
    <cellStyle name="20% - Акцент4 2 6 9" xfId="7582"/>
    <cellStyle name="20% - Акцент4 2 60" xfId="15495"/>
    <cellStyle name="20% - Акцент4 2 61" xfId="15653"/>
    <cellStyle name="20% - Акцент4 2 62" xfId="15729"/>
    <cellStyle name="20% - Акцент4 2 7" xfId="1099"/>
    <cellStyle name="20% — акцент4 2 7" xfId="6460"/>
    <cellStyle name="20% - Акцент4 2 7 10" xfId="8026"/>
    <cellStyle name="20% - Акцент4 2 7 11" xfId="8232"/>
    <cellStyle name="20% - Акцент4 2 7 12" xfId="8429"/>
    <cellStyle name="20% - Акцент4 2 7 13" xfId="8587"/>
    <cellStyle name="20% - Акцент4 2 7 14" xfId="8732"/>
    <cellStyle name="20% - Акцент4 2 7 15" xfId="9835"/>
    <cellStyle name="20% - Акцент4 2 7 16" xfId="10492"/>
    <cellStyle name="20% - Акцент4 2 7 17" xfId="11240"/>
    <cellStyle name="20% - Акцент4 2 7 18" xfId="11475"/>
    <cellStyle name="20% - Акцент4 2 7 19" xfId="11710"/>
    <cellStyle name="20% - Акцент4 2 7 2" xfId="4599"/>
    <cellStyle name="20% - Акцент4 2 7 20" xfId="11945"/>
    <cellStyle name="20% - Акцент4 2 7 21" xfId="12180"/>
    <cellStyle name="20% - Акцент4 2 7 22" xfId="12415"/>
    <cellStyle name="20% - Акцент4 2 7 23" xfId="12650"/>
    <cellStyle name="20% - Акцент4 2 7 24" xfId="12885"/>
    <cellStyle name="20% - Акцент4 2 7 25" xfId="13120"/>
    <cellStyle name="20% - Акцент4 2 7 26" xfId="13355"/>
    <cellStyle name="20% - Акцент4 2 7 27" xfId="13590"/>
    <cellStyle name="20% - Акцент4 2 7 28" xfId="13824"/>
    <cellStyle name="20% - Акцент4 2 7 29" xfId="14053"/>
    <cellStyle name="20% - Акцент4 2 7 3" xfId="6598"/>
    <cellStyle name="20% - Акцент4 2 7 30" xfId="14281"/>
    <cellStyle name="20% - Акцент4 2 7 31" xfId="14502"/>
    <cellStyle name="20% - Акцент4 2 7 32" xfId="14722"/>
    <cellStyle name="20% - Акцент4 2 7 33" xfId="14928"/>
    <cellStyle name="20% - Акцент4 2 7 34" xfId="15124"/>
    <cellStyle name="20% - Акцент4 2 7 35" xfId="15281"/>
    <cellStyle name="20% - Акцент4 2 7 36" xfId="15425"/>
    <cellStyle name="20% - Акцент4 2 7 4" xfId="6761"/>
    <cellStyle name="20% - Акцент4 2 7 5" xfId="6938"/>
    <cellStyle name="20% - Акцент4 2 7 6" xfId="7141"/>
    <cellStyle name="20% - Акцент4 2 7 7" xfId="7354"/>
    <cellStyle name="20% - Акцент4 2 7 8" xfId="7581"/>
    <cellStyle name="20% - Акцент4 2 7 9" xfId="7804"/>
    <cellStyle name="20% - Акцент4 2 8" xfId="1100"/>
    <cellStyle name="20% — акцент4 2 8" xfId="6605"/>
    <cellStyle name="20% - Акцент4 2 8 10" xfId="8231"/>
    <cellStyle name="20% - Акцент4 2 8 11" xfId="8428"/>
    <cellStyle name="20% - Акцент4 2 8 12" xfId="8586"/>
    <cellStyle name="20% - Акцент4 2 8 13" xfId="8731"/>
    <cellStyle name="20% - Акцент4 2 8 14" xfId="9836"/>
    <cellStyle name="20% - Акцент4 2 8 15" xfId="10484"/>
    <cellStyle name="20% - Акцент4 2 8 16" xfId="11239"/>
    <cellStyle name="20% - Акцент4 2 8 17" xfId="11474"/>
    <cellStyle name="20% - Акцент4 2 8 18" xfId="11709"/>
    <cellStyle name="20% - Акцент4 2 8 19" xfId="11944"/>
    <cellStyle name="20% - Акцент4 2 8 2" xfId="4600"/>
    <cellStyle name="20% - Акцент4 2 8 20" xfId="12179"/>
    <cellStyle name="20% - Акцент4 2 8 21" xfId="12414"/>
    <cellStyle name="20% - Акцент4 2 8 22" xfId="12649"/>
    <cellStyle name="20% - Акцент4 2 8 23" xfId="12884"/>
    <cellStyle name="20% - Акцент4 2 8 24" xfId="13119"/>
    <cellStyle name="20% - Акцент4 2 8 25" xfId="13354"/>
    <cellStyle name="20% - Акцент4 2 8 26" xfId="13589"/>
    <cellStyle name="20% - Акцент4 2 8 27" xfId="13823"/>
    <cellStyle name="20% - Акцент4 2 8 28" xfId="14052"/>
    <cellStyle name="20% - Акцент4 2 8 29" xfId="14280"/>
    <cellStyle name="20% - Акцент4 2 8 3" xfId="6760"/>
    <cellStyle name="20% - Акцент4 2 8 30" xfId="14501"/>
    <cellStyle name="20% - Акцент4 2 8 31" xfId="14721"/>
    <cellStyle name="20% - Акцент4 2 8 32" xfId="14927"/>
    <cellStyle name="20% - Акцент4 2 8 33" xfId="15123"/>
    <cellStyle name="20% - Акцент4 2 8 34" xfId="15280"/>
    <cellStyle name="20% - Акцент4 2 8 35" xfId="15424"/>
    <cellStyle name="20% - Акцент4 2 8 4" xfId="6937"/>
    <cellStyle name="20% - Акцент4 2 8 5" xfId="7140"/>
    <cellStyle name="20% - Акцент4 2 8 6" xfId="7353"/>
    <cellStyle name="20% - Акцент4 2 8 7" xfId="7580"/>
    <cellStyle name="20% - Акцент4 2 8 8" xfId="7803"/>
    <cellStyle name="20% - Акцент4 2 8 9" xfId="8025"/>
    <cellStyle name="20% - Акцент4 2 9" xfId="1101"/>
    <cellStyle name="20% — акцент4 2 9" xfId="6768"/>
    <cellStyle name="20% - Акцент4 2 9 10" xfId="8427"/>
    <cellStyle name="20% - Акцент4 2 9 11" xfId="8585"/>
    <cellStyle name="20% - Акцент4 2 9 12" xfId="8730"/>
    <cellStyle name="20% - Акцент4 2 9 13" xfId="9837"/>
    <cellStyle name="20% - Акцент4 2 9 14" xfId="10482"/>
    <cellStyle name="20% - Акцент4 2 9 15" xfId="11238"/>
    <cellStyle name="20% - Акцент4 2 9 16" xfId="11473"/>
    <cellStyle name="20% - Акцент4 2 9 17" xfId="11708"/>
    <cellStyle name="20% - Акцент4 2 9 18" xfId="11943"/>
    <cellStyle name="20% - Акцент4 2 9 19" xfId="12178"/>
    <cellStyle name="20% - Акцент4 2 9 2" xfId="4601"/>
    <cellStyle name="20% - Акцент4 2 9 20" xfId="12413"/>
    <cellStyle name="20% - Акцент4 2 9 21" xfId="12648"/>
    <cellStyle name="20% - Акцент4 2 9 22" xfId="12883"/>
    <cellStyle name="20% - Акцент4 2 9 23" xfId="13118"/>
    <cellStyle name="20% - Акцент4 2 9 24" xfId="13353"/>
    <cellStyle name="20% - Акцент4 2 9 25" xfId="13588"/>
    <cellStyle name="20% - Акцент4 2 9 26" xfId="13822"/>
    <cellStyle name="20% - Акцент4 2 9 27" xfId="14051"/>
    <cellStyle name="20% - Акцент4 2 9 28" xfId="14279"/>
    <cellStyle name="20% - Акцент4 2 9 29" xfId="14500"/>
    <cellStyle name="20% - Акцент4 2 9 3" xfId="6936"/>
    <cellStyle name="20% - Акцент4 2 9 30" xfId="14720"/>
    <cellStyle name="20% - Акцент4 2 9 31" xfId="14926"/>
    <cellStyle name="20% - Акцент4 2 9 32" xfId="15122"/>
    <cellStyle name="20% - Акцент4 2 9 33" xfId="15279"/>
    <cellStyle name="20% - Акцент4 2 9 34" xfId="15423"/>
    <cellStyle name="20% - Акцент4 2 9 4" xfId="7139"/>
    <cellStyle name="20% - Акцент4 2 9 5" xfId="7352"/>
    <cellStyle name="20% - Акцент4 2 9 6" xfId="7579"/>
    <cellStyle name="20% - Акцент4 2 9 7" xfId="7802"/>
    <cellStyle name="20% - Акцент4 2 9 8" xfId="8024"/>
    <cellStyle name="20% - Акцент4 2 9 9" xfId="8230"/>
    <cellStyle name="20% - Акцент4 2_46EE.2011(v1.0)" xfId="1102"/>
    <cellStyle name="20% — акцент4 20" xfId="1103"/>
    <cellStyle name="20% — акцент4 21" xfId="1104"/>
    <cellStyle name="20% — акцент4 22" xfId="4590"/>
    <cellStyle name="20% — акцент4 23" xfId="5494"/>
    <cellStyle name="20% — акцент4 24" xfId="6135"/>
    <cellStyle name="20% — акцент4 25" xfId="6226"/>
    <cellStyle name="20% — акцент4 26" xfId="6335"/>
    <cellStyle name="20% — акцент4 27" xfId="6462"/>
    <cellStyle name="20% — акцент4 28" xfId="6607"/>
    <cellStyle name="20% — акцент4 29" xfId="6770"/>
    <cellStyle name="20% - Акцент4 3" xfId="1105"/>
    <cellStyle name="20% — акцент4 3" xfId="1106"/>
    <cellStyle name="20% - Акцент4 3 10" xfId="1107"/>
    <cellStyle name="20% - Акцент4 3 10 2" xfId="4603"/>
    <cellStyle name="20% - Акцент4 3 10 3" xfId="9839"/>
    <cellStyle name="20% - Акцент4 3 11" xfId="1108"/>
    <cellStyle name="20% - Акцент4 3 12" xfId="4602"/>
    <cellStyle name="20% - Акцент4 3 13" xfId="5506"/>
    <cellStyle name="20% - Акцент4 3 14" xfId="6123"/>
    <cellStyle name="20% - Акцент4 3 15" xfId="6214"/>
    <cellStyle name="20% - Акцент4 3 16" xfId="6323"/>
    <cellStyle name="20% - Акцент4 3 17" xfId="6450"/>
    <cellStyle name="20% - Акцент4 3 18" xfId="6595"/>
    <cellStyle name="20% - Акцент4 3 19" xfId="6758"/>
    <cellStyle name="20% - Акцент4 3 2" xfId="1109"/>
    <cellStyle name="20% - Акцент4 3 2 2" xfId="1110"/>
    <cellStyle name="20% - Акцент4 3 2 3" xfId="4604"/>
    <cellStyle name="20% - Акцент4 3 2 4" xfId="8808"/>
    <cellStyle name="20% - Акцент4 3 20" xfId="6934"/>
    <cellStyle name="20% - Акцент4 3 21" xfId="7138"/>
    <cellStyle name="20% - Акцент4 3 22" xfId="7351"/>
    <cellStyle name="20% - Акцент4 3 23" xfId="7578"/>
    <cellStyle name="20% - Акцент4 3 24" xfId="7801"/>
    <cellStyle name="20% - Акцент4 3 25" xfId="8023"/>
    <cellStyle name="20% - Акцент4 3 26" xfId="8229"/>
    <cellStyle name="20% - Акцент4 3 27" xfId="8426"/>
    <cellStyle name="20% - Акцент4 3 28" xfId="8584"/>
    <cellStyle name="20% - Акцент4 3 29" xfId="8729"/>
    <cellStyle name="20% - Акцент4 3 3" xfId="1111"/>
    <cellStyle name="20% - Акцент4 3 3 2" xfId="1112"/>
    <cellStyle name="20% - Акцент4 3 3 3" xfId="4605"/>
    <cellStyle name="20% - Акцент4 3 3 4" xfId="9841"/>
    <cellStyle name="20% - Акцент4 3 30" xfId="8807"/>
    <cellStyle name="20% - Акцент4 3 31" xfId="9052"/>
    <cellStyle name="20% - Акцент4 3 32" xfId="9221"/>
    <cellStyle name="20% - Акцент4 3 33" xfId="9353"/>
    <cellStyle name="20% - Акцент4 3 34" xfId="9442"/>
    <cellStyle name="20% - Акцент4 3 35" xfId="9531"/>
    <cellStyle name="20% - Акцент4 3 36" xfId="9609"/>
    <cellStyle name="20% - Акцент4 3 37" xfId="9646"/>
    <cellStyle name="20% - Акцент4 3 38" xfId="9737"/>
    <cellStyle name="20% - Акцент4 3 39" xfId="9838"/>
    <cellStyle name="20% - Акцент4 3 4" xfId="1113"/>
    <cellStyle name="20% - Акцент4 3 4 2" xfId="4606"/>
    <cellStyle name="20% - Акцент4 3 4 3" xfId="9842"/>
    <cellStyle name="20% - Акцент4 3 40" xfId="10474"/>
    <cellStyle name="20% - Акцент4 3 41" xfId="11237"/>
    <cellStyle name="20% - Акцент4 3 42" xfId="11472"/>
    <cellStyle name="20% - Акцент4 3 43" xfId="11707"/>
    <cellStyle name="20% - Акцент4 3 44" xfId="11942"/>
    <cellStyle name="20% - Акцент4 3 45" xfId="12177"/>
    <cellStyle name="20% - Акцент4 3 46" xfId="12412"/>
    <cellStyle name="20% - Акцент4 3 47" xfId="12647"/>
    <cellStyle name="20% - Акцент4 3 48" xfId="12882"/>
    <cellStyle name="20% - Акцент4 3 49" xfId="13117"/>
    <cellStyle name="20% - Акцент4 3 5" xfId="1114"/>
    <cellStyle name="20% - Акцент4 3 5 2" xfId="4607"/>
    <cellStyle name="20% - Акцент4 3 5 3" xfId="9843"/>
    <cellStyle name="20% - Акцент4 3 50" xfId="13352"/>
    <cellStyle name="20% - Акцент4 3 51" xfId="13587"/>
    <cellStyle name="20% - Акцент4 3 52" xfId="13821"/>
    <cellStyle name="20% - Акцент4 3 53" xfId="14050"/>
    <cellStyle name="20% - Акцент4 3 54" xfId="14278"/>
    <cellStyle name="20% - Акцент4 3 55" xfId="14499"/>
    <cellStyle name="20% - Акцент4 3 56" xfId="14719"/>
    <cellStyle name="20% - Акцент4 3 57" xfId="14925"/>
    <cellStyle name="20% - Акцент4 3 58" xfId="15121"/>
    <cellStyle name="20% - Акцент4 3 59" xfId="15278"/>
    <cellStyle name="20% - Акцент4 3 6" xfId="1115"/>
    <cellStyle name="20% - Акцент4 3 6 2" xfId="4608"/>
    <cellStyle name="20% - Акцент4 3 6 3" xfId="9844"/>
    <cellStyle name="20% - Акцент4 3 60" xfId="15422"/>
    <cellStyle name="20% - Акцент4 3 61" xfId="15498"/>
    <cellStyle name="20% - Акцент4 3 62" xfId="15650"/>
    <cellStyle name="20% - Акцент4 3 63" xfId="15726"/>
    <cellStyle name="20% - Акцент4 3 7" xfId="1116"/>
    <cellStyle name="20% - Акцент4 3 7 2" xfId="4609"/>
    <cellStyle name="20% - Акцент4 3 7 3" xfId="9845"/>
    <cellStyle name="20% - Акцент4 3 8" xfId="1117"/>
    <cellStyle name="20% - Акцент4 3 8 2" xfId="4610"/>
    <cellStyle name="20% - Акцент4 3 8 3" xfId="9846"/>
    <cellStyle name="20% - Акцент4 3 9" xfId="1118"/>
    <cellStyle name="20% - Акцент4 3 9 2" xfId="4611"/>
    <cellStyle name="20% - Акцент4 3 9 3" xfId="9847"/>
    <cellStyle name="20% - Акцент4 3_46EE.2011(v1.0)" xfId="1119"/>
    <cellStyle name="20% — акцент4 30" xfId="6947"/>
    <cellStyle name="20% — акцент4 31" xfId="7150"/>
    <cellStyle name="20% — акцент4 32" xfId="7363"/>
    <cellStyle name="20% — акцент4 33" xfId="7590"/>
    <cellStyle name="20% — акцент4 34" xfId="7813"/>
    <cellStyle name="20% — акцент4 35" xfId="8035"/>
    <cellStyle name="20% — акцент4 36" xfId="8241"/>
    <cellStyle name="20% — акцент4 37" xfId="8438"/>
    <cellStyle name="20% — акцент4 38" xfId="8596"/>
    <cellStyle name="20% — акцент4 39" xfId="8741"/>
    <cellStyle name="20% - Акцент4 4" xfId="1120"/>
    <cellStyle name="20% — акцент4 4" xfId="1121"/>
    <cellStyle name="20% - Акцент4 4 2" xfId="1122"/>
    <cellStyle name="20% - Акцент4 4 2 2" xfId="1123"/>
    <cellStyle name="20% - Акцент4 4 3" xfId="1124"/>
    <cellStyle name="20% - Акцент4 4 3 2" xfId="1125"/>
    <cellStyle name="20% - Акцент4 4_46EE.2011(v1.0)" xfId="1126"/>
    <cellStyle name="20% — акцент4 40" xfId="8803"/>
    <cellStyle name="20% — акцент4 41" xfId="9048"/>
    <cellStyle name="20% — акцент4 42" xfId="9224"/>
    <cellStyle name="20% — акцент4 43" xfId="9357"/>
    <cellStyle name="20% — акцент4 44" xfId="9446"/>
    <cellStyle name="20% — акцент4 45" xfId="9535"/>
    <cellStyle name="20% — акцент4 46" xfId="9613"/>
    <cellStyle name="20% — акцент4 47" xfId="9649"/>
    <cellStyle name="20% — акцент4 48" xfId="9741"/>
    <cellStyle name="20% — акцент4 49" xfId="9826"/>
    <cellStyle name="20% - Акцент4 5" xfId="1127"/>
    <cellStyle name="20% — акцент4 5" xfId="1128"/>
    <cellStyle name="20% - Акцент4 5 2" xfId="1129"/>
    <cellStyle name="20% - Акцент4 5 2 2" xfId="1130"/>
    <cellStyle name="20% - Акцент4 5 3" xfId="1131"/>
    <cellStyle name="20% - Акцент4 5 3 2" xfId="1132"/>
    <cellStyle name="20% - Акцент4 5_46EE.2011(v1.0)" xfId="1133"/>
    <cellStyle name="20% — акцент4 50" xfId="10516"/>
    <cellStyle name="20% — акцент4 51" xfId="11249"/>
    <cellStyle name="20% — акцент4 52" xfId="11484"/>
    <cellStyle name="20% — акцент4 53" xfId="11719"/>
    <cellStyle name="20% — акцент4 54" xfId="11954"/>
    <cellStyle name="20% — акцент4 55" xfId="12189"/>
    <cellStyle name="20% — акцент4 56" xfId="12424"/>
    <cellStyle name="20% — акцент4 57" xfId="12659"/>
    <cellStyle name="20% — акцент4 58" xfId="12894"/>
    <cellStyle name="20% — акцент4 59" xfId="13129"/>
    <cellStyle name="20% - Акцент4 6" xfId="1134"/>
    <cellStyle name="20% — акцент4 6" xfId="1135"/>
    <cellStyle name="20% - Акцент4 6 2" xfId="1136"/>
    <cellStyle name="20% - Акцент4 6 2 2" xfId="1137"/>
    <cellStyle name="20% - Акцент4 6 3" xfId="1138"/>
    <cellStyle name="20% - Акцент4 6 3 2" xfId="1139"/>
    <cellStyle name="20% - Акцент4 6_46EE.2011(v1.0)" xfId="1140"/>
    <cellStyle name="20% — акцент4 60" xfId="13364"/>
    <cellStyle name="20% — акцент4 61" xfId="13599"/>
    <cellStyle name="20% — акцент4 62" xfId="13833"/>
    <cellStyle name="20% — акцент4 63" xfId="14062"/>
    <cellStyle name="20% — акцент4 64" xfId="14290"/>
    <cellStyle name="20% — акцент4 65" xfId="14511"/>
    <cellStyle name="20% — акцент4 66" xfId="14731"/>
    <cellStyle name="20% — акцент4 67" xfId="14937"/>
    <cellStyle name="20% — акцент4 68" xfId="15133"/>
    <cellStyle name="20% — акцент4 69" xfId="15290"/>
    <cellStyle name="20% - Акцент4 7" xfId="1141"/>
    <cellStyle name="20% — акцент4 7" xfId="1142"/>
    <cellStyle name="20% - Акцент4 7 2" xfId="1143"/>
    <cellStyle name="20% - Акцент4 7 2 2" xfId="1144"/>
    <cellStyle name="20% - Акцент4 7 3" xfId="1145"/>
    <cellStyle name="20% - Акцент4 7 3 2" xfId="1146"/>
    <cellStyle name="20% - Акцент4 7_46EE.2011(v1.0)" xfId="1147"/>
    <cellStyle name="20% — акцент4 70" xfId="15434"/>
    <cellStyle name="20% — акцент4 71" xfId="15494"/>
    <cellStyle name="20% — акцент4 72" xfId="15654"/>
    <cellStyle name="20% — акцент4 73" xfId="15730"/>
    <cellStyle name="20% - Акцент4 8" xfId="1148"/>
    <cellStyle name="20% — акцент4 8" xfId="1149"/>
    <cellStyle name="20% - Акцент4 8 2" xfId="1150"/>
    <cellStyle name="20% - Акцент4 8 2 2" xfId="1151"/>
    <cellStyle name="20% - Акцент4 8 3" xfId="1152"/>
    <cellStyle name="20% - Акцент4 8 3 2" xfId="1153"/>
    <cellStyle name="20% - Акцент4 8 4" xfId="1154"/>
    <cellStyle name="20% - Акцент4 8_46EE.2011(v1.0)" xfId="1155"/>
    <cellStyle name="20% - Акцент4 9" xfId="1156"/>
    <cellStyle name="20% — акцент4 9" xfId="1157"/>
    <cellStyle name="20% - Акцент4 9 2" xfId="1158"/>
    <cellStyle name="20% - Акцент4 9 2 2" xfId="1159"/>
    <cellStyle name="20% - Акцент4 9 3" xfId="1160"/>
    <cellStyle name="20% - Акцент4 9 3 2" xfId="1161"/>
    <cellStyle name="20% - Акцент4 9 4" xfId="1162"/>
    <cellStyle name="20% - Акцент4 9_46EE.2011(v1.0)" xfId="1163"/>
    <cellStyle name="20% — акцент4_Расчет тарифа на тэ 2015 СЛФ" xfId="1164"/>
    <cellStyle name="20% — акцент5" xfId="1165"/>
    <cellStyle name="20% - Акцент5 10" xfId="1166"/>
    <cellStyle name="20% — акцент5 10" xfId="1167"/>
    <cellStyle name="20% - Акцент5 10 2" xfId="1168"/>
    <cellStyle name="20% - Акцент5 11" xfId="1169"/>
    <cellStyle name="20% — акцент5 11" xfId="1170"/>
    <cellStyle name="20% - Акцент5 11 2" xfId="1171"/>
    <cellStyle name="20% — акцент5 12" xfId="1172"/>
    <cellStyle name="20% — акцент5 13" xfId="1173"/>
    <cellStyle name="20% — акцент5 14" xfId="1174"/>
    <cellStyle name="20% — акцент5 15" xfId="1175"/>
    <cellStyle name="20% — акцент5 16" xfId="1176"/>
    <cellStyle name="20% — акцент5 17" xfId="1177"/>
    <cellStyle name="20% — акцент5 18" xfId="1178"/>
    <cellStyle name="20% — акцент5 19" xfId="1179"/>
    <cellStyle name="20% - Акцент5 2" xfId="1180"/>
    <cellStyle name="20% — акцент5 2" xfId="1181"/>
    <cellStyle name="20% - Акцент5 2 10" xfId="1182"/>
    <cellStyle name="20% — акцент5 2 10" xfId="6922"/>
    <cellStyle name="20% - Акцент5 2 10 10" xfId="8579"/>
    <cellStyle name="20% - Акцент5 2 10 11" xfId="8724"/>
    <cellStyle name="20% - Акцент5 2 10 12" xfId="9851"/>
    <cellStyle name="20% - Акцент5 2 10 13" xfId="10421"/>
    <cellStyle name="20% - Акцент5 2 10 14" xfId="11223"/>
    <cellStyle name="20% - Акцент5 2 10 15" xfId="11458"/>
    <cellStyle name="20% - Акцент5 2 10 16" xfId="11693"/>
    <cellStyle name="20% - Акцент5 2 10 17" xfId="11928"/>
    <cellStyle name="20% - Акцент5 2 10 18" xfId="12163"/>
    <cellStyle name="20% - Акцент5 2 10 19" xfId="12398"/>
    <cellStyle name="20% - Акцент5 2 10 2" xfId="4615"/>
    <cellStyle name="20% - Акцент5 2 10 20" xfId="12633"/>
    <cellStyle name="20% - Акцент5 2 10 21" xfId="12868"/>
    <cellStyle name="20% - Акцент5 2 10 22" xfId="13103"/>
    <cellStyle name="20% - Акцент5 2 10 23" xfId="13338"/>
    <cellStyle name="20% - Акцент5 2 10 24" xfId="13573"/>
    <cellStyle name="20% - Акцент5 2 10 25" xfId="13807"/>
    <cellStyle name="20% - Акцент5 2 10 26" xfId="14036"/>
    <cellStyle name="20% - Акцент5 2 10 27" xfId="14264"/>
    <cellStyle name="20% - Акцент5 2 10 28" xfId="14485"/>
    <cellStyle name="20% - Акцент5 2 10 29" xfId="14705"/>
    <cellStyle name="20% - Акцент5 2 10 3" xfId="7124"/>
    <cellStyle name="20% - Акцент5 2 10 30" xfId="14915"/>
    <cellStyle name="20% - Акцент5 2 10 31" xfId="15109"/>
    <cellStyle name="20% - Акцент5 2 10 32" xfId="15273"/>
    <cellStyle name="20% - Акцент5 2 10 33" xfId="15417"/>
    <cellStyle name="20% - Акцент5 2 10 4" xfId="7337"/>
    <cellStyle name="20% - Акцент5 2 10 5" xfId="7564"/>
    <cellStyle name="20% - Акцент5 2 10 6" xfId="7787"/>
    <cellStyle name="20% - Акцент5 2 10 7" xfId="8009"/>
    <cellStyle name="20% - Акцент5 2 10 8" xfId="8218"/>
    <cellStyle name="20% - Акцент5 2 10 9" xfId="8415"/>
    <cellStyle name="20% - Акцент5 2 11" xfId="4613"/>
    <cellStyle name="20% — акцент5 2 11" xfId="7125"/>
    <cellStyle name="20% - Акцент5 2 12" xfId="5517"/>
    <cellStyle name="20% — акцент5 2 12" xfId="7338"/>
    <cellStyle name="20% - Акцент5 2 13" xfId="6111"/>
    <cellStyle name="20% — акцент5 2 13" xfId="7565"/>
    <cellStyle name="20% - Акцент5 2 14" xfId="5352"/>
    <cellStyle name="20% — акцент5 2 14" xfId="7788"/>
    <cellStyle name="20% - Акцент5 2 15" xfId="6311"/>
    <cellStyle name="20% — акцент5 2 15" xfId="8010"/>
    <cellStyle name="20% - Акцент5 2 16" xfId="6438"/>
    <cellStyle name="20% — акцент5 2 16" xfId="8219"/>
    <cellStyle name="20% - Акцент5 2 17" xfId="6583"/>
    <cellStyle name="20% — акцент5 2 17" xfId="8416"/>
    <cellStyle name="20% - Акцент5 2 18" xfId="6746"/>
    <cellStyle name="20% — акцент5 2 18" xfId="8580"/>
    <cellStyle name="20% - Акцент5 2 19" xfId="6923"/>
    <cellStyle name="20% — акцент5 2 19" xfId="8725"/>
    <cellStyle name="20% - Акцент5 2 2" xfId="1183"/>
    <cellStyle name="20% — акцент5 2 2" xfId="4614"/>
    <cellStyle name="20% - Акцент5 2 2 10" xfId="6743"/>
    <cellStyle name="20% - Акцент5 2 2 11" xfId="6920"/>
    <cellStyle name="20% - Акцент5 2 2 12" xfId="7123"/>
    <cellStyle name="20% - Акцент5 2 2 13" xfId="7336"/>
    <cellStyle name="20% - Акцент5 2 2 14" xfId="7563"/>
    <cellStyle name="20% - Акцент5 2 2 15" xfId="7786"/>
    <cellStyle name="20% - Акцент5 2 2 16" xfId="8008"/>
    <cellStyle name="20% - Акцент5 2 2 17" xfId="8217"/>
    <cellStyle name="20% - Акцент5 2 2 18" xfId="8414"/>
    <cellStyle name="20% - Акцент5 2 2 19" xfId="8578"/>
    <cellStyle name="20% - Акцент5 2 2 2" xfId="1184"/>
    <cellStyle name="20% - Акцент5 2 2 20" xfId="8723"/>
    <cellStyle name="20% - Акцент5 2 2 21" xfId="8812"/>
    <cellStyle name="20% - Акцент5 2 2 22" xfId="9057"/>
    <cellStyle name="20% - Акцент5 2 2 23" xfId="9216"/>
    <cellStyle name="20% - Акцент5 2 2 24" xfId="9348"/>
    <cellStyle name="20% - Акцент5 2 2 25" xfId="9437"/>
    <cellStyle name="20% - Акцент5 2 2 26" xfId="9526"/>
    <cellStyle name="20% - Акцент5 2 2 27" xfId="9605"/>
    <cellStyle name="20% - Акцент5 2 2 28" xfId="9642"/>
    <cellStyle name="20% - Акцент5 2 2 29" xfId="9733"/>
    <cellStyle name="20% - Акцент5 2 2 3" xfId="4616"/>
    <cellStyle name="20% - Акцент5 2 2 30" xfId="9852"/>
    <cellStyle name="20% - Акцент5 2 2 31" xfId="10419"/>
    <cellStyle name="20% - Акцент5 2 2 32" xfId="11222"/>
    <cellStyle name="20% - Акцент5 2 2 33" xfId="11457"/>
    <cellStyle name="20% - Акцент5 2 2 34" xfId="11692"/>
    <cellStyle name="20% - Акцент5 2 2 35" xfId="11927"/>
    <cellStyle name="20% - Акцент5 2 2 36" xfId="12162"/>
    <cellStyle name="20% - Акцент5 2 2 37" xfId="12397"/>
    <cellStyle name="20% - Акцент5 2 2 38" xfId="12632"/>
    <cellStyle name="20% - Акцент5 2 2 39" xfId="12867"/>
    <cellStyle name="20% - Акцент5 2 2 4" xfId="5520"/>
    <cellStyle name="20% - Акцент5 2 2 40" xfId="13102"/>
    <cellStyle name="20% - Акцент5 2 2 41" xfId="13337"/>
    <cellStyle name="20% - Акцент5 2 2 42" xfId="13572"/>
    <cellStyle name="20% - Акцент5 2 2 43" xfId="13806"/>
    <cellStyle name="20% - Акцент5 2 2 44" xfId="14035"/>
    <cellStyle name="20% - Акцент5 2 2 45" xfId="14263"/>
    <cellStyle name="20% - Акцент5 2 2 46" xfId="14484"/>
    <cellStyle name="20% - Акцент5 2 2 47" xfId="14704"/>
    <cellStyle name="20% - Акцент5 2 2 48" xfId="14914"/>
    <cellStyle name="20% - Акцент5 2 2 49" xfId="15108"/>
    <cellStyle name="20% - Акцент5 2 2 5" xfId="6108"/>
    <cellStyle name="20% - Акцент5 2 2 50" xfId="15272"/>
    <cellStyle name="20% - Акцент5 2 2 51" xfId="15416"/>
    <cellStyle name="20% - Акцент5 2 2 52" xfId="15503"/>
    <cellStyle name="20% - Акцент5 2 2 53" xfId="15646"/>
    <cellStyle name="20% - Акцент5 2 2 54" xfId="15722"/>
    <cellStyle name="20% - Акцент5 2 2 6" xfId="5348"/>
    <cellStyle name="20% - Акцент5 2 2 7" xfId="6308"/>
    <cellStyle name="20% - Акцент5 2 2 8" xfId="6435"/>
    <cellStyle name="20% - Акцент5 2 2 9" xfId="6580"/>
    <cellStyle name="20% - Акцент5 2 20" xfId="7126"/>
    <cellStyle name="20% — акцент5 2 20" xfId="8811"/>
    <cellStyle name="20% - Акцент5 2 21" xfId="7339"/>
    <cellStyle name="20% — акцент5 2 21" xfId="9056"/>
    <cellStyle name="20% - Акцент5 2 22" xfId="7566"/>
    <cellStyle name="20% — акцент5 2 22" xfId="9217"/>
    <cellStyle name="20% - Акцент5 2 23" xfId="7789"/>
    <cellStyle name="20% — акцент5 2 23" xfId="9349"/>
    <cellStyle name="20% - Акцент5 2 24" xfId="8011"/>
    <cellStyle name="20% — акцент5 2 24" xfId="9438"/>
    <cellStyle name="20% - Акцент5 2 25" xfId="8220"/>
    <cellStyle name="20% — акцент5 2 25" xfId="9527"/>
    <cellStyle name="20% - Акцент5 2 26" xfId="8417"/>
    <cellStyle name="20% — акцент5 2 26" xfId="9606"/>
    <cellStyle name="20% - Акцент5 2 27" xfId="8581"/>
    <cellStyle name="20% — акцент5 2 27" xfId="9643"/>
    <cellStyle name="20% - Акцент5 2 28" xfId="8726"/>
    <cellStyle name="20% — акцент5 2 28" xfId="9734"/>
    <cellStyle name="20% - Акцент5 2 29" xfId="8810"/>
    <cellStyle name="20% — акцент5 2 29" xfId="9850"/>
    <cellStyle name="20% - Акцент5 2 3" xfId="1185"/>
    <cellStyle name="20% — акцент5 2 3" xfId="5518"/>
    <cellStyle name="20% - Акцент5 2 3 10" xfId="6919"/>
    <cellStyle name="20% - Акцент5 2 3 11" xfId="7122"/>
    <cellStyle name="20% - Акцент5 2 3 12" xfId="7335"/>
    <cellStyle name="20% - Акцент5 2 3 13" xfId="7562"/>
    <cellStyle name="20% - Акцент5 2 3 14" xfId="7785"/>
    <cellStyle name="20% - Акцент5 2 3 15" xfId="8007"/>
    <cellStyle name="20% - Акцент5 2 3 16" xfId="8216"/>
    <cellStyle name="20% - Акцент5 2 3 17" xfId="8413"/>
    <cellStyle name="20% - Акцент5 2 3 18" xfId="8577"/>
    <cellStyle name="20% - Акцент5 2 3 19" xfId="8722"/>
    <cellStyle name="20% - Акцент5 2 3 2" xfId="1186"/>
    <cellStyle name="20% - Акцент5 2 3 20" xfId="9853"/>
    <cellStyle name="20% - Акцент5 2 3 21" xfId="10411"/>
    <cellStyle name="20% - Акцент5 2 3 22" xfId="11221"/>
    <cellStyle name="20% - Акцент5 2 3 23" xfId="11456"/>
    <cellStyle name="20% - Акцент5 2 3 24" xfId="11691"/>
    <cellStyle name="20% - Акцент5 2 3 25" xfId="11926"/>
    <cellStyle name="20% - Акцент5 2 3 26" xfId="12161"/>
    <cellStyle name="20% - Акцент5 2 3 27" xfId="12396"/>
    <cellStyle name="20% - Акцент5 2 3 28" xfId="12631"/>
    <cellStyle name="20% - Акцент5 2 3 29" xfId="12866"/>
    <cellStyle name="20% - Акцент5 2 3 3" xfId="4617"/>
    <cellStyle name="20% - Акцент5 2 3 30" xfId="13101"/>
    <cellStyle name="20% - Акцент5 2 3 31" xfId="13336"/>
    <cellStyle name="20% - Акцент5 2 3 32" xfId="13571"/>
    <cellStyle name="20% - Акцент5 2 3 33" xfId="13805"/>
    <cellStyle name="20% - Акцент5 2 3 34" xfId="14034"/>
    <cellStyle name="20% - Акцент5 2 3 35" xfId="14262"/>
    <cellStyle name="20% - Акцент5 2 3 36" xfId="14483"/>
    <cellStyle name="20% - Акцент5 2 3 37" xfId="14703"/>
    <cellStyle name="20% - Акцент5 2 3 38" xfId="14913"/>
    <cellStyle name="20% - Акцент5 2 3 39" xfId="15107"/>
    <cellStyle name="20% - Акцент5 2 3 4" xfId="6107"/>
    <cellStyle name="20% - Акцент5 2 3 40" xfId="15271"/>
    <cellStyle name="20% - Акцент5 2 3 41" xfId="15415"/>
    <cellStyle name="20% - Акцент5 2 3 5" xfId="5347"/>
    <cellStyle name="20% - Акцент5 2 3 6" xfId="6307"/>
    <cellStyle name="20% - Акцент5 2 3 7" xfId="6434"/>
    <cellStyle name="20% - Акцент5 2 3 8" xfId="6579"/>
    <cellStyle name="20% - Акцент5 2 3 9" xfId="6742"/>
    <cellStyle name="20% - Акцент5 2 30" xfId="9055"/>
    <cellStyle name="20% — акцент5 2 30" xfId="10429"/>
    <cellStyle name="20% - Акцент5 2 31" xfId="9218"/>
    <cellStyle name="20% — акцент5 2 31" xfId="11224"/>
    <cellStyle name="20% - Акцент5 2 32" xfId="9350"/>
    <cellStyle name="20% — акцент5 2 32" xfId="11459"/>
    <cellStyle name="20% - Акцент5 2 33" xfId="9439"/>
    <cellStyle name="20% — акцент5 2 33" xfId="11694"/>
    <cellStyle name="20% - Акцент5 2 34" xfId="9528"/>
    <cellStyle name="20% — акцент5 2 34" xfId="11929"/>
    <cellStyle name="20% - Акцент5 2 35" xfId="9607"/>
    <cellStyle name="20% — акцент5 2 35" xfId="12164"/>
    <cellStyle name="20% - Акцент5 2 36" xfId="9644"/>
    <cellStyle name="20% — акцент5 2 36" xfId="12399"/>
    <cellStyle name="20% - Акцент5 2 37" xfId="9735"/>
    <cellStyle name="20% — акцент5 2 37" xfId="12634"/>
    <cellStyle name="20% - Акцент5 2 38" xfId="9849"/>
    <cellStyle name="20% — акцент5 2 38" xfId="12869"/>
    <cellStyle name="20% - Акцент5 2 39" xfId="10430"/>
    <cellStyle name="20% — акцент5 2 39" xfId="13104"/>
    <cellStyle name="20% - Акцент5 2 4" xfId="1187"/>
    <cellStyle name="20% — акцент5 2 4" xfId="6110"/>
    <cellStyle name="20% - Акцент5 2 4 10" xfId="7334"/>
    <cellStyle name="20% - Акцент5 2 4 11" xfId="7561"/>
    <cellStyle name="20% - Акцент5 2 4 12" xfId="7784"/>
    <cellStyle name="20% - Акцент5 2 4 13" xfId="8006"/>
    <cellStyle name="20% - Акцент5 2 4 14" xfId="8215"/>
    <cellStyle name="20% - Акцент5 2 4 15" xfId="8412"/>
    <cellStyle name="20% - Акцент5 2 4 16" xfId="8576"/>
    <cellStyle name="20% - Акцент5 2 4 17" xfId="8721"/>
    <cellStyle name="20% - Акцент5 2 4 18" xfId="9854"/>
    <cellStyle name="20% - Акцент5 2 4 19" xfId="10409"/>
    <cellStyle name="20% - Акцент5 2 4 2" xfId="4618"/>
    <cellStyle name="20% - Акцент5 2 4 20" xfId="11220"/>
    <cellStyle name="20% - Акцент5 2 4 21" xfId="11455"/>
    <cellStyle name="20% - Акцент5 2 4 22" xfId="11690"/>
    <cellStyle name="20% - Акцент5 2 4 23" xfId="11925"/>
    <cellStyle name="20% - Акцент5 2 4 24" xfId="12160"/>
    <cellStyle name="20% - Акцент5 2 4 25" xfId="12395"/>
    <cellStyle name="20% - Акцент5 2 4 26" xfId="12630"/>
    <cellStyle name="20% - Акцент5 2 4 27" xfId="12865"/>
    <cellStyle name="20% - Акцент5 2 4 28" xfId="13100"/>
    <cellStyle name="20% - Акцент5 2 4 29" xfId="13335"/>
    <cellStyle name="20% - Акцент5 2 4 3" xfId="5346"/>
    <cellStyle name="20% - Акцент5 2 4 30" xfId="13570"/>
    <cellStyle name="20% - Акцент5 2 4 31" xfId="13804"/>
    <cellStyle name="20% - Акцент5 2 4 32" xfId="14033"/>
    <cellStyle name="20% - Акцент5 2 4 33" xfId="14261"/>
    <cellStyle name="20% - Акцент5 2 4 34" xfId="14482"/>
    <cellStyle name="20% - Акцент5 2 4 35" xfId="14702"/>
    <cellStyle name="20% - Акцент5 2 4 36" xfId="14912"/>
    <cellStyle name="20% - Акцент5 2 4 37" xfId="15106"/>
    <cellStyle name="20% - Акцент5 2 4 38" xfId="15270"/>
    <cellStyle name="20% - Акцент5 2 4 39" xfId="15414"/>
    <cellStyle name="20% - Акцент5 2 4 4" xfId="6306"/>
    <cellStyle name="20% - Акцент5 2 4 5" xfId="6433"/>
    <cellStyle name="20% - Акцент5 2 4 6" xfId="6578"/>
    <cellStyle name="20% - Акцент5 2 4 7" xfId="6741"/>
    <cellStyle name="20% - Акцент5 2 4 8" xfId="6918"/>
    <cellStyle name="20% - Акцент5 2 4 9" xfId="7121"/>
    <cellStyle name="20% - Акцент5 2 40" xfId="11225"/>
    <cellStyle name="20% — акцент5 2 40" xfId="13339"/>
    <cellStyle name="20% - Акцент5 2 41" xfId="11460"/>
    <cellStyle name="20% — акцент5 2 41" xfId="13574"/>
    <cellStyle name="20% - Акцент5 2 42" xfId="11695"/>
    <cellStyle name="20% — акцент5 2 42" xfId="13808"/>
    <cellStyle name="20% - Акцент5 2 43" xfId="11930"/>
    <cellStyle name="20% — акцент5 2 43" xfId="14037"/>
    <cellStyle name="20% - Акцент5 2 44" xfId="12165"/>
    <cellStyle name="20% — акцент5 2 44" xfId="14265"/>
    <cellStyle name="20% - Акцент5 2 45" xfId="12400"/>
    <cellStyle name="20% — акцент5 2 45" xfId="14486"/>
    <cellStyle name="20% - Акцент5 2 46" xfId="12635"/>
    <cellStyle name="20% — акцент5 2 46" xfId="14706"/>
    <cellStyle name="20% - Акцент5 2 47" xfId="12870"/>
    <cellStyle name="20% — акцент5 2 47" xfId="14916"/>
    <cellStyle name="20% - Акцент5 2 48" xfId="13105"/>
    <cellStyle name="20% — акцент5 2 48" xfId="15110"/>
    <cellStyle name="20% - Акцент5 2 49" xfId="13340"/>
    <cellStyle name="20% — акцент5 2 49" xfId="15274"/>
    <cellStyle name="20% - Акцент5 2 5" xfId="1188"/>
    <cellStyle name="20% — акцент5 2 5" xfId="5350"/>
    <cellStyle name="20% - Акцент5 2 5 10" xfId="7560"/>
    <cellStyle name="20% - Акцент5 2 5 11" xfId="7783"/>
    <cellStyle name="20% - Акцент5 2 5 12" xfId="8005"/>
    <cellStyle name="20% - Акцент5 2 5 13" xfId="8214"/>
    <cellStyle name="20% - Акцент5 2 5 14" xfId="8411"/>
    <cellStyle name="20% - Акцент5 2 5 15" xfId="8575"/>
    <cellStyle name="20% - Акцент5 2 5 16" xfId="8720"/>
    <cellStyle name="20% - Акцент5 2 5 17" xfId="9855"/>
    <cellStyle name="20% - Акцент5 2 5 18" xfId="10408"/>
    <cellStyle name="20% - Акцент5 2 5 19" xfId="11219"/>
    <cellStyle name="20% - Акцент5 2 5 2" xfId="4619"/>
    <cellStyle name="20% - Акцент5 2 5 20" xfId="11454"/>
    <cellStyle name="20% - Акцент5 2 5 21" xfId="11689"/>
    <cellStyle name="20% - Акцент5 2 5 22" xfId="11924"/>
    <cellStyle name="20% - Акцент5 2 5 23" xfId="12159"/>
    <cellStyle name="20% - Акцент5 2 5 24" xfId="12394"/>
    <cellStyle name="20% - Акцент5 2 5 25" xfId="12629"/>
    <cellStyle name="20% - Акцент5 2 5 26" xfId="12864"/>
    <cellStyle name="20% - Акцент5 2 5 27" xfId="13099"/>
    <cellStyle name="20% - Акцент5 2 5 28" xfId="13334"/>
    <cellStyle name="20% - Акцент5 2 5 29" xfId="13569"/>
    <cellStyle name="20% - Акцент5 2 5 3" xfId="6305"/>
    <cellStyle name="20% - Акцент5 2 5 30" xfId="13803"/>
    <cellStyle name="20% - Акцент5 2 5 31" xfId="14032"/>
    <cellStyle name="20% - Акцент5 2 5 32" xfId="14260"/>
    <cellStyle name="20% - Акцент5 2 5 33" xfId="14481"/>
    <cellStyle name="20% - Акцент5 2 5 34" xfId="14701"/>
    <cellStyle name="20% - Акцент5 2 5 35" xfId="14911"/>
    <cellStyle name="20% - Акцент5 2 5 36" xfId="15105"/>
    <cellStyle name="20% - Акцент5 2 5 37" xfId="15269"/>
    <cellStyle name="20% - Акцент5 2 5 38" xfId="15413"/>
    <cellStyle name="20% - Акцент5 2 5 4" xfId="6432"/>
    <cellStyle name="20% - Акцент5 2 5 5" xfId="6577"/>
    <cellStyle name="20% - Акцент5 2 5 6" xfId="6740"/>
    <cellStyle name="20% - Акцент5 2 5 7" xfId="6917"/>
    <cellStyle name="20% - Акцент5 2 5 8" xfId="7120"/>
    <cellStyle name="20% - Акцент5 2 5 9" xfId="7333"/>
    <cellStyle name="20% - Акцент5 2 50" xfId="13575"/>
    <cellStyle name="20% — акцент5 2 50" xfId="15418"/>
    <cellStyle name="20% - Акцент5 2 51" xfId="13809"/>
    <cellStyle name="20% — акцент5 2 51" xfId="15502"/>
    <cellStyle name="20% - Акцент5 2 52" xfId="14038"/>
    <cellStyle name="20% — акцент5 2 52" xfId="15647"/>
    <cellStyle name="20% - Акцент5 2 53" xfId="14266"/>
    <cellStyle name="20% — акцент5 2 53" xfId="15723"/>
    <cellStyle name="20% - Акцент5 2 54" xfId="14487"/>
    <cellStyle name="20% - Акцент5 2 55" xfId="14707"/>
    <cellStyle name="20% - Акцент5 2 56" xfId="14917"/>
    <cellStyle name="20% - Акцент5 2 57" xfId="15111"/>
    <cellStyle name="20% - Акцент5 2 58" xfId="15275"/>
    <cellStyle name="20% - Акцент5 2 59" xfId="15419"/>
    <cellStyle name="20% - Акцент5 2 6" xfId="1189"/>
    <cellStyle name="20% — акцент5 2 6" xfId="6310"/>
    <cellStyle name="20% - Акцент5 2 6 10" xfId="7782"/>
    <cellStyle name="20% - Акцент5 2 6 11" xfId="8004"/>
    <cellStyle name="20% - Акцент5 2 6 12" xfId="8213"/>
    <cellStyle name="20% - Акцент5 2 6 13" xfId="8410"/>
    <cellStyle name="20% - Акцент5 2 6 14" xfId="8574"/>
    <cellStyle name="20% - Акцент5 2 6 15" xfId="8719"/>
    <cellStyle name="20% - Акцент5 2 6 16" xfId="9856"/>
    <cellStyle name="20% - Акцент5 2 6 17" xfId="10400"/>
    <cellStyle name="20% - Акцент5 2 6 18" xfId="11218"/>
    <cellStyle name="20% - Акцент5 2 6 19" xfId="11453"/>
    <cellStyle name="20% - Акцент5 2 6 2" xfId="4620"/>
    <cellStyle name="20% - Акцент5 2 6 20" xfId="11688"/>
    <cellStyle name="20% - Акцент5 2 6 21" xfId="11923"/>
    <cellStyle name="20% - Акцент5 2 6 22" xfId="12158"/>
    <cellStyle name="20% - Акцент5 2 6 23" xfId="12393"/>
    <cellStyle name="20% - Акцент5 2 6 24" xfId="12628"/>
    <cellStyle name="20% - Акцент5 2 6 25" xfId="12863"/>
    <cellStyle name="20% - Акцент5 2 6 26" xfId="13098"/>
    <cellStyle name="20% - Акцент5 2 6 27" xfId="13333"/>
    <cellStyle name="20% - Акцент5 2 6 28" xfId="13568"/>
    <cellStyle name="20% - Акцент5 2 6 29" xfId="13802"/>
    <cellStyle name="20% - Акцент5 2 6 3" xfId="6431"/>
    <cellStyle name="20% - Акцент5 2 6 30" xfId="14031"/>
    <cellStyle name="20% - Акцент5 2 6 31" xfId="14259"/>
    <cellStyle name="20% - Акцент5 2 6 32" xfId="14480"/>
    <cellStyle name="20% - Акцент5 2 6 33" xfId="14700"/>
    <cellStyle name="20% - Акцент5 2 6 34" xfId="14910"/>
    <cellStyle name="20% - Акцент5 2 6 35" xfId="15104"/>
    <cellStyle name="20% - Акцент5 2 6 36" xfId="15268"/>
    <cellStyle name="20% - Акцент5 2 6 37" xfId="15412"/>
    <cellStyle name="20% - Акцент5 2 6 4" xfId="6576"/>
    <cellStyle name="20% - Акцент5 2 6 5" xfId="6739"/>
    <cellStyle name="20% - Акцент5 2 6 6" xfId="6916"/>
    <cellStyle name="20% - Акцент5 2 6 7" xfId="7119"/>
    <cellStyle name="20% - Акцент5 2 6 8" xfId="7332"/>
    <cellStyle name="20% - Акцент5 2 6 9" xfId="7559"/>
    <cellStyle name="20% - Акцент5 2 60" xfId="15501"/>
    <cellStyle name="20% - Акцент5 2 61" xfId="15648"/>
    <cellStyle name="20% - Акцент5 2 62" xfId="15724"/>
    <cellStyle name="20% - Акцент5 2 7" xfId="1190"/>
    <cellStyle name="20% — акцент5 2 7" xfId="6437"/>
    <cellStyle name="20% - Акцент5 2 7 10" xfId="8003"/>
    <cellStyle name="20% - Акцент5 2 7 11" xfId="8212"/>
    <cellStyle name="20% - Акцент5 2 7 12" xfId="8409"/>
    <cellStyle name="20% - Акцент5 2 7 13" xfId="8573"/>
    <cellStyle name="20% - Акцент5 2 7 14" xfId="8718"/>
    <cellStyle name="20% - Акцент5 2 7 15" xfId="9857"/>
    <cellStyle name="20% - Акцент5 2 7 16" xfId="10398"/>
    <cellStyle name="20% - Акцент5 2 7 17" xfId="11217"/>
    <cellStyle name="20% - Акцент5 2 7 18" xfId="11452"/>
    <cellStyle name="20% - Акцент5 2 7 19" xfId="11687"/>
    <cellStyle name="20% - Акцент5 2 7 2" xfId="4621"/>
    <cellStyle name="20% - Акцент5 2 7 20" xfId="11922"/>
    <cellStyle name="20% - Акцент5 2 7 21" xfId="12157"/>
    <cellStyle name="20% - Акцент5 2 7 22" xfId="12392"/>
    <cellStyle name="20% - Акцент5 2 7 23" xfId="12627"/>
    <cellStyle name="20% - Акцент5 2 7 24" xfId="12862"/>
    <cellStyle name="20% - Акцент5 2 7 25" xfId="13097"/>
    <cellStyle name="20% - Акцент5 2 7 26" xfId="13332"/>
    <cellStyle name="20% - Акцент5 2 7 27" xfId="13567"/>
    <cellStyle name="20% - Акцент5 2 7 28" xfId="13801"/>
    <cellStyle name="20% - Акцент5 2 7 29" xfId="14030"/>
    <cellStyle name="20% - Акцент5 2 7 3" xfId="6575"/>
    <cellStyle name="20% - Акцент5 2 7 30" xfId="14258"/>
    <cellStyle name="20% - Акцент5 2 7 31" xfId="14479"/>
    <cellStyle name="20% - Акцент5 2 7 32" xfId="14699"/>
    <cellStyle name="20% - Акцент5 2 7 33" xfId="14909"/>
    <cellStyle name="20% - Акцент5 2 7 34" xfId="15103"/>
    <cellStyle name="20% - Акцент5 2 7 35" xfId="15267"/>
    <cellStyle name="20% - Акцент5 2 7 36" xfId="15411"/>
    <cellStyle name="20% - Акцент5 2 7 4" xfId="6738"/>
    <cellStyle name="20% - Акцент5 2 7 5" xfId="6915"/>
    <cellStyle name="20% - Акцент5 2 7 6" xfId="7118"/>
    <cellStyle name="20% - Акцент5 2 7 7" xfId="7331"/>
    <cellStyle name="20% - Акцент5 2 7 8" xfId="7558"/>
    <cellStyle name="20% - Акцент5 2 7 9" xfId="7781"/>
    <cellStyle name="20% - Акцент5 2 8" xfId="1191"/>
    <cellStyle name="20% — акцент5 2 8" xfId="6582"/>
    <cellStyle name="20% - Акцент5 2 8 10" xfId="8211"/>
    <cellStyle name="20% - Акцент5 2 8 11" xfId="8408"/>
    <cellStyle name="20% - Акцент5 2 8 12" xfId="8572"/>
    <cellStyle name="20% - Акцент5 2 8 13" xfId="8717"/>
    <cellStyle name="20% - Акцент5 2 8 14" xfId="9858"/>
    <cellStyle name="20% - Акцент5 2 8 15" xfId="10390"/>
    <cellStyle name="20% - Акцент5 2 8 16" xfId="11216"/>
    <cellStyle name="20% - Акцент5 2 8 17" xfId="11451"/>
    <cellStyle name="20% - Акцент5 2 8 18" xfId="11686"/>
    <cellStyle name="20% - Акцент5 2 8 19" xfId="11921"/>
    <cellStyle name="20% - Акцент5 2 8 2" xfId="4622"/>
    <cellStyle name="20% - Акцент5 2 8 20" xfId="12156"/>
    <cellStyle name="20% - Акцент5 2 8 21" xfId="12391"/>
    <cellStyle name="20% - Акцент5 2 8 22" xfId="12626"/>
    <cellStyle name="20% - Акцент5 2 8 23" xfId="12861"/>
    <cellStyle name="20% - Акцент5 2 8 24" xfId="13096"/>
    <cellStyle name="20% - Акцент5 2 8 25" xfId="13331"/>
    <cellStyle name="20% - Акцент5 2 8 26" xfId="13566"/>
    <cellStyle name="20% - Акцент5 2 8 27" xfId="13800"/>
    <cellStyle name="20% - Акцент5 2 8 28" xfId="14029"/>
    <cellStyle name="20% - Акцент5 2 8 29" xfId="14257"/>
    <cellStyle name="20% - Акцент5 2 8 3" xfId="6737"/>
    <cellStyle name="20% - Акцент5 2 8 30" xfId="14478"/>
    <cellStyle name="20% - Акцент5 2 8 31" xfId="14698"/>
    <cellStyle name="20% - Акцент5 2 8 32" xfId="14908"/>
    <cellStyle name="20% - Акцент5 2 8 33" xfId="15102"/>
    <cellStyle name="20% - Акцент5 2 8 34" xfId="15266"/>
    <cellStyle name="20% - Акцент5 2 8 35" xfId="15410"/>
    <cellStyle name="20% - Акцент5 2 8 4" xfId="6914"/>
    <cellStyle name="20% - Акцент5 2 8 5" xfId="7117"/>
    <cellStyle name="20% - Акцент5 2 8 6" xfId="7330"/>
    <cellStyle name="20% - Акцент5 2 8 7" xfId="7557"/>
    <cellStyle name="20% - Акцент5 2 8 8" xfId="7780"/>
    <cellStyle name="20% - Акцент5 2 8 9" xfId="8002"/>
    <cellStyle name="20% - Акцент5 2 9" xfId="1192"/>
    <cellStyle name="20% — акцент5 2 9" xfId="6745"/>
    <cellStyle name="20% - Акцент5 2 9 10" xfId="8407"/>
    <cellStyle name="20% - Акцент5 2 9 11" xfId="8571"/>
    <cellStyle name="20% - Акцент5 2 9 12" xfId="8716"/>
    <cellStyle name="20% - Акцент5 2 9 13" xfId="9859"/>
    <cellStyle name="20% - Акцент5 2 9 14" xfId="10388"/>
    <cellStyle name="20% - Акцент5 2 9 15" xfId="11215"/>
    <cellStyle name="20% - Акцент5 2 9 16" xfId="11450"/>
    <cellStyle name="20% - Акцент5 2 9 17" xfId="11685"/>
    <cellStyle name="20% - Акцент5 2 9 18" xfId="11920"/>
    <cellStyle name="20% - Акцент5 2 9 19" xfId="12155"/>
    <cellStyle name="20% - Акцент5 2 9 2" xfId="4623"/>
    <cellStyle name="20% - Акцент5 2 9 20" xfId="12390"/>
    <cellStyle name="20% - Акцент5 2 9 21" xfId="12625"/>
    <cellStyle name="20% - Акцент5 2 9 22" xfId="12860"/>
    <cellStyle name="20% - Акцент5 2 9 23" xfId="13095"/>
    <cellStyle name="20% - Акцент5 2 9 24" xfId="13330"/>
    <cellStyle name="20% - Акцент5 2 9 25" xfId="13565"/>
    <cellStyle name="20% - Акцент5 2 9 26" xfId="13799"/>
    <cellStyle name="20% - Акцент5 2 9 27" xfId="14028"/>
    <cellStyle name="20% - Акцент5 2 9 28" xfId="14256"/>
    <cellStyle name="20% - Акцент5 2 9 29" xfId="14477"/>
    <cellStyle name="20% - Акцент5 2 9 3" xfId="6913"/>
    <cellStyle name="20% - Акцент5 2 9 30" xfId="14697"/>
    <cellStyle name="20% - Акцент5 2 9 31" xfId="14907"/>
    <cellStyle name="20% - Акцент5 2 9 32" xfId="15101"/>
    <cellStyle name="20% - Акцент5 2 9 33" xfId="15265"/>
    <cellStyle name="20% - Акцент5 2 9 34" xfId="15409"/>
    <cellStyle name="20% - Акцент5 2 9 4" xfId="7116"/>
    <cellStyle name="20% - Акцент5 2 9 5" xfId="7329"/>
    <cellStyle name="20% - Акцент5 2 9 6" xfId="7556"/>
    <cellStyle name="20% - Акцент5 2 9 7" xfId="7779"/>
    <cellStyle name="20% - Акцент5 2 9 8" xfId="8001"/>
    <cellStyle name="20% - Акцент5 2 9 9" xfId="8210"/>
    <cellStyle name="20% - Акцент5 2_46EE.2011(v1.0)" xfId="1193"/>
    <cellStyle name="20% — акцент5 20" xfId="1194"/>
    <cellStyle name="20% — акцент5 21" xfId="1195"/>
    <cellStyle name="20% — акцент5 22" xfId="4612"/>
    <cellStyle name="20% — акцент5 23" xfId="5516"/>
    <cellStyle name="20% — акцент5 24" xfId="6112"/>
    <cellStyle name="20% — акцент5 25" xfId="6203"/>
    <cellStyle name="20% — акцент5 26" xfId="6312"/>
    <cellStyle name="20% — акцент5 27" xfId="6439"/>
    <cellStyle name="20% — акцент5 28" xfId="6584"/>
    <cellStyle name="20% — акцент5 29" xfId="6747"/>
    <cellStyle name="20% - Акцент5 3" xfId="1196"/>
    <cellStyle name="20% — акцент5 3" xfId="1197"/>
    <cellStyle name="20% - Акцент5 3 10" xfId="1198"/>
    <cellStyle name="20% - Акцент5 3 10 2" xfId="4625"/>
    <cellStyle name="20% - Акцент5 3 10 3" xfId="9861"/>
    <cellStyle name="20% - Акцент5 3 11" xfId="1199"/>
    <cellStyle name="20% - Акцент5 3 12" xfId="4624"/>
    <cellStyle name="20% - Акцент5 3 13" xfId="5528"/>
    <cellStyle name="20% - Акцент5 3 14" xfId="6100"/>
    <cellStyle name="20% - Акцент5 3 15" xfId="5337"/>
    <cellStyle name="20% - Акцент5 3 16" xfId="6300"/>
    <cellStyle name="20% - Акцент5 3 17" xfId="6427"/>
    <cellStyle name="20% - Акцент5 3 18" xfId="6572"/>
    <cellStyle name="20% - Акцент5 3 19" xfId="6735"/>
    <cellStyle name="20% - Акцент5 3 2" xfId="1200"/>
    <cellStyle name="20% - Акцент5 3 2 2" xfId="1201"/>
    <cellStyle name="20% - Акцент5 3 2 3" xfId="4626"/>
    <cellStyle name="20% - Акцент5 3 2 4" xfId="8814"/>
    <cellStyle name="20% - Акцент5 3 20" xfId="6912"/>
    <cellStyle name="20% - Акцент5 3 21" xfId="7115"/>
    <cellStyle name="20% - Акцент5 3 22" xfId="7328"/>
    <cellStyle name="20% - Акцент5 3 23" xfId="7555"/>
    <cellStyle name="20% - Акцент5 3 24" xfId="7778"/>
    <cellStyle name="20% - Акцент5 3 25" xfId="8000"/>
    <cellStyle name="20% - Акцент5 3 26" xfId="8209"/>
    <cellStyle name="20% - Акцент5 3 27" xfId="8406"/>
    <cellStyle name="20% - Акцент5 3 28" xfId="8570"/>
    <cellStyle name="20% - Акцент5 3 29" xfId="8715"/>
    <cellStyle name="20% - Акцент5 3 3" xfId="1202"/>
    <cellStyle name="20% - Акцент5 3 3 2" xfId="1203"/>
    <cellStyle name="20% - Акцент5 3 3 3" xfId="4627"/>
    <cellStyle name="20% - Акцент5 3 3 4" xfId="9863"/>
    <cellStyle name="20% - Акцент5 3 30" xfId="8813"/>
    <cellStyle name="20% - Акцент5 3 31" xfId="9058"/>
    <cellStyle name="20% - Акцент5 3 32" xfId="9215"/>
    <cellStyle name="20% - Акцент5 3 33" xfId="9347"/>
    <cellStyle name="20% - Акцент5 3 34" xfId="9436"/>
    <cellStyle name="20% - Акцент5 3 35" xfId="9525"/>
    <cellStyle name="20% - Акцент5 3 36" xfId="9604"/>
    <cellStyle name="20% - Акцент5 3 37" xfId="9641"/>
    <cellStyle name="20% - Акцент5 3 38" xfId="9732"/>
    <cellStyle name="20% - Акцент5 3 39" xfId="9860"/>
    <cellStyle name="20% - Акцент5 3 4" xfId="1204"/>
    <cellStyle name="20% - Акцент5 3 4 2" xfId="4628"/>
    <cellStyle name="20% - Акцент5 3 4 3" xfId="9864"/>
    <cellStyle name="20% - Акцент5 3 40" xfId="10387"/>
    <cellStyle name="20% - Акцент5 3 41" xfId="11214"/>
    <cellStyle name="20% - Акцент5 3 42" xfId="11449"/>
    <cellStyle name="20% - Акцент5 3 43" xfId="11684"/>
    <cellStyle name="20% - Акцент5 3 44" xfId="11919"/>
    <cellStyle name="20% - Акцент5 3 45" xfId="12154"/>
    <cellStyle name="20% - Акцент5 3 46" xfId="12389"/>
    <cellStyle name="20% - Акцент5 3 47" xfId="12624"/>
    <cellStyle name="20% - Акцент5 3 48" xfId="12859"/>
    <cellStyle name="20% - Акцент5 3 49" xfId="13094"/>
    <cellStyle name="20% - Акцент5 3 5" xfId="1205"/>
    <cellStyle name="20% - Акцент5 3 5 2" xfId="4629"/>
    <cellStyle name="20% - Акцент5 3 5 3" xfId="9865"/>
    <cellStyle name="20% - Акцент5 3 50" xfId="13329"/>
    <cellStyle name="20% - Акцент5 3 51" xfId="13564"/>
    <cellStyle name="20% - Акцент5 3 52" xfId="13798"/>
    <cellStyle name="20% - Акцент5 3 53" xfId="14027"/>
    <cellStyle name="20% - Акцент5 3 54" xfId="14255"/>
    <cellStyle name="20% - Акцент5 3 55" xfId="14476"/>
    <cellStyle name="20% - Акцент5 3 56" xfId="14696"/>
    <cellStyle name="20% - Акцент5 3 57" xfId="14906"/>
    <cellStyle name="20% - Акцент5 3 58" xfId="15100"/>
    <cellStyle name="20% - Акцент5 3 59" xfId="15264"/>
    <cellStyle name="20% - Акцент5 3 6" xfId="1206"/>
    <cellStyle name="20% - Акцент5 3 6 2" xfId="4630"/>
    <cellStyle name="20% - Акцент5 3 6 3" xfId="9866"/>
    <cellStyle name="20% - Акцент5 3 60" xfId="15408"/>
    <cellStyle name="20% - Акцент5 3 61" xfId="15504"/>
    <cellStyle name="20% - Акцент5 3 62" xfId="15645"/>
    <cellStyle name="20% - Акцент5 3 63" xfId="15721"/>
    <cellStyle name="20% - Акцент5 3 7" xfId="1207"/>
    <cellStyle name="20% - Акцент5 3 7 2" xfId="4631"/>
    <cellStyle name="20% - Акцент5 3 7 3" xfId="9867"/>
    <cellStyle name="20% - Акцент5 3 8" xfId="1208"/>
    <cellStyle name="20% - Акцент5 3 8 2" xfId="4632"/>
    <cellStyle name="20% - Акцент5 3 8 3" xfId="9868"/>
    <cellStyle name="20% - Акцент5 3 9" xfId="1209"/>
    <cellStyle name="20% - Акцент5 3 9 2" xfId="4633"/>
    <cellStyle name="20% - Акцент5 3 9 3" xfId="9869"/>
    <cellStyle name="20% - Акцент5 3_46EE.2011(v1.0)" xfId="1210"/>
    <cellStyle name="20% — акцент5 30" xfId="6924"/>
    <cellStyle name="20% — акцент5 31" xfId="7127"/>
    <cellStyle name="20% — акцент5 32" xfId="7340"/>
    <cellStyle name="20% — акцент5 33" xfId="7567"/>
    <cellStyle name="20% — акцент5 34" xfId="7790"/>
    <cellStyle name="20% — акцент5 35" xfId="8012"/>
    <cellStyle name="20% — акцент5 36" xfId="8221"/>
    <cellStyle name="20% — акцент5 37" xfId="8418"/>
    <cellStyle name="20% — акцент5 38" xfId="8582"/>
    <cellStyle name="20% — акцент5 39" xfId="8727"/>
    <cellStyle name="20% - Акцент5 4" xfId="1211"/>
    <cellStyle name="20% — акцент5 4" xfId="1212"/>
    <cellStyle name="20% - Акцент5 4 2" xfId="1213"/>
    <cellStyle name="20% - Акцент5 4 2 2" xfId="1214"/>
    <cellStyle name="20% - Акцент5 4 3" xfId="1215"/>
    <cellStyle name="20% - Акцент5 4 3 2" xfId="1216"/>
    <cellStyle name="20% - Акцент5 4_46EE.2011(v1.0)" xfId="1217"/>
    <cellStyle name="20% — акцент5 40" xfId="8809"/>
    <cellStyle name="20% — акцент5 41" xfId="9054"/>
    <cellStyle name="20% — акцент5 42" xfId="9219"/>
    <cellStyle name="20% — акцент5 43" xfId="9351"/>
    <cellStyle name="20% — акцент5 44" xfId="9440"/>
    <cellStyle name="20% — акцент5 45" xfId="9529"/>
    <cellStyle name="20% — акцент5 46" xfId="9608"/>
    <cellStyle name="20% — акцент5 47" xfId="9645"/>
    <cellStyle name="20% — акцент5 48" xfId="9736"/>
    <cellStyle name="20% — акцент5 49" xfId="9848"/>
    <cellStyle name="20% - Акцент5 5" xfId="1218"/>
    <cellStyle name="20% — акцент5 5" xfId="1219"/>
    <cellStyle name="20% - Акцент5 5 2" xfId="1220"/>
    <cellStyle name="20% - Акцент5 5 2 2" xfId="1221"/>
    <cellStyle name="20% - Акцент5 5 3" xfId="1222"/>
    <cellStyle name="20% - Акцент5 5 3 2" xfId="1223"/>
    <cellStyle name="20% - Акцент5 5_46EE.2011(v1.0)" xfId="1224"/>
    <cellStyle name="20% — акцент5 50" xfId="10432"/>
    <cellStyle name="20% — акцент5 51" xfId="11226"/>
    <cellStyle name="20% — акцент5 52" xfId="11461"/>
    <cellStyle name="20% — акцент5 53" xfId="11696"/>
    <cellStyle name="20% — акцент5 54" xfId="11931"/>
    <cellStyle name="20% — акцент5 55" xfId="12166"/>
    <cellStyle name="20% — акцент5 56" xfId="12401"/>
    <cellStyle name="20% — акцент5 57" xfId="12636"/>
    <cellStyle name="20% — акцент5 58" xfId="12871"/>
    <cellStyle name="20% — акцент5 59" xfId="13106"/>
    <cellStyle name="20% - Акцент5 6" xfId="1225"/>
    <cellStyle name="20% — акцент5 6" xfId="1226"/>
    <cellStyle name="20% - Акцент5 6 2" xfId="1227"/>
    <cellStyle name="20% - Акцент5 6 2 2" xfId="1228"/>
    <cellStyle name="20% - Акцент5 6 3" xfId="1229"/>
    <cellStyle name="20% - Акцент5 6 3 2" xfId="1230"/>
    <cellStyle name="20% - Акцент5 6_46EE.2011(v1.0)" xfId="1231"/>
    <cellStyle name="20% — акцент5 60" xfId="13341"/>
    <cellStyle name="20% — акцент5 61" xfId="13576"/>
    <cellStyle name="20% — акцент5 62" xfId="13810"/>
    <cellStyle name="20% — акцент5 63" xfId="14039"/>
    <cellStyle name="20% — акцент5 64" xfId="14267"/>
    <cellStyle name="20% — акцент5 65" xfId="14488"/>
    <cellStyle name="20% — акцент5 66" xfId="14708"/>
    <cellStyle name="20% — акцент5 67" xfId="14918"/>
    <cellStyle name="20% — акцент5 68" xfId="15112"/>
    <cellStyle name="20% — акцент5 69" xfId="15276"/>
    <cellStyle name="20% - Акцент5 7" xfId="1232"/>
    <cellStyle name="20% — акцент5 7" xfId="1233"/>
    <cellStyle name="20% - Акцент5 7 2" xfId="1234"/>
    <cellStyle name="20% - Акцент5 7 2 2" xfId="1235"/>
    <cellStyle name="20% - Акцент5 7 3" xfId="1236"/>
    <cellStyle name="20% - Акцент5 7 3 2" xfId="1237"/>
    <cellStyle name="20% - Акцент5 7_46EE.2011(v1.0)" xfId="1238"/>
    <cellStyle name="20% — акцент5 70" xfId="15420"/>
    <cellStyle name="20% — акцент5 71" xfId="15500"/>
    <cellStyle name="20% — акцент5 72" xfId="15649"/>
    <cellStyle name="20% — акцент5 73" xfId="15725"/>
    <cellStyle name="20% - Акцент5 8" xfId="1239"/>
    <cellStyle name="20% — акцент5 8" xfId="1240"/>
    <cellStyle name="20% - Акцент5 8 2" xfId="1241"/>
    <cellStyle name="20% - Акцент5 8 2 2" xfId="1242"/>
    <cellStyle name="20% - Акцент5 8 3" xfId="1243"/>
    <cellStyle name="20% - Акцент5 8 3 2" xfId="1244"/>
    <cellStyle name="20% - Акцент5 8 4" xfId="1245"/>
    <cellStyle name="20% - Акцент5 8_46EE.2011(v1.0)" xfId="1246"/>
    <cellStyle name="20% - Акцент5 9" xfId="1247"/>
    <cellStyle name="20% — акцент5 9" xfId="1248"/>
    <cellStyle name="20% - Акцент5 9 2" xfId="1249"/>
    <cellStyle name="20% - Акцент5 9 2 2" xfId="1250"/>
    <cellStyle name="20% - Акцент5 9 3" xfId="1251"/>
    <cellStyle name="20% - Акцент5 9 3 2" xfId="1252"/>
    <cellStyle name="20% - Акцент5 9 4" xfId="1253"/>
    <cellStyle name="20% - Акцент5 9_46EE.2011(v1.0)" xfId="1254"/>
    <cellStyle name="20% — акцент5_Расчет тарифа на тэ 2015 СЛФ" xfId="1255"/>
    <cellStyle name="20% — акцент6" xfId="1256"/>
    <cellStyle name="20% - Акцент6 10" xfId="1257"/>
    <cellStyle name="20% — акцент6 10" xfId="1258"/>
    <cellStyle name="20% - Акцент6 10 2" xfId="1259"/>
    <cellStyle name="20% - Акцент6 11" xfId="1260"/>
    <cellStyle name="20% — акцент6 11" xfId="1261"/>
    <cellStyle name="20% - Акцент6 11 2" xfId="1262"/>
    <cellStyle name="20% — акцент6 12" xfId="1263"/>
    <cellStyle name="20% — акцент6 13" xfId="1264"/>
    <cellStyle name="20% — акцент6 14" xfId="1265"/>
    <cellStyle name="20% — акцент6 15" xfId="1266"/>
    <cellStyle name="20% — акцент6 16" xfId="1267"/>
    <cellStyle name="20% — акцент6 17" xfId="1268"/>
    <cellStyle name="20% — акцент6 18" xfId="1269"/>
    <cellStyle name="20% — акцент6 19" xfId="1270"/>
    <cellStyle name="20% - Акцент6 2" xfId="1271"/>
    <cellStyle name="20% — акцент6 2" xfId="1272"/>
    <cellStyle name="20% - Акцент6 2 10" xfId="1273"/>
    <cellStyle name="20% — акцент6 2 10" xfId="6900"/>
    <cellStyle name="20% - Акцент6 2 10 10" xfId="8566"/>
    <cellStyle name="20% - Акцент6 2 10 11" xfId="8711"/>
    <cellStyle name="20% - Акцент6 2 10 12" xfId="9873"/>
    <cellStyle name="20% - Акцент6 2 10 13" xfId="10327"/>
    <cellStyle name="20% - Акцент6 2 10 14" xfId="11201"/>
    <cellStyle name="20% - Акцент6 2 10 15" xfId="11436"/>
    <cellStyle name="20% - Акцент6 2 10 16" xfId="11671"/>
    <cellStyle name="20% - Акцент6 2 10 17" xfId="11906"/>
    <cellStyle name="20% - Акцент6 2 10 18" xfId="12141"/>
    <cellStyle name="20% - Акцент6 2 10 19" xfId="12376"/>
    <cellStyle name="20% - Акцент6 2 10 2" xfId="4637"/>
    <cellStyle name="20% - Акцент6 2 10 20" xfId="12611"/>
    <cellStyle name="20% - Акцент6 2 10 21" xfId="12846"/>
    <cellStyle name="20% - Акцент6 2 10 22" xfId="13081"/>
    <cellStyle name="20% - Акцент6 2 10 23" xfId="13316"/>
    <cellStyle name="20% - Акцент6 2 10 24" xfId="13551"/>
    <cellStyle name="20% - Акцент6 2 10 25" xfId="13785"/>
    <cellStyle name="20% - Акцент6 2 10 26" xfId="14015"/>
    <cellStyle name="20% - Акцент6 2 10 27" xfId="14243"/>
    <cellStyle name="20% - Акцент6 2 10 28" xfId="14463"/>
    <cellStyle name="20% - Акцент6 2 10 29" xfId="14685"/>
    <cellStyle name="20% - Акцент6 2 10 3" xfId="7102"/>
    <cellStyle name="20% - Акцент6 2 10 30" xfId="14894"/>
    <cellStyle name="20% - Акцент6 2 10 31" xfId="15090"/>
    <cellStyle name="20% - Акцент6 2 10 32" xfId="15260"/>
    <cellStyle name="20% - Акцент6 2 10 33" xfId="15404"/>
    <cellStyle name="20% - Акцент6 2 10 4" xfId="7316"/>
    <cellStyle name="20% - Акцент6 2 10 5" xfId="7543"/>
    <cellStyle name="20% - Акцент6 2 10 6" xfId="7766"/>
    <cellStyle name="20% - Акцент6 2 10 7" xfId="7988"/>
    <cellStyle name="20% - Акцент6 2 10 8" xfId="8198"/>
    <cellStyle name="20% - Акцент6 2 10 9" xfId="8395"/>
    <cellStyle name="20% - Акцент6 2 11" xfId="4635"/>
    <cellStyle name="20% — акцент6 2 11" xfId="7103"/>
    <cellStyle name="20% - Акцент6 2 12" xfId="5539"/>
    <cellStyle name="20% — акцент6 2 12" xfId="7317"/>
    <cellStyle name="20% - Акцент6 2 13" xfId="6089"/>
    <cellStyle name="20% — акцент6 2 13" xfId="7544"/>
    <cellStyle name="20% - Акцент6 2 14" xfId="5322"/>
    <cellStyle name="20% — акцент6 2 14" xfId="7767"/>
    <cellStyle name="20% - Акцент6 2 15" xfId="6192"/>
    <cellStyle name="20% — акцент6 2 15" xfId="7989"/>
    <cellStyle name="20% - Акцент6 2 16" xfId="6416"/>
    <cellStyle name="20% — акцент6 2 16" xfId="8199"/>
    <cellStyle name="20% - Акцент6 2 17" xfId="6561"/>
    <cellStyle name="20% — акцент6 2 17" xfId="8396"/>
    <cellStyle name="20% - Акцент6 2 18" xfId="6724"/>
    <cellStyle name="20% — акцент6 2 18" xfId="8567"/>
    <cellStyle name="20% - Акцент6 2 19" xfId="6901"/>
    <cellStyle name="20% — акцент6 2 19" xfId="8712"/>
    <cellStyle name="20% - Акцент6 2 2" xfId="1274"/>
    <cellStyle name="20% — акцент6 2 2" xfId="4636"/>
    <cellStyle name="20% - Акцент6 2 2 10" xfId="6721"/>
    <cellStyle name="20% - Акцент6 2 2 11" xfId="6898"/>
    <cellStyle name="20% - Акцент6 2 2 12" xfId="7101"/>
    <cellStyle name="20% - Акцент6 2 2 13" xfId="7315"/>
    <cellStyle name="20% - Акцент6 2 2 14" xfId="7542"/>
    <cellStyle name="20% - Акцент6 2 2 15" xfId="7765"/>
    <cellStyle name="20% - Акцент6 2 2 16" xfId="7987"/>
    <cellStyle name="20% - Акцент6 2 2 17" xfId="8197"/>
    <cellStyle name="20% - Акцент6 2 2 18" xfId="8394"/>
    <cellStyle name="20% - Акцент6 2 2 19" xfId="8565"/>
    <cellStyle name="20% - Акцент6 2 2 2" xfId="1275"/>
    <cellStyle name="20% - Акцент6 2 2 20" xfId="8710"/>
    <cellStyle name="20% - Акцент6 2 2 21" xfId="8818"/>
    <cellStyle name="20% - Акцент6 2 2 22" xfId="9063"/>
    <cellStyle name="20% - Акцент6 2 2 23" xfId="9210"/>
    <cellStyle name="20% - Акцент6 2 2 24" xfId="9342"/>
    <cellStyle name="20% - Акцент6 2 2 25" xfId="9431"/>
    <cellStyle name="20% - Акцент6 2 2 26" xfId="9520"/>
    <cellStyle name="20% - Акцент6 2 2 27" xfId="9600"/>
    <cellStyle name="20% - Акцент6 2 2 28" xfId="9637"/>
    <cellStyle name="20% - Акцент6 2 2 29" xfId="9728"/>
    <cellStyle name="20% - Акцент6 2 2 3" xfId="4638"/>
    <cellStyle name="20% - Акцент6 2 2 30" xfId="9874"/>
    <cellStyle name="20% - Акцент6 2 2 31" xfId="10325"/>
    <cellStyle name="20% - Акцент6 2 2 32" xfId="11200"/>
    <cellStyle name="20% - Акцент6 2 2 33" xfId="11435"/>
    <cellStyle name="20% - Акцент6 2 2 34" xfId="11670"/>
    <cellStyle name="20% - Акцент6 2 2 35" xfId="11905"/>
    <cellStyle name="20% - Акцент6 2 2 36" xfId="12140"/>
    <cellStyle name="20% - Акцент6 2 2 37" xfId="12375"/>
    <cellStyle name="20% - Акцент6 2 2 38" xfId="12610"/>
    <cellStyle name="20% - Акцент6 2 2 39" xfId="12845"/>
    <cellStyle name="20% - Акцент6 2 2 4" xfId="5542"/>
    <cellStyle name="20% - Акцент6 2 2 40" xfId="13080"/>
    <cellStyle name="20% - Акцент6 2 2 41" xfId="13315"/>
    <cellStyle name="20% - Акцент6 2 2 42" xfId="13550"/>
    <cellStyle name="20% - Акцент6 2 2 43" xfId="13784"/>
    <cellStyle name="20% - Акцент6 2 2 44" xfId="14014"/>
    <cellStyle name="20% - Акцент6 2 2 45" xfId="14242"/>
    <cellStyle name="20% - Акцент6 2 2 46" xfId="14462"/>
    <cellStyle name="20% - Акцент6 2 2 47" xfId="14684"/>
    <cellStyle name="20% - Акцент6 2 2 48" xfId="14893"/>
    <cellStyle name="20% - Акцент6 2 2 49" xfId="15089"/>
    <cellStyle name="20% - Акцент6 2 2 5" xfId="6086"/>
    <cellStyle name="20% - Акцент6 2 2 50" xfId="15259"/>
    <cellStyle name="20% - Акцент6 2 2 51" xfId="15403"/>
    <cellStyle name="20% - Акцент6 2 2 52" xfId="15509"/>
    <cellStyle name="20% - Акцент6 2 2 53" xfId="15641"/>
    <cellStyle name="20% - Акцент6 2 2 54" xfId="15717"/>
    <cellStyle name="20% - Акцент6 2 2 6" xfId="5318"/>
    <cellStyle name="20% - Акцент6 2 2 7" xfId="6188"/>
    <cellStyle name="20% - Акцент6 2 2 8" xfId="6413"/>
    <cellStyle name="20% - Акцент6 2 2 9" xfId="6558"/>
    <cellStyle name="20% - Акцент6 2 20" xfId="7104"/>
    <cellStyle name="20% — акцент6 2 20" xfId="8817"/>
    <cellStyle name="20% - Акцент6 2 21" xfId="7318"/>
    <cellStyle name="20% — акцент6 2 21" xfId="9062"/>
    <cellStyle name="20% - Акцент6 2 22" xfId="7545"/>
    <cellStyle name="20% — акцент6 2 22" xfId="9211"/>
    <cellStyle name="20% - Акцент6 2 23" xfId="7768"/>
    <cellStyle name="20% — акцент6 2 23" xfId="9343"/>
    <cellStyle name="20% - Акцент6 2 24" xfId="7990"/>
    <cellStyle name="20% — акцент6 2 24" xfId="9432"/>
    <cellStyle name="20% - Акцент6 2 25" xfId="8200"/>
    <cellStyle name="20% — акцент6 2 25" xfId="9521"/>
    <cellStyle name="20% - Акцент6 2 26" xfId="8397"/>
    <cellStyle name="20% — акцент6 2 26" xfId="9601"/>
    <cellStyle name="20% - Акцент6 2 27" xfId="8568"/>
    <cellStyle name="20% — акцент6 2 27" xfId="9638"/>
    <cellStyle name="20% - Акцент6 2 28" xfId="8713"/>
    <cellStyle name="20% — акцент6 2 28" xfId="9729"/>
    <cellStyle name="20% - Акцент6 2 29" xfId="8816"/>
    <cellStyle name="20% — акцент6 2 29" xfId="9872"/>
    <cellStyle name="20% - Акцент6 2 3" xfId="1276"/>
    <cellStyle name="20% — акцент6 2 3" xfId="5540"/>
    <cellStyle name="20% - Акцент6 2 3 10" xfId="6897"/>
    <cellStyle name="20% - Акцент6 2 3 11" xfId="7100"/>
    <cellStyle name="20% - Акцент6 2 3 12" xfId="7314"/>
    <cellStyle name="20% - Акцент6 2 3 13" xfId="7541"/>
    <cellStyle name="20% - Акцент6 2 3 14" xfId="7764"/>
    <cellStyle name="20% - Акцент6 2 3 15" xfId="7986"/>
    <cellStyle name="20% - Акцент6 2 3 16" xfId="8196"/>
    <cellStyle name="20% - Акцент6 2 3 17" xfId="8393"/>
    <cellStyle name="20% - Акцент6 2 3 18" xfId="8564"/>
    <cellStyle name="20% - Акцент6 2 3 19" xfId="8709"/>
    <cellStyle name="20% - Акцент6 2 3 2" xfId="1277"/>
    <cellStyle name="20% - Акцент6 2 3 20" xfId="9875"/>
    <cellStyle name="20% - Акцент6 2 3 21" xfId="10324"/>
    <cellStyle name="20% - Акцент6 2 3 22" xfId="11199"/>
    <cellStyle name="20% - Акцент6 2 3 23" xfId="11434"/>
    <cellStyle name="20% - Акцент6 2 3 24" xfId="11669"/>
    <cellStyle name="20% - Акцент6 2 3 25" xfId="11904"/>
    <cellStyle name="20% - Акцент6 2 3 26" xfId="12139"/>
    <cellStyle name="20% - Акцент6 2 3 27" xfId="12374"/>
    <cellStyle name="20% - Акцент6 2 3 28" xfId="12609"/>
    <cellStyle name="20% - Акцент6 2 3 29" xfId="12844"/>
    <cellStyle name="20% - Акцент6 2 3 3" xfId="4639"/>
    <cellStyle name="20% - Акцент6 2 3 30" xfId="13079"/>
    <cellStyle name="20% - Акцент6 2 3 31" xfId="13314"/>
    <cellStyle name="20% - Акцент6 2 3 32" xfId="13549"/>
    <cellStyle name="20% - Акцент6 2 3 33" xfId="13783"/>
    <cellStyle name="20% - Акцент6 2 3 34" xfId="14013"/>
    <cellStyle name="20% - Акцент6 2 3 35" xfId="14241"/>
    <cellStyle name="20% - Акцент6 2 3 36" xfId="14461"/>
    <cellStyle name="20% - Акцент6 2 3 37" xfId="14683"/>
    <cellStyle name="20% - Акцент6 2 3 38" xfId="14892"/>
    <cellStyle name="20% - Акцент6 2 3 39" xfId="15088"/>
    <cellStyle name="20% - Акцент6 2 3 4" xfId="6085"/>
    <cellStyle name="20% - Акцент6 2 3 40" xfId="15258"/>
    <cellStyle name="20% - Акцент6 2 3 41" xfId="15402"/>
    <cellStyle name="20% - Акцент6 2 3 5" xfId="5317"/>
    <cellStyle name="20% - Акцент6 2 3 6" xfId="6187"/>
    <cellStyle name="20% - Акцент6 2 3 7" xfId="6412"/>
    <cellStyle name="20% - Акцент6 2 3 8" xfId="6557"/>
    <cellStyle name="20% - Акцент6 2 3 9" xfId="6720"/>
    <cellStyle name="20% - Акцент6 2 30" xfId="9061"/>
    <cellStyle name="20% — акцент6 2 30" xfId="10335"/>
    <cellStyle name="20% - Акцент6 2 31" xfId="9212"/>
    <cellStyle name="20% — акцент6 2 31" xfId="11202"/>
    <cellStyle name="20% - Акцент6 2 32" xfId="9344"/>
    <cellStyle name="20% — акцент6 2 32" xfId="11437"/>
    <cellStyle name="20% - Акцент6 2 33" xfId="9433"/>
    <cellStyle name="20% — акцент6 2 33" xfId="11672"/>
    <cellStyle name="20% - Акцент6 2 34" xfId="9522"/>
    <cellStyle name="20% — акцент6 2 34" xfId="11907"/>
    <cellStyle name="20% - Акцент6 2 35" xfId="9602"/>
    <cellStyle name="20% — акцент6 2 35" xfId="12142"/>
    <cellStyle name="20% - Акцент6 2 36" xfId="9639"/>
    <cellStyle name="20% — акцент6 2 36" xfId="12377"/>
    <cellStyle name="20% - Акцент6 2 37" xfId="9730"/>
    <cellStyle name="20% — акцент6 2 37" xfId="12612"/>
    <cellStyle name="20% - Акцент6 2 38" xfId="9871"/>
    <cellStyle name="20% — акцент6 2 38" xfId="12847"/>
    <cellStyle name="20% - Акцент6 2 39" xfId="10337"/>
    <cellStyle name="20% — акцент6 2 39" xfId="13082"/>
    <cellStyle name="20% - Акцент6 2 4" xfId="1278"/>
    <cellStyle name="20% — акцент6 2 4" xfId="6088"/>
    <cellStyle name="20% - Акцент6 2 4 10" xfId="7313"/>
    <cellStyle name="20% - Акцент6 2 4 11" xfId="7540"/>
    <cellStyle name="20% - Акцент6 2 4 12" xfId="7763"/>
    <cellStyle name="20% - Акцент6 2 4 13" xfId="7985"/>
    <cellStyle name="20% - Акцент6 2 4 14" xfId="8195"/>
    <cellStyle name="20% - Акцент6 2 4 15" xfId="8392"/>
    <cellStyle name="20% - Акцент6 2 4 16" xfId="8563"/>
    <cellStyle name="20% - Акцент6 2 4 17" xfId="8708"/>
    <cellStyle name="20% - Акцент6 2 4 18" xfId="9876"/>
    <cellStyle name="20% - Акцент6 2 4 19" xfId="10316"/>
    <cellStyle name="20% - Акцент6 2 4 2" xfId="4640"/>
    <cellStyle name="20% - Акцент6 2 4 20" xfId="11198"/>
    <cellStyle name="20% - Акцент6 2 4 21" xfId="11433"/>
    <cellStyle name="20% - Акцент6 2 4 22" xfId="11668"/>
    <cellStyle name="20% - Акцент6 2 4 23" xfId="11903"/>
    <cellStyle name="20% - Акцент6 2 4 24" xfId="12138"/>
    <cellStyle name="20% - Акцент6 2 4 25" xfId="12373"/>
    <cellStyle name="20% - Акцент6 2 4 26" xfId="12608"/>
    <cellStyle name="20% - Акцент6 2 4 27" xfId="12843"/>
    <cellStyle name="20% - Акцент6 2 4 28" xfId="13078"/>
    <cellStyle name="20% - Акцент6 2 4 29" xfId="13313"/>
    <cellStyle name="20% - Акцент6 2 4 3" xfId="5316"/>
    <cellStyle name="20% - Акцент6 2 4 30" xfId="13548"/>
    <cellStyle name="20% - Акцент6 2 4 31" xfId="13782"/>
    <cellStyle name="20% - Акцент6 2 4 32" xfId="14012"/>
    <cellStyle name="20% - Акцент6 2 4 33" xfId="14240"/>
    <cellStyle name="20% - Акцент6 2 4 34" xfId="14460"/>
    <cellStyle name="20% - Акцент6 2 4 35" xfId="14682"/>
    <cellStyle name="20% - Акцент6 2 4 36" xfId="14891"/>
    <cellStyle name="20% - Акцент6 2 4 37" xfId="15087"/>
    <cellStyle name="20% - Акцент6 2 4 38" xfId="15257"/>
    <cellStyle name="20% - Акцент6 2 4 39" xfId="15401"/>
    <cellStyle name="20% - Акцент6 2 4 4" xfId="6186"/>
    <cellStyle name="20% - Акцент6 2 4 5" xfId="6411"/>
    <cellStyle name="20% - Акцент6 2 4 6" xfId="6556"/>
    <cellStyle name="20% - Акцент6 2 4 7" xfId="6719"/>
    <cellStyle name="20% - Акцент6 2 4 8" xfId="6896"/>
    <cellStyle name="20% - Акцент6 2 4 9" xfId="7099"/>
    <cellStyle name="20% - Акцент6 2 40" xfId="11203"/>
    <cellStyle name="20% — акцент6 2 40" xfId="13317"/>
    <cellStyle name="20% - Акцент6 2 41" xfId="11438"/>
    <cellStyle name="20% — акцент6 2 41" xfId="13552"/>
    <cellStyle name="20% - Акцент6 2 42" xfId="11673"/>
    <cellStyle name="20% — акцент6 2 42" xfId="13786"/>
    <cellStyle name="20% - Акцент6 2 43" xfId="11908"/>
    <cellStyle name="20% — акцент6 2 43" xfId="14016"/>
    <cellStyle name="20% - Акцент6 2 44" xfId="12143"/>
    <cellStyle name="20% — акцент6 2 44" xfId="14244"/>
    <cellStyle name="20% - Акцент6 2 45" xfId="12378"/>
    <cellStyle name="20% — акцент6 2 45" xfId="14464"/>
    <cellStyle name="20% - Акцент6 2 46" xfId="12613"/>
    <cellStyle name="20% — акцент6 2 46" xfId="14686"/>
    <cellStyle name="20% - Акцент6 2 47" xfId="12848"/>
    <cellStyle name="20% — акцент6 2 47" xfId="14895"/>
    <cellStyle name="20% - Акцент6 2 48" xfId="13083"/>
    <cellStyle name="20% — акцент6 2 48" xfId="15091"/>
    <cellStyle name="20% - Акцент6 2 49" xfId="13318"/>
    <cellStyle name="20% — акцент6 2 49" xfId="15261"/>
    <cellStyle name="20% - Акцент6 2 5" xfId="1279"/>
    <cellStyle name="20% — акцент6 2 5" xfId="5321"/>
    <cellStyle name="20% - Акцент6 2 5 10" xfId="7539"/>
    <cellStyle name="20% - Акцент6 2 5 11" xfId="7762"/>
    <cellStyle name="20% - Акцент6 2 5 12" xfId="7984"/>
    <cellStyle name="20% - Акцент6 2 5 13" xfId="8194"/>
    <cellStyle name="20% - Акцент6 2 5 14" xfId="8391"/>
    <cellStyle name="20% - Акцент6 2 5 15" xfId="8562"/>
    <cellStyle name="20% - Акцент6 2 5 16" xfId="8707"/>
    <cellStyle name="20% - Акцент6 2 5 17" xfId="9877"/>
    <cellStyle name="20% - Акцент6 2 5 18" xfId="10314"/>
    <cellStyle name="20% - Акцент6 2 5 19" xfId="11197"/>
    <cellStyle name="20% - Акцент6 2 5 2" xfId="4641"/>
    <cellStyle name="20% - Акцент6 2 5 20" xfId="11432"/>
    <cellStyle name="20% - Акцент6 2 5 21" xfId="11667"/>
    <cellStyle name="20% - Акцент6 2 5 22" xfId="11902"/>
    <cellStyle name="20% - Акцент6 2 5 23" xfId="12137"/>
    <cellStyle name="20% - Акцент6 2 5 24" xfId="12372"/>
    <cellStyle name="20% - Акцент6 2 5 25" xfId="12607"/>
    <cellStyle name="20% - Акцент6 2 5 26" xfId="12842"/>
    <cellStyle name="20% - Акцент6 2 5 27" xfId="13077"/>
    <cellStyle name="20% - Акцент6 2 5 28" xfId="13312"/>
    <cellStyle name="20% - Акцент6 2 5 29" xfId="13547"/>
    <cellStyle name="20% - Акцент6 2 5 3" xfId="6185"/>
    <cellStyle name="20% - Акцент6 2 5 30" xfId="13781"/>
    <cellStyle name="20% - Акцент6 2 5 31" xfId="14011"/>
    <cellStyle name="20% - Акцент6 2 5 32" xfId="14239"/>
    <cellStyle name="20% - Акцент6 2 5 33" xfId="14459"/>
    <cellStyle name="20% - Акцент6 2 5 34" xfId="14681"/>
    <cellStyle name="20% - Акцент6 2 5 35" xfId="14890"/>
    <cellStyle name="20% - Акцент6 2 5 36" xfId="15086"/>
    <cellStyle name="20% - Акцент6 2 5 37" xfId="15256"/>
    <cellStyle name="20% - Акцент6 2 5 38" xfId="15400"/>
    <cellStyle name="20% - Акцент6 2 5 4" xfId="6410"/>
    <cellStyle name="20% - Акцент6 2 5 5" xfId="6555"/>
    <cellStyle name="20% - Акцент6 2 5 6" xfId="6718"/>
    <cellStyle name="20% - Акцент6 2 5 7" xfId="6895"/>
    <cellStyle name="20% - Акцент6 2 5 8" xfId="7098"/>
    <cellStyle name="20% - Акцент6 2 5 9" xfId="7312"/>
    <cellStyle name="20% - Акцент6 2 50" xfId="13553"/>
    <cellStyle name="20% — акцент6 2 50" xfId="15405"/>
    <cellStyle name="20% - Акцент6 2 51" xfId="13787"/>
    <cellStyle name="20% — акцент6 2 51" xfId="15508"/>
    <cellStyle name="20% - Акцент6 2 52" xfId="14017"/>
    <cellStyle name="20% — акцент6 2 52" xfId="15642"/>
    <cellStyle name="20% - Акцент6 2 53" xfId="14245"/>
    <cellStyle name="20% — акцент6 2 53" xfId="15718"/>
    <cellStyle name="20% - Акцент6 2 54" xfId="14465"/>
    <cellStyle name="20% - Акцент6 2 55" xfId="14687"/>
    <cellStyle name="20% - Акцент6 2 56" xfId="14896"/>
    <cellStyle name="20% - Акцент6 2 57" xfId="15092"/>
    <cellStyle name="20% - Акцент6 2 58" xfId="15262"/>
    <cellStyle name="20% - Акцент6 2 59" xfId="15406"/>
    <cellStyle name="20% - Акцент6 2 6" xfId="1280"/>
    <cellStyle name="20% — акцент6 2 6" xfId="6191"/>
    <cellStyle name="20% - Акцент6 2 6 10" xfId="7761"/>
    <cellStyle name="20% - Акцент6 2 6 11" xfId="7983"/>
    <cellStyle name="20% - Акцент6 2 6 12" xfId="8193"/>
    <cellStyle name="20% - Акцент6 2 6 13" xfId="8390"/>
    <cellStyle name="20% - Акцент6 2 6 14" xfId="8561"/>
    <cellStyle name="20% - Акцент6 2 6 15" xfId="8706"/>
    <cellStyle name="20% - Акцент6 2 6 16" xfId="9878"/>
    <cellStyle name="20% - Акцент6 2 6 17" xfId="10306"/>
    <cellStyle name="20% - Акцент6 2 6 18" xfId="11196"/>
    <cellStyle name="20% - Акцент6 2 6 19" xfId="11431"/>
    <cellStyle name="20% - Акцент6 2 6 2" xfId="4642"/>
    <cellStyle name="20% - Акцент6 2 6 20" xfId="11666"/>
    <cellStyle name="20% - Акцент6 2 6 21" xfId="11901"/>
    <cellStyle name="20% - Акцент6 2 6 22" xfId="12136"/>
    <cellStyle name="20% - Акцент6 2 6 23" xfId="12371"/>
    <cellStyle name="20% - Акцент6 2 6 24" xfId="12606"/>
    <cellStyle name="20% - Акцент6 2 6 25" xfId="12841"/>
    <cellStyle name="20% - Акцент6 2 6 26" xfId="13076"/>
    <cellStyle name="20% - Акцент6 2 6 27" xfId="13311"/>
    <cellStyle name="20% - Акцент6 2 6 28" xfId="13546"/>
    <cellStyle name="20% - Акцент6 2 6 29" xfId="13780"/>
    <cellStyle name="20% - Акцент6 2 6 3" xfId="6409"/>
    <cellStyle name="20% - Акцент6 2 6 30" xfId="14010"/>
    <cellStyle name="20% - Акцент6 2 6 31" xfId="14238"/>
    <cellStyle name="20% - Акцент6 2 6 32" xfId="14458"/>
    <cellStyle name="20% - Акцент6 2 6 33" xfId="14680"/>
    <cellStyle name="20% - Акцент6 2 6 34" xfId="14889"/>
    <cellStyle name="20% - Акцент6 2 6 35" xfId="15085"/>
    <cellStyle name="20% - Акцент6 2 6 36" xfId="15255"/>
    <cellStyle name="20% - Акцент6 2 6 37" xfId="15399"/>
    <cellStyle name="20% - Акцент6 2 6 4" xfId="6554"/>
    <cellStyle name="20% - Акцент6 2 6 5" xfId="6717"/>
    <cellStyle name="20% - Акцент6 2 6 6" xfId="6894"/>
    <cellStyle name="20% - Акцент6 2 6 7" xfId="7097"/>
    <cellStyle name="20% - Акцент6 2 6 8" xfId="7311"/>
    <cellStyle name="20% - Акцент6 2 6 9" xfId="7538"/>
    <cellStyle name="20% - Акцент6 2 60" xfId="15507"/>
    <cellStyle name="20% - Акцент6 2 61" xfId="15643"/>
    <cellStyle name="20% - Акцент6 2 62" xfId="15719"/>
    <cellStyle name="20% - Акцент6 2 7" xfId="1281"/>
    <cellStyle name="20% — акцент6 2 7" xfId="6415"/>
    <cellStyle name="20% - Акцент6 2 7 10" xfId="7982"/>
    <cellStyle name="20% - Акцент6 2 7 11" xfId="8192"/>
    <cellStyle name="20% - Акцент6 2 7 12" xfId="8389"/>
    <cellStyle name="20% - Акцент6 2 7 13" xfId="8560"/>
    <cellStyle name="20% - Акцент6 2 7 14" xfId="8705"/>
    <cellStyle name="20% - Акцент6 2 7 15" xfId="9879"/>
    <cellStyle name="20% - Акцент6 2 7 16" xfId="10304"/>
    <cellStyle name="20% - Акцент6 2 7 17" xfId="11195"/>
    <cellStyle name="20% - Акцент6 2 7 18" xfId="11430"/>
    <cellStyle name="20% - Акцент6 2 7 19" xfId="11665"/>
    <cellStyle name="20% - Акцент6 2 7 2" xfId="4643"/>
    <cellStyle name="20% - Акцент6 2 7 20" xfId="11900"/>
    <cellStyle name="20% - Акцент6 2 7 21" xfId="12135"/>
    <cellStyle name="20% - Акцент6 2 7 22" xfId="12370"/>
    <cellStyle name="20% - Акцент6 2 7 23" xfId="12605"/>
    <cellStyle name="20% - Акцент6 2 7 24" xfId="12840"/>
    <cellStyle name="20% - Акцент6 2 7 25" xfId="13075"/>
    <cellStyle name="20% - Акцент6 2 7 26" xfId="13310"/>
    <cellStyle name="20% - Акцент6 2 7 27" xfId="13545"/>
    <cellStyle name="20% - Акцент6 2 7 28" xfId="13779"/>
    <cellStyle name="20% - Акцент6 2 7 29" xfId="14009"/>
    <cellStyle name="20% - Акцент6 2 7 3" xfId="6553"/>
    <cellStyle name="20% - Акцент6 2 7 30" xfId="14237"/>
    <cellStyle name="20% - Акцент6 2 7 31" xfId="14457"/>
    <cellStyle name="20% - Акцент6 2 7 32" xfId="14679"/>
    <cellStyle name="20% - Акцент6 2 7 33" xfId="14888"/>
    <cellStyle name="20% - Акцент6 2 7 34" xfId="15084"/>
    <cellStyle name="20% - Акцент6 2 7 35" xfId="15254"/>
    <cellStyle name="20% - Акцент6 2 7 36" xfId="15398"/>
    <cellStyle name="20% - Акцент6 2 7 4" xfId="6716"/>
    <cellStyle name="20% - Акцент6 2 7 5" xfId="6893"/>
    <cellStyle name="20% - Акцент6 2 7 6" xfId="7096"/>
    <cellStyle name="20% - Акцент6 2 7 7" xfId="7310"/>
    <cellStyle name="20% - Акцент6 2 7 8" xfId="7537"/>
    <cellStyle name="20% - Акцент6 2 7 9" xfId="7760"/>
    <cellStyle name="20% - Акцент6 2 8" xfId="1282"/>
    <cellStyle name="20% — акцент6 2 8" xfId="6560"/>
    <cellStyle name="20% - Акцент6 2 8 10" xfId="8191"/>
    <cellStyle name="20% - Акцент6 2 8 11" xfId="8388"/>
    <cellStyle name="20% - Акцент6 2 8 12" xfId="8559"/>
    <cellStyle name="20% - Акцент6 2 8 13" xfId="8704"/>
    <cellStyle name="20% - Акцент6 2 8 14" xfId="9880"/>
    <cellStyle name="20% - Акцент6 2 8 15" xfId="10303"/>
    <cellStyle name="20% - Акцент6 2 8 16" xfId="11194"/>
    <cellStyle name="20% - Акцент6 2 8 17" xfId="11429"/>
    <cellStyle name="20% - Акцент6 2 8 18" xfId="11664"/>
    <cellStyle name="20% - Акцент6 2 8 19" xfId="11899"/>
    <cellStyle name="20% - Акцент6 2 8 2" xfId="4644"/>
    <cellStyle name="20% - Акцент6 2 8 20" xfId="12134"/>
    <cellStyle name="20% - Акцент6 2 8 21" xfId="12369"/>
    <cellStyle name="20% - Акцент6 2 8 22" xfId="12604"/>
    <cellStyle name="20% - Акцент6 2 8 23" xfId="12839"/>
    <cellStyle name="20% - Акцент6 2 8 24" xfId="13074"/>
    <cellStyle name="20% - Акцент6 2 8 25" xfId="13309"/>
    <cellStyle name="20% - Акцент6 2 8 26" xfId="13544"/>
    <cellStyle name="20% - Акцент6 2 8 27" xfId="13778"/>
    <cellStyle name="20% - Акцент6 2 8 28" xfId="14008"/>
    <cellStyle name="20% - Акцент6 2 8 29" xfId="14236"/>
    <cellStyle name="20% - Акцент6 2 8 3" xfId="6715"/>
    <cellStyle name="20% - Акцент6 2 8 30" xfId="14456"/>
    <cellStyle name="20% - Акцент6 2 8 31" xfId="14678"/>
    <cellStyle name="20% - Акцент6 2 8 32" xfId="14887"/>
    <cellStyle name="20% - Акцент6 2 8 33" xfId="15083"/>
    <cellStyle name="20% - Акцент6 2 8 34" xfId="15253"/>
    <cellStyle name="20% - Акцент6 2 8 35" xfId="15397"/>
    <cellStyle name="20% - Акцент6 2 8 4" xfId="6892"/>
    <cellStyle name="20% - Акцент6 2 8 5" xfId="7095"/>
    <cellStyle name="20% - Акцент6 2 8 6" xfId="7309"/>
    <cellStyle name="20% - Акцент6 2 8 7" xfId="7536"/>
    <cellStyle name="20% - Акцент6 2 8 8" xfId="7759"/>
    <cellStyle name="20% - Акцент6 2 8 9" xfId="7981"/>
    <cellStyle name="20% - Акцент6 2 9" xfId="1283"/>
    <cellStyle name="20% — акцент6 2 9" xfId="6723"/>
    <cellStyle name="20% - Акцент6 2 9 10" xfId="8387"/>
    <cellStyle name="20% - Акцент6 2 9 11" xfId="8558"/>
    <cellStyle name="20% - Акцент6 2 9 12" xfId="8703"/>
    <cellStyle name="20% - Акцент6 2 9 13" xfId="9881"/>
    <cellStyle name="20% - Акцент6 2 9 14" xfId="10295"/>
    <cellStyle name="20% - Акцент6 2 9 15" xfId="11193"/>
    <cellStyle name="20% - Акцент6 2 9 16" xfId="11428"/>
    <cellStyle name="20% - Акцент6 2 9 17" xfId="11663"/>
    <cellStyle name="20% - Акцент6 2 9 18" xfId="11898"/>
    <cellStyle name="20% - Акцент6 2 9 19" xfId="12133"/>
    <cellStyle name="20% - Акцент6 2 9 2" xfId="4645"/>
    <cellStyle name="20% - Акцент6 2 9 20" xfId="12368"/>
    <cellStyle name="20% - Акцент6 2 9 21" xfId="12603"/>
    <cellStyle name="20% - Акцент6 2 9 22" xfId="12838"/>
    <cellStyle name="20% - Акцент6 2 9 23" xfId="13073"/>
    <cellStyle name="20% - Акцент6 2 9 24" xfId="13308"/>
    <cellStyle name="20% - Акцент6 2 9 25" xfId="13543"/>
    <cellStyle name="20% - Акцент6 2 9 26" xfId="13777"/>
    <cellStyle name="20% - Акцент6 2 9 27" xfId="14007"/>
    <cellStyle name="20% - Акцент6 2 9 28" xfId="14235"/>
    <cellStyle name="20% - Акцент6 2 9 29" xfId="14455"/>
    <cellStyle name="20% - Акцент6 2 9 3" xfId="6891"/>
    <cellStyle name="20% - Акцент6 2 9 30" xfId="14677"/>
    <cellStyle name="20% - Акцент6 2 9 31" xfId="14886"/>
    <cellStyle name="20% - Акцент6 2 9 32" xfId="15082"/>
    <cellStyle name="20% - Акцент6 2 9 33" xfId="15252"/>
    <cellStyle name="20% - Акцент6 2 9 34" xfId="15396"/>
    <cellStyle name="20% - Акцент6 2 9 4" xfId="7094"/>
    <cellStyle name="20% - Акцент6 2 9 5" xfId="7308"/>
    <cellStyle name="20% - Акцент6 2 9 6" xfId="7535"/>
    <cellStyle name="20% - Акцент6 2 9 7" xfId="7758"/>
    <cellStyle name="20% - Акцент6 2 9 8" xfId="7980"/>
    <cellStyle name="20% - Акцент6 2 9 9" xfId="8190"/>
    <cellStyle name="20% - Акцент6 2_46EE.2011(v1.0)" xfId="1284"/>
    <cellStyle name="20% — акцент6 20" xfId="1285"/>
    <cellStyle name="20% — акцент6 21" xfId="1286"/>
    <cellStyle name="20% — акцент6 22" xfId="4634"/>
    <cellStyle name="20% — акцент6 23" xfId="5538"/>
    <cellStyle name="20% — акцент6 24" xfId="6090"/>
    <cellStyle name="20% — акцент6 25" xfId="5323"/>
    <cellStyle name="20% — акцент6 26" xfId="6193"/>
    <cellStyle name="20% — акцент6 27" xfId="6417"/>
    <cellStyle name="20% — акцент6 28" xfId="6562"/>
    <cellStyle name="20% — акцент6 29" xfId="6725"/>
    <cellStyle name="20% - Акцент6 3" xfId="1287"/>
    <cellStyle name="20% — акцент6 3" xfId="1288"/>
    <cellStyle name="20% - Акцент6 3 10" xfId="1289"/>
    <cellStyle name="20% - Акцент6 3 10 2" xfId="4647"/>
    <cellStyle name="20% - Акцент6 3 10 3" xfId="9883"/>
    <cellStyle name="20% - Акцент6 3 11" xfId="1290"/>
    <cellStyle name="20% - Акцент6 3 12" xfId="4646"/>
    <cellStyle name="20% - Акцент6 3 13" xfId="5550"/>
    <cellStyle name="20% - Акцент6 3 14" xfId="6078"/>
    <cellStyle name="20% - Акцент6 3 15" xfId="5310"/>
    <cellStyle name="20% - Акцент6 3 16" xfId="6180"/>
    <cellStyle name="20% - Акцент6 3 17" xfId="6405"/>
    <cellStyle name="20% - Акцент6 3 18" xfId="6550"/>
    <cellStyle name="20% - Акцент6 3 19" xfId="6713"/>
    <cellStyle name="20% - Акцент6 3 2" xfId="1291"/>
    <cellStyle name="20% - Акцент6 3 2 2" xfId="1292"/>
    <cellStyle name="20% - Акцент6 3 2 3" xfId="4648"/>
    <cellStyle name="20% - Акцент6 3 2 4" xfId="8820"/>
    <cellStyle name="20% - Акцент6 3 20" xfId="6890"/>
    <cellStyle name="20% - Акцент6 3 21" xfId="7093"/>
    <cellStyle name="20% - Акцент6 3 22" xfId="7307"/>
    <cellStyle name="20% - Акцент6 3 23" xfId="7534"/>
    <cellStyle name="20% - Акцент6 3 24" xfId="7757"/>
    <cellStyle name="20% - Акцент6 3 25" xfId="7979"/>
    <cellStyle name="20% - Акцент6 3 26" xfId="8189"/>
    <cellStyle name="20% - Акцент6 3 27" xfId="8386"/>
    <cellStyle name="20% - Акцент6 3 28" xfId="8557"/>
    <cellStyle name="20% - Акцент6 3 29" xfId="8702"/>
    <cellStyle name="20% - Акцент6 3 3" xfId="1293"/>
    <cellStyle name="20% - Акцент6 3 3 2" xfId="1294"/>
    <cellStyle name="20% - Акцент6 3 3 3" xfId="4649"/>
    <cellStyle name="20% - Акцент6 3 3 4" xfId="9885"/>
    <cellStyle name="20% - Акцент6 3 30" xfId="8819"/>
    <cellStyle name="20% - Акцент6 3 31" xfId="9064"/>
    <cellStyle name="20% - Акцент6 3 32" xfId="9209"/>
    <cellStyle name="20% - Акцент6 3 33" xfId="9341"/>
    <cellStyle name="20% - Акцент6 3 34" xfId="9430"/>
    <cellStyle name="20% - Акцент6 3 35" xfId="9519"/>
    <cellStyle name="20% - Акцент6 3 36" xfId="9599"/>
    <cellStyle name="20% - Акцент6 3 37" xfId="9636"/>
    <cellStyle name="20% - Акцент6 3 38" xfId="9727"/>
    <cellStyle name="20% - Акцент6 3 39" xfId="9882"/>
    <cellStyle name="20% - Акцент6 3 4" xfId="1295"/>
    <cellStyle name="20% - Акцент6 3 4 2" xfId="4650"/>
    <cellStyle name="20% - Акцент6 3 4 3" xfId="9886"/>
    <cellStyle name="20% - Акцент6 3 40" xfId="10293"/>
    <cellStyle name="20% - Акцент6 3 41" xfId="11192"/>
    <cellStyle name="20% - Акцент6 3 42" xfId="11427"/>
    <cellStyle name="20% - Акцент6 3 43" xfId="11662"/>
    <cellStyle name="20% - Акцент6 3 44" xfId="11897"/>
    <cellStyle name="20% - Акцент6 3 45" xfId="12132"/>
    <cellStyle name="20% - Акцент6 3 46" xfId="12367"/>
    <cellStyle name="20% - Акцент6 3 47" xfId="12602"/>
    <cellStyle name="20% - Акцент6 3 48" xfId="12837"/>
    <cellStyle name="20% - Акцент6 3 49" xfId="13072"/>
    <cellStyle name="20% - Акцент6 3 5" xfId="1296"/>
    <cellStyle name="20% - Акцент6 3 5 2" xfId="4651"/>
    <cellStyle name="20% - Акцент6 3 5 3" xfId="9887"/>
    <cellStyle name="20% - Акцент6 3 50" xfId="13307"/>
    <cellStyle name="20% - Акцент6 3 51" xfId="13542"/>
    <cellStyle name="20% - Акцент6 3 52" xfId="13776"/>
    <cellStyle name="20% - Акцент6 3 53" xfId="14006"/>
    <cellStyle name="20% - Акцент6 3 54" xfId="14234"/>
    <cellStyle name="20% - Акцент6 3 55" xfId="14454"/>
    <cellStyle name="20% - Акцент6 3 56" xfId="14676"/>
    <cellStyle name="20% - Акцент6 3 57" xfId="14885"/>
    <cellStyle name="20% - Акцент6 3 58" xfId="15081"/>
    <cellStyle name="20% - Акцент6 3 59" xfId="15251"/>
    <cellStyle name="20% - Акцент6 3 6" xfId="1297"/>
    <cellStyle name="20% - Акцент6 3 6 2" xfId="4652"/>
    <cellStyle name="20% - Акцент6 3 6 3" xfId="9888"/>
    <cellStyle name="20% - Акцент6 3 60" xfId="15395"/>
    <cellStyle name="20% - Акцент6 3 61" xfId="15510"/>
    <cellStyle name="20% - Акцент6 3 62" xfId="15640"/>
    <cellStyle name="20% - Акцент6 3 63" xfId="15716"/>
    <cellStyle name="20% - Акцент6 3 7" xfId="1298"/>
    <cellStyle name="20% - Акцент6 3 7 2" xfId="4653"/>
    <cellStyle name="20% - Акцент6 3 7 3" xfId="9889"/>
    <cellStyle name="20% - Акцент6 3 8" xfId="1299"/>
    <cellStyle name="20% - Акцент6 3 8 2" xfId="4654"/>
    <cellStyle name="20% - Акцент6 3 8 3" xfId="9890"/>
    <cellStyle name="20% - Акцент6 3 9" xfId="1300"/>
    <cellStyle name="20% - Акцент6 3 9 2" xfId="4655"/>
    <cellStyle name="20% - Акцент6 3 9 3" xfId="9891"/>
    <cellStyle name="20% - Акцент6 3_46EE.2011(v1.0)" xfId="1301"/>
    <cellStyle name="20% — акцент6 30" xfId="6902"/>
    <cellStyle name="20% — акцент6 31" xfId="7105"/>
    <cellStyle name="20% — акцент6 32" xfId="7319"/>
    <cellStyle name="20% — акцент6 33" xfId="7546"/>
    <cellStyle name="20% — акцент6 34" xfId="7769"/>
    <cellStyle name="20% — акцент6 35" xfId="7991"/>
    <cellStyle name="20% — акцент6 36" xfId="8201"/>
    <cellStyle name="20% — акцент6 37" xfId="8398"/>
    <cellStyle name="20% — акцент6 38" xfId="8569"/>
    <cellStyle name="20% — акцент6 39" xfId="8714"/>
    <cellStyle name="20% - Акцент6 4" xfId="1302"/>
    <cellStyle name="20% — акцент6 4" xfId="1303"/>
    <cellStyle name="20% - Акцент6 4 2" xfId="1304"/>
    <cellStyle name="20% - Акцент6 4 2 2" xfId="1305"/>
    <cellStyle name="20% - Акцент6 4 3" xfId="1306"/>
    <cellStyle name="20% - Акцент6 4 3 2" xfId="1307"/>
    <cellStyle name="20% - Акцент6 4_46EE.2011(v1.0)" xfId="1308"/>
    <cellStyle name="20% — акцент6 40" xfId="8815"/>
    <cellStyle name="20% — акцент6 41" xfId="9060"/>
    <cellStyle name="20% — акцент6 42" xfId="9213"/>
    <cellStyle name="20% — акцент6 43" xfId="9345"/>
    <cellStyle name="20% — акцент6 44" xfId="9434"/>
    <cellStyle name="20% — акцент6 45" xfId="9523"/>
    <cellStyle name="20% — акцент6 46" xfId="9603"/>
    <cellStyle name="20% — акцент6 47" xfId="9640"/>
    <cellStyle name="20% — акцент6 48" xfId="9731"/>
    <cellStyle name="20% — акцент6 49" xfId="9870"/>
    <cellStyle name="20% - Акцент6 5" xfId="1309"/>
    <cellStyle name="20% — акцент6 5" xfId="1310"/>
    <cellStyle name="20% - Акцент6 5 2" xfId="1311"/>
    <cellStyle name="20% - Акцент6 5 2 2" xfId="1312"/>
    <cellStyle name="20% - Акцент6 5 3" xfId="1313"/>
    <cellStyle name="20% - Акцент6 5 3 2" xfId="1314"/>
    <cellStyle name="20% - Акцент6 5_46EE.2011(v1.0)" xfId="1315"/>
    <cellStyle name="20% — акцент6 50" xfId="10345"/>
    <cellStyle name="20% — акцент6 51" xfId="11204"/>
    <cellStyle name="20% — акцент6 52" xfId="11439"/>
    <cellStyle name="20% — акцент6 53" xfId="11674"/>
    <cellStyle name="20% — акцент6 54" xfId="11909"/>
    <cellStyle name="20% — акцент6 55" xfId="12144"/>
    <cellStyle name="20% — акцент6 56" xfId="12379"/>
    <cellStyle name="20% — акцент6 57" xfId="12614"/>
    <cellStyle name="20% — акцент6 58" xfId="12849"/>
    <cellStyle name="20% — акцент6 59" xfId="13084"/>
    <cellStyle name="20% - Акцент6 6" xfId="1316"/>
    <cellStyle name="20% — акцент6 6" xfId="1317"/>
    <cellStyle name="20% - Акцент6 6 2" xfId="1318"/>
    <cellStyle name="20% - Акцент6 6 2 2" xfId="1319"/>
    <cellStyle name="20% - Акцент6 6 3" xfId="1320"/>
    <cellStyle name="20% - Акцент6 6 3 2" xfId="1321"/>
    <cellStyle name="20% - Акцент6 6_46EE.2011(v1.0)" xfId="1322"/>
    <cellStyle name="20% — акцент6 60" xfId="13319"/>
    <cellStyle name="20% — акцент6 61" xfId="13554"/>
    <cellStyle name="20% — акцент6 62" xfId="13788"/>
    <cellStyle name="20% — акцент6 63" xfId="14018"/>
    <cellStyle name="20% — акцент6 64" xfId="14246"/>
    <cellStyle name="20% — акцент6 65" xfId="14466"/>
    <cellStyle name="20% — акцент6 66" xfId="14688"/>
    <cellStyle name="20% — акцент6 67" xfId="14897"/>
    <cellStyle name="20% — акцент6 68" xfId="15093"/>
    <cellStyle name="20% — акцент6 69" xfId="15263"/>
    <cellStyle name="20% - Акцент6 7" xfId="1323"/>
    <cellStyle name="20% — акцент6 7" xfId="1324"/>
    <cellStyle name="20% - Акцент6 7 2" xfId="1325"/>
    <cellStyle name="20% - Акцент6 7 2 2" xfId="1326"/>
    <cellStyle name="20% - Акцент6 7 3" xfId="1327"/>
    <cellStyle name="20% - Акцент6 7 3 2" xfId="1328"/>
    <cellStyle name="20% - Акцент6 7_46EE.2011(v1.0)" xfId="1329"/>
    <cellStyle name="20% — акцент6 70" xfId="15407"/>
    <cellStyle name="20% — акцент6 71" xfId="15506"/>
    <cellStyle name="20% — акцент6 72" xfId="15644"/>
    <cellStyle name="20% — акцент6 73" xfId="15720"/>
    <cellStyle name="20% - Акцент6 8" xfId="1330"/>
    <cellStyle name="20% — акцент6 8" xfId="1331"/>
    <cellStyle name="20% - Акцент6 8 2" xfId="1332"/>
    <cellStyle name="20% - Акцент6 8 2 2" xfId="1333"/>
    <cellStyle name="20% - Акцент6 8 3" xfId="1334"/>
    <cellStyle name="20% - Акцент6 8 3 2" xfId="1335"/>
    <cellStyle name="20% - Акцент6 8 4" xfId="1336"/>
    <cellStyle name="20% - Акцент6 8_46EE.2011(v1.0)" xfId="1337"/>
    <cellStyle name="20% - Акцент6 9" xfId="1338"/>
    <cellStyle name="20% — акцент6 9" xfId="1339"/>
    <cellStyle name="20% - Акцент6 9 2" xfId="1340"/>
    <cellStyle name="20% - Акцент6 9 2 2" xfId="1341"/>
    <cellStyle name="20% - Акцент6 9 3" xfId="1342"/>
    <cellStyle name="20% - Акцент6 9 3 2" xfId="1343"/>
    <cellStyle name="20% - Акцент6 9 4" xfId="1344"/>
    <cellStyle name="20% - Акцент6 9_46EE.2011(v1.0)" xfId="1345"/>
    <cellStyle name="20% — акцент6_Расчет тарифа на тэ 2015 СЛФ" xfId="1346"/>
    <cellStyle name="40% - Accent1" xfId="1347"/>
    <cellStyle name="40% - Accent1 2" xfId="1348"/>
    <cellStyle name="40% - Accent1 2 2" xfId="1349"/>
    <cellStyle name="40% - Accent1 3" xfId="1350"/>
    <cellStyle name="40% - Accent1 3 2" xfId="1351"/>
    <cellStyle name="40% - Accent1 4" xfId="1352"/>
    <cellStyle name="40% - Accent1_46EE.2011(v1.0)" xfId="1353"/>
    <cellStyle name="40% - Accent2" xfId="1354"/>
    <cellStyle name="40% - Accent2 2" xfId="1355"/>
    <cellStyle name="40% - Accent2 2 2" xfId="1356"/>
    <cellStyle name="40% - Accent2 3" xfId="1357"/>
    <cellStyle name="40% - Accent2 3 2" xfId="1358"/>
    <cellStyle name="40% - Accent2 4" xfId="1359"/>
    <cellStyle name="40% - Accent2_46EE.2011(v1.0)" xfId="1360"/>
    <cellStyle name="40% - Accent3" xfId="1361"/>
    <cellStyle name="40% - Accent3 2" xfId="1362"/>
    <cellStyle name="40% - Accent3 2 2" xfId="1363"/>
    <cellStyle name="40% - Accent3 3" xfId="1364"/>
    <cellStyle name="40% - Accent3 3 2" xfId="1365"/>
    <cellStyle name="40% - Accent3 4" xfId="1366"/>
    <cellStyle name="40% - Accent3_46EE.2011(v1.0)" xfId="1367"/>
    <cellStyle name="40% - Accent4" xfId="1368"/>
    <cellStyle name="40% - Accent4 2" xfId="1369"/>
    <cellStyle name="40% - Accent4 2 2" xfId="1370"/>
    <cellStyle name="40% - Accent4 3" xfId="1371"/>
    <cellStyle name="40% - Accent4 3 2" xfId="1372"/>
    <cellStyle name="40% - Accent4 4" xfId="1373"/>
    <cellStyle name="40% - Accent4_46EE.2011(v1.0)" xfId="1374"/>
    <cellStyle name="40% - Accent5" xfId="1375"/>
    <cellStyle name="40% - Accent5 2" xfId="1376"/>
    <cellStyle name="40% - Accent5 2 2" xfId="1377"/>
    <cellStyle name="40% - Accent5 3" xfId="1378"/>
    <cellStyle name="40% - Accent5 3 2" xfId="1379"/>
    <cellStyle name="40% - Accent5 4" xfId="1380"/>
    <cellStyle name="40% - Accent5_46EE.2011(v1.0)" xfId="1381"/>
    <cellStyle name="40% - Accent6" xfId="1382"/>
    <cellStyle name="40% - Accent6 2" xfId="1383"/>
    <cellStyle name="40% - Accent6 2 2" xfId="1384"/>
    <cellStyle name="40% - Accent6 3" xfId="1385"/>
    <cellStyle name="40% - Accent6 3 2" xfId="1386"/>
    <cellStyle name="40% - Accent6 4" xfId="1387"/>
    <cellStyle name="40% - Accent6_46EE.2011(v1.0)" xfId="1388"/>
    <cellStyle name="40% — акцент1" xfId="1389"/>
    <cellStyle name="40% - Акцент1 10" xfId="1390"/>
    <cellStyle name="40% — акцент1 10" xfId="1391"/>
    <cellStyle name="40% - Акцент1 10 2" xfId="1392"/>
    <cellStyle name="40% - Акцент1 11" xfId="1393"/>
    <cellStyle name="40% — акцент1 11" xfId="1394"/>
    <cellStyle name="40% - Акцент1 11 2" xfId="1395"/>
    <cellStyle name="40% — акцент1 12" xfId="1396"/>
    <cellStyle name="40% — акцент1 13" xfId="1397"/>
    <cellStyle name="40% — акцент1 14" xfId="1398"/>
    <cellStyle name="40% — акцент1 15" xfId="1399"/>
    <cellStyle name="40% — акцент1 16" xfId="1400"/>
    <cellStyle name="40% — акцент1 17" xfId="1401"/>
    <cellStyle name="40% — акцент1 18" xfId="1402"/>
    <cellStyle name="40% — акцент1 19" xfId="1403"/>
    <cellStyle name="40% - Акцент1 2" xfId="1404"/>
    <cellStyle name="40% — акцент1 2" xfId="1405"/>
    <cellStyle name="40% - Акцент1 2 10" xfId="1406"/>
    <cellStyle name="40% — акцент1 2 10" xfId="6878"/>
    <cellStyle name="40% - Акцент1 2 10 10" xfId="8553"/>
    <cellStyle name="40% - Акцент1 2 10 11" xfId="8698"/>
    <cellStyle name="40% - Акцент1 2 10 12" xfId="9895"/>
    <cellStyle name="40% - Акцент1 2 10 13" xfId="10240"/>
    <cellStyle name="40% - Акцент1 2 10 14" xfId="11179"/>
    <cellStyle name="40% - Акцент1 2 10 15" xfId="11414"/>
    <cellStyle name="40% - Акцент1 2 10 16" xfId="11649"/>
    <cellStyle name="40% - Акцент1 2 10 17" xfId="11884"/>
    <cellStyle name="40% - Акцент1 2 10 18" xfId="12119"/>
    <cellStyle name="40% - Акцент1 2 10 19" xfId="12354"/>
    <cellStyle name="40% - Акцент1 2 10 2" xfId="4659"/>
    <cellStyle name="40% - Акцент1 2 10 20" xfId="12589"/>
    <cellStyle name="40% - Акцент1 2 10 21" xfId="12824"/>
    <cellStyle name="40% - Акцент1 2 10 22" xfId="13059"/>
    <cellStyle name="40% - Акцент1 2 10 23" xfId="13294"/>
    <cellStyle name="40% - Акцент1 2 10 24" xfId="13529"/>
    <cellStyle name="40% - Акцент1 2 10 25" xfId="13764"/>
    <cellStyle name="40% - Акцент1 2 10 26" xfId="13998"/>
    <cellStyle name="40% - Акцент1 2 10 27" xfId="14224"/>
    <cellStyle name="40% - Акцент1 2 10 28" xfId="14448"/>
    <cellStyle name="40% - Акцент1 2 10 29" xfId="14670"/>
    <cellStyle name="40% - Акцент1 2 10 3" xfId="7080"/>
    <cellStyle name="40% - Акцент1 2 10 30" xfId="14880"/>
    <cellStyle name="40% - Акцент1 2 10 31" xfId="15074"/>
    <cellStyle name="40% - Акцент1 2 10 32" xfId="15247"/>
    <cellStyle name="40% - Акцент1 2 10 33" xfId="15391"/>
    <cellStyle name="40% - Акцент1 2 10 4" xfId="7298"/>
    <cellStyle name="40% - Акцент1 2 10 5" xfId="7525"/>
    <cellStyle name="40% - Акцент1 2 10 6" xfId="7751"/>
    <cellStyle name="40% - Акцент1 2 10 7" xfId="7973"/>
    <cellStyle name="40% - Акцент1 2 10 8" xfId="8183"/>
    <cellStyle name="40% - Акцент1 2 10 9" xfId="8380"/>
    <cellStyle name="40% - Акцент1 2 11" xfId="4657"/>
    <cellStyle name="40% — акцент1 2 11" xfId="7081"/>
    <cellStyle name="40% - Акцент1 2 12" xfId="5561"/>
    <cellStyle name="40% — акцент1 2 12" xfId="7299"/>
    <cellStyle name="40% - Акцент1 2 13" xfId="6067"/>
    <cellStyle name="40% — акцент1 2 13" xfId="7526"/>
    <cellStyle name="40% - Акцент1 2 14" xfId="5487"/>
    <cellStyle name="40% — акцент1 2 14" xfId="7752"/>
    <cellStyle name="40% - Акцент1 2 15" xfId="6163"/>
    <cellStyle name="40% — акцент1 2 15" xfId="7974"/>
    <cellStyle name="40% - Акцент1 2 16" xfId="6277"/>
    <cellStyle name="40% — акцент1 2 16" xfId="8184"/>
    <cellStyle name="40% - Акцент1 2 17" xfId="6539"/>
    <cellStyle name="40% — акцент1 2 17" xfId="8381"/>
    <cellStyle name="40% - Акцент1 2 18" xfId="6702"/>
    <cellStyle name="40% — акцент1 2 18" xfId="8554"/>
    <cellStyle name="40% - Акцент1 2 19" xfId="6879"/>
    <cellStyle name="40% — акцент1 2 19" xfId="8699"/>
    <cellStyle name="40% - Акцент1 2 2" xfId="1407"/>
    <cellStyle name="40% — акцент1 2 2" xfId="4658"/>
    <cellStyle name="40% - Акцент1 2 2 10" xfId="6699"/>
    <cellStyle name="40% - Акцент1 2 2 11" xfId="6876"/>
    <cellStyle name="40% - Акцент1 2 2 12" xfId="7079"/>
    <cellStyle name="40% - Акцент1 2 2 13" xfId="7297"/>
    <cellStyle name="40% - Акцент1 2 2 14" xfId="7524"/>
    <cellStyle name="40% - Акцент1 2 2 15" xfId="7750"/>
    <cellStyle name="40% - Акцент1 2 2 16" xfId="7972"/>
    <cellStyle name="40% - Акцент1 2 2 17" xfId="8182"/>
    <cellStyle name="40% - Акцент1 2 2 18" xfId="8379"/>
    <cellStyle name="40% - Акцент1 2 2 19" xfId="8552"/>
    <cellStyle name="40% - Акцент1 2 2 2" xfId="1408"/>
    <cellStyle name="40% - Акцент1 2 2 20" xfId="8697"/>
    <cellStyle name="40% - Акцент1 2 2 21" xfId="8824"/>
    <cellStyle name="40% - Акцент1 2 2 22" xfId="9069"/>
    <cellStyle name="40% - Акцент1 2 2 23" xfId="9204"/>
    <cellStyle name="40% - Акцент1 2 2 24" xfId="9336"/>
    <cellStyle name="40% - Акцент1 2 2 25" xfId="9426"/>
    <cellStyle name="40% - Акцент1 2 2 26" xfId="9514"/>
    <cellStyle name="40% - Акцент1 2 2 27" xfId="9595"/>
    <cellStyle name="40% - Акцент1 2 2 28" xfId="9632"/>
    <cellStyle name="40% - Акцент1 2 2 29" xfId="9723"/>
    <cellStyle name="40% - Акцент1 2 2 3" xfId="4660"/>
    <cellStyle name="40% - Акцент1 2 2 30" xfId="9896"/>
    <cellStyle name="40% - Акцент1 2 2 31" xfId="10232"/>
    <cellStyle name="40% - Акцент1 2 2 32" xfId="11178"/>
    <cellStyle name="40% - Акцент1 2 2 33" xfId="11413"/>
    <cellStyle name="40% - Акцент1 2 2 34" xfId="11648"/>
    <cellStyle name="40% - Акцент1 2 2 35" xfId="11883"/>
    <cellStyle name="40% - Акцент1 2 2 36" xfId="12118"/>
    <cellStyle name="40% - Акцент1 2 2 37" xfId="12353"/>
    <cellStyle name="40% - Акцент1 2 2 38" xfId="12588"/>
    <cellStyle name="40% - Акцент1 2 2 39" xfId="12823"/>
    <cellStyle name="40% - Акцент1 2 2 4" xfId="5564"/>
    <cellStyle name="40% - Акцент1 2 2 40" xfId="13058"/>
    <cellStyle name="40% - Акцент1 2 2 41" xfId="13293"/>
    <cellStyle name="40% - Акцент1 2 2 42" xfId="13528"/>
    <cellStyle name="40% - Акцент1 2 2 43" xfId="13763"/>
    <cellStyle name="40% - Акцент1 2 2 44" xfId="13997"/>
    <cellStyle name="40% - Акцент1 2 2 45" xfId="14223"/>
    <cellStyle name="40% - Акцент1 2 2 46" xfId="14447"/>
    <cellStyle name="40% - Акцент1 2 2 47" xfId="14669"/>
    <cellStyle name="40% - Акцент1 2 2 48" xfId="14879"/>
    <cellStyle name="40% - Акцент1 2 2 49" xfId="15073"/>
    <cellStyle name="40% - Акцент1 2 2 5" xfId="6064"/>
    <cellStyle name="40% - Акцент1 2 2 50" xfId="15246"/>
    <cellStyle name="40% - Акцент1 2 2 51" xfId="15390"/>
    <cellStyle name="40% - Акцент1 2 2 52" xfId="15514"/>
    <cellStyle name="40% - Акцент1 2 2 53" xfId="15636"/>
    <cellStyle name="40% - Акцент1 2 2 54" xfId="15712"/>
    <cellStyle name="40% - Акцент1 2 2 6" xfId="5490"/>
    <cellStyle name="40% - Акцент1 2 2 7" xfId="6160"/>
    <cellStyle name="40% - Акцент1 2 2 8" xfId="6274"/>
    <cellStyle name="40% - Акцент1 2 2 9" xfId="6536"/>
    <cellStyle name="40% - Акцент1 2 20" xfId="7082"/>
    <cellStyle name="40% — акцент1 2 20" xfId="8823"/>
    <cellStyle name="40% - Акцент1 2 21" xfId="7300"/>
    <cellStyle name="40% — акцент1 2 21" xfId="9068"/>
    <cellStyle name="40% - Акцент1 2 22" xfId="7527"/>
    <cellStyle name="40% — акцент1 2 22" xfId="9205"/>
    <cellStyle name="40% - Акцент1 2 23" xfId="7753"/>
    <cellStyle name="40% — акцент1 2 23" xfId="9337"/>
    <cellStyle name="40% - Акцент1 2 24" xfId="7975"/>
    <cellStyle name="40% — акцент1 2 24" xfId="9427"/>
    <cellStyle name="40% - Акцент1 2 25" xfId="8185"/>
    <cellStyle name="40% — акцент1 2 25" xfId="9515"/>
    <cellStyle name="40% - Акцент1 2 26" xfId="8382"/>
    <cellStyle name="40% — акцент1 2 26" xfId="9596"/>
    <cellStyle name="40% - Акцент1 2 27" xfId="8555"/>
    <cellStyle name="40% — акцент1 2 27" xfId="9633"/>
    <cellStyle name="40% - Акцент1 2 28" xfId="8700"/>
    <cellStyle name="40% — акцент1 2 28" xfId="9724"/>
    <cellStyle name="40% - Акцент1 2 29" xfId="8822"/>
    <cellStyle name="40% — акцент1 2 29" xfId="9894"/>
    <cellStyle name="40% - Акцент1 2 3" xfId="1409"/>
    <cellStyle name="40% — акцент1 2 3" xfId="5562"/>
    <cellStyle name="40% - Акцент1 2 3 10" xfId="6875"/>
    <cellStyle name="40% - Акцент1 2 3 11" xfId="7078"/>
    <cellStyle name="40% - Акцент1 2 3 12" xfId="7296"/>
    <cellStyle name="40% - Акцент1 2 3 13" xfId="7523"/>
    <cellStyle name="40% - Акцент1 2 3 14" xfId="7749"/>
    <cellStyle name="40% - Акцент1 2 3 15" xfId="7971"/>
    <cellStyle name="40% - Акцент1 2 3 16" xfId="8181"/>
    <cellStyle name="40% - Акцент1 2 3 17" xfId="8378"/>
    <cellStyle name="40% - Акцент1 2 3 18" xfId="8551"/>
    <cellStyle name="40% - Акцент1 2 3 19" xfId="8696"/>
    <cellStyle name="40% - Акцент1 2 3 2" xfId="1410"/>
    <cellStyle name="40% - Акцент1 2 3 20" xfId="9897"/>
    <cellStyle name="40% - Акцент1 2 3 21" xfId="10230"/>
    <cellStyle name="40% - Акцент1 2 3 22" xfId="11177"/>
    <cellStyle name="40% - Акцент1 2 3 23" xfId="11412"/>
    <cellStyle name="40% - Акцент1 2 3 24" xfId="11647"/>
    <cellStyle name="40% - Акцент1 2 3 25" xfId="11882"/>
    <cellStyle name="40% - Акцент1 2 3 26" xfId="12117"/>
    <cellStyle name="40% - Акцент1 2 3 27" xfId="12352"/>
    <cellStyle name="40% - Акцент1 2 3 28" xfId="12587"/>
    <cellStyle name="40% - Акцент1 2 3 29" xfId="12822"/>
    <cellStyle name="40% - Акцент1 2 3 3" xfId="4661"/>
    <cellStyle name="40% - Акцент1 2 3 30" xfId="13057"/>
    <cellStyle name="40% - Акцент1 2 3 31" xfId="13292"/>
    <cellStyle name="40% - Акцент1 2 3 32" xfId="13527"/>
    <cellStyle name="40% - Акцент1 2 3 33" xfId="13762"/>
    <cellStyle name="40% - Акцент1 2 3 34" xfId="13996"/>
    <cellStyle name="40% - Акцент1 2 3 35" xfId="14222"/>
    <cellStyle name="40% - Акцент1 2 3 36" xfId="14446"/>
    <cellStyle name="40% - Акцент1 2 3 37" xfId="14668"/>
    <cellStyle name="40% - Акцент1 2 3 38" xfId="14878"/>
    <cellStyle name="40% - Акцент1 2 3 39" xfId="15072"/>
    <cellStyle name="40% - Акцент1 2 3 4" xfId="6063"/>
    <cellStyle name="40% - Акцент1 2 3 40" xfId="15245"/>
    <cellStyle name="40% - Акцент1 2 3 41" xfId="15389"/>
    <cellStyle name="40% - Акцент1 2 3 5" xfId="5491"/>
    <cellStyle name="40% - Акцент1 2 3 6" xfId="6159"/>
    <cellStyle name="40% - Акцент1 2 3 7" xfId="6273"/>
    <cellStyle name="40% - Акцент1 2 3 8" xfId="6535"/>
    <cellStyle name="40% - Акцент1 2 3 9" xfId="6698"/>
    <cellStyle name="40% - Акцент1 2 30" xfId="9067"/>
    <cellStyle name="40% — акцент1 2 30" xfId="10241"/>
    <cellStyle name="40% - Акцент1 2 31" xfId="9206"/>
    <cellStyle name="40% — акцент1 2 31" xfId="11180"/>
    <cellStyle name="40% - Акцент1 2 32" xfId="9338"/>
    <cellStyle name="40% — акцент1 2 32" xfId="11415"/>
    <cellStyle name="40% - Акцент1 2 33" xfId="9428"/>
    <cellStyle name="40% — акцент1 2 33" xfId="11650"/>
    <cellStyle name="40% - Акцент1 2 34" xfId="9516"/>
    <cellStyle name="40% — акцент1 2 34" xfId="11885"/>
    <cellStyle name="40% - Акцент1 2 35" xfId="9597"/>
    <cellStyle name="40% — акцент1 2 35" xfId="12120"/>
    <cellStyle name="40% - Акцент1 2 36" xfId="9634"/>
    <cellStyle name="40% — акцент1 2 36" xfId="12355"/>
    <cellStyle name="40% - Акцент1 2 37" xfId="9725"/>
    <cellStyle name="40% — акцент1 2 37" xfId="12590"/>
    <cellStyle name="40% - Акцент1 2 38" xfId="9893"/>
    <cellStyle name="40% — акцент1 2 38" xfId="12825"/>
    <cellStyle name="40% - Акцент1 2 39" xfId="10243"/>
    <cellStyle name="40% — акцент1 2 39" xfId="13060"/>
    <cellStyle name="40% - Акцент1 2 4" xfId="1411"/>
    <cellStyle name="40% — акцент1 2 4" xfId="6066"/>
    <cellStyle name="40% - Акцент1 2 4 10" xfId="7295"/>
    <cellStyle name="40% - Акцент1 2 4 11" xfId="7522"/>
    <cellStyle name="40% - Акцент1 2 4 12" xfId="7748"/>
    <cellStyle name="40% - Акцент1 2 4 13" xfId="7970"/>
    <cellStyle name="40% - Акцент1 2 4 14" xfId="8180"/>
    <cellStyle name="40% - Акцент1 2 4 15" xfId="8377"/>
    <cellStyle name="40% - Акцент1 2 4 16" xfId="8550"/>
    <cellStyle name="40% - Акцент1 2 4 17" xfId="8695"/>
    <cellStyle name="40% - Акцент1 2 4 18" xfId="9898"/>
    <cellStyle name="40% - Акцент1 2 4 19" xfId="10222"/>
    <cellStyle name="40% - Акцент1 2 4 2" xfId="4662"/>
    <cellStyle name="40% - Акцент1 2 4 20" xfId="11176"/>
    <cellStyle name="40% - Акцент1 2 4 21" xfId="11411"/>
    <cellStyle name="40% - Акцент1 2 4 22" xfId="11646"/>
    <cellStyle name="40% - Акцент1 2 4 23" xfId="11881"/>
    <cellStyle name="40% - Акцент1 2 4 24" xfId="12116"/>
    <cellStyle name="40% - Акцент1 2 4 25" xfId="12351"/>
    <cellStyle name="40% - Акцент1 2 4 26" xfId="12586"/>
    <cellStyle name="40% - Акцент1 2 4 27" xfId="12821"/>
    <cellStyle name="40% - Акцент1 2 4 28" xfId="13056"/>
    <cellStyle name="40% - Акцент1 2 4 29" xfId="13291"/>
    <cellStyle name="40% - Акцент1 2 4 3" xfId="5492"/>
    <cellStyle name="40% - Акцент1 2 4 30" xfId="13526"/>
    <cellStyle name="40% - Акцент1 2 4 31" xfId="13761"/>
    <cellStyle name="40% - Акцент1 2 4 32" xfId="13995"/>
    <cellStyle name="40% - Акцент1 2 4 33" xfId="14221"/>
    <cellStyle name="40% - Акцент1 2 4 34" xfId="14445"/>
    <cellStyle name="40% - Акцент1 2 4 35" xfId="14667"/>
    <cellStyle name="40% - Акцент1 2 4 36" xfId="14877"/>
    <cellStyle name="40% - Акцент1 2 4 37" xfId="15071"/>
    <cellStyle name="40% - Акцент1 2 4 38" xfId="15244"/>
    <cellStyle name="40% - Акцент1 2 4 39" xfId="15388"/>
    <cellStyle name="40% - Акцент1 2 4 4" xfId="6158"/>
    <cellStyle name="40% - Акцент1 2 4 5" xfId="6272"/>
    <cellStyle name="40% - Акцент1 2 4 6" xfId="6534"/>
    <cellStyle name="40% - Акцент1 2 4 7" xfId="6697"/>
    <cellStyle name="40% - Акцент1 2 4 8" xfId="6874"/>
    <cellStyle name="40% - Акцент1 2 4 9" xfId="7077"/>
    <cellStyle name="40% - Акцент1 2 40" xfId="11181"/>
    <cellStyle name="40% — акцент1 2 40" xfId="13295"/>
    <cellStyle name="40% - Акцент1 2 41" xfId="11416"/>
    <cellStyle name="40% — акцент1 2 41" xfId="13530"/>
    <cellStyle name="40% - Акцент1 2 42" xfId="11651"/>
    <cellStyle name="40% — акцент1 2 42" xfId="13765"/>
    <cellStyle name="40% - Акцент1 2 43" xfId="11886"/>
    <cellStyle name="40% — акцент1 2 43" xfId="13999"/>
    <cellStyle name="40% - Акцент1 2 44" xfId="12121"/>
    <cellStyle name="40% — акцент1 2 44" xfId="14225"/>
    <cellStyle name="40% - Акцент1 2 45" xfId="12356"/>
    <cellStyle name="40% — акцент1 2 45" xfId="14449"/>
    <cellStyle name="40% - Акцент1 2 46" xfId="12591"/>
    <cellStyle name="40% — акцент1 2 46" xfId="14671"/>
    <cellStyle name="40% - Акцент1 2 47" xfId="12826"/>
    <cellStyle name="40% — акцент1 2 47" xfId="14881"/>
    <cellStyle name="40% - Акцент1 2 48" xfId="13061"/>
    <cellStyle name="40% — акцент1 2 48" xfId="15075"/>
    <cellStyle name="40% - Акцент1 2 49" xfId="13296"/>
    <cellStyle name="40% — акцент1 2 49" xfId="15248"/>
    <cellStyle name="40% - Акцент1 2 5" xfId="1412"/>
    <cellStyle name="40% — акцент1 2 5" xfId="5488"/>
    <cellStyle name="40% - Акцент1 2 5 10" xfId="7521"/>
    <cellStyle name="40% - Акцент1 2 5 11" xfId="7747"/>
    <cellStyle name="40% - Акцент1 2 5 12" xfId="7969"/>
    <cellStyle name="40% - Акцент1 2 5 13" xfId="8179"/>
    <cellStyle name="40% - Акцент1 2 5 14" xfId="8376"/>
    <cellStyle name="40% - Акцент1 2 5 15" xfId="8549"/>
    <cellStyle name="40% - Акцент1 2 5 16" xfId="8694"/>
    <cellStyle name="40% - Акцент1 2 5 17" xfId="9899"/>
    <cellStyle name="40% - Акцент1 2 5 18" xfId="10220"/>
    <cellStyle name="40% - Акцент1 2 5 19" xfId="11175"/>
    <cellStyle name="40% - Акцент1 2 5 2" xfId="4663"/>
    <cellStyle name="40% - Акцент1 2 5 20" xfId="11410"/>
    <cellStyle name="40% - Акцент1 2 5 21" xfId="11645"/>
    <cellStyle name="40% - Акцент1 2 5 22" xfId="11880"/>
    <cellStyle name="40% - Акцент1 2 5 23" xfId="12115"/>
    <cellStyle name="40% - Акцент1 2 5 24" xfId="12350"/>
    <cellStyle name="40% - Акцент1 2 5 25" xfId="12585"/>
    <cellStyle name="40% - Акцент1 2 5 26" xfId="12820"/>
    <cellStyle name="40% - Акцент1 2 5 27" xfId="13055"/>
    <cellStyle name="40% - Акцент1 2 5 28" xfId="13290"/>
    <cellStyle name="40% - Акцент1 2 5 29" xfId="13525"/>
    <cellStyle name="40% - Акцент1 2 5 3" xfId="6154"/>
    <cellStyle name="40% - Акцент1 2 5 30" xfId="13760"/>
    <cellStyle name="40% - Акцент1 2 5 31" xfId="13994"/>
    <cellStyle name="40% - Акцент1 2 5 32" xfId="14220"/>
    <cellStyle name="40% - Акцент1 2 5 33" xfId="14444"/>
    <cellStyle name="40% - Акцент1 2 5 34" xfId="14666"/>
    <cellStyle name="40% - Акцент1 2 5 35" xfId="14876"/>
    <cellStyle name="40% - Акцент1 2 5 36" xfId="15070"/>
    <cellStyle name="40% - Акцент1 2 5 37" xfId="15243"/>
    <cellStyle name="40% - Акцент1 2 5 38" xfId="15387"/>
    <cellStyle name="40% - Акцент1 2 5 4" xfId="6271"/>
    <cellStyle name="40% - Акцент1 2 5 5" xfId="6533"/>
    <cellStyle name="40% - Акцент1 2 5 6" xfId="6696"/>
    <cellStyle name="40% - Акцент1 2 5 7" xfId="6873"/>
    <cellStyle name="40% - Акцент1 2 5 8" xfId="7076"/>
    <cellStyle name="40% - Акцент1 2 5 9" xfId="7294"/>
    <cellStyle name="40% - Акцент1 2 50" xfId="13531"/>
    <cellStyle name="40% — акцент1 2 50" xfId="15392"/>
    <cellStyle name="40% - Акцент1 2 51" xfId="13766"/>
    <cellStyle name="40% — акцент1 2 51" xfId="15513"/>
    <cellStyle name="40% - Акцент1 2 52" xfId="14000"/>
    <cellStyle name="40% — акцент1 2 52" xfId="15637"/>
    <cellStyle name="40% - Акцент1 2 53" xfId="14226"/>
    <cellStyle name="40% — акцент1 2 53" xfId="15713"/>
    <cellStyle name="40% - Акцент1 2 54" xfId="14450"/>
    <cellStyle name="40% - Акцент1 2 55" xfId="14672"/>
    <cellStyle name="40% - Акцент1 2 56" xfId="14882"/>
    <cellStyle name="40% - Акцент1 2 57" xfId="15076"/>
    <cellStyle name="40% - Акцент1 2 58" xfId="15249"/>
    <cellStyle name="40% - Акцент1 2 59" xfId="15393"/>
    <cellStyle name="40% - Акцент1 2 6" xfId="1413"/>
    <cellStyle name="40% — акцент1 2 6" xfId="6162"/>
    <cellStyle name="40% - Акцент1 2 6 10" xfId="7746"/>
    <cellStyle name="40% - Акцент1 2 6 11" xfId="7968"/>
    <cellStyle name="40% - Акцент1 2 6 12" xfId="8178"/>
    <cellStyle name="40% - Акцент1 2 6 13" xfId="8375"/>
    <cellStyle name="40% - Акцент1 2 6 14" xfId="8548"/>
    <cellStyle name="40% - Акцент1 2 6 15" xfId="8693"/>
    <cellStyle name="40% - Акцент1 2 6 16" xfId="9900"/>
    <cellStyle name="40% - Акцент1 2 6 17" xfId="10219"/>
    <cellStyle name="40% - Акцент1 2 6 18" xfId="11174"/>
    <cellStyle name="40% - Акцент1 2 6 19" xfId="11409"/>
    <cellStyle name="40% - Акцент1 2 6 2" xfId="4664"/>
    <cellStyle name="40% - Акцент1 2 6 20" xfId="11644"/>
    <cellStyle name="40% - Акцент1 2 6 21" xfId="11879"/>
    <cellStyle name="40% - Акцент1 2 6 22" xfId="12114"/>
    <cellStyle name="40% - Акцент1 2 6 23" xfId="12349"/>
    <cellStyle name="40% - Акцент1 2 6 24" xfId="12584"/>
    <cellStyle name="40% - Акцент1 2 6 25" xfId="12819"/>
    <cellStyle name="40% - Акцент1 2 6 26" xfId="13054"/>
    <cellStyle name="40% - Акцент1 2 6 27" xfId="13289"/>
    <cellStyle name="40% - Акцент1 2 6 28" xfId="13524"/>
    <cellStyle name="40% - Акцент1 2 6 29" xfId="13759"/>
    <cellStyle name="40% - Акцент1 2 6 3" xfId="6267"/>
    <cellStyle name="40% - Акцент1 2 6 30" xfId="13993"/>
    <cellStyle name="40% - Акцент1 2 6 31" xfId="14219"/>
    <cellStyle name="40% - Акцент1 2 6 32" xfId="14443"/>
    <cellStyle name="40% - Акцент1 2 6 33" xfId="14665"/>
    <cellStyle name="40% - Акцент1 2 6 34" xfId="14875"/>
    <cellStyle name="40% - Акцент1 2 6 35" xfId="15069"/>
    <cellStyle name="40% - Акцент1 2 6 36" xfId="15242"/>
    <cellStyle name="40% - Акцент1 2 6 37" xfId="15386"/>
    <cellStyle name="40% - Акцент1 2 6 4" xfId="6532"/>
    <cellStyle name="40% - Акцент1 2 6 5" xfId="6695"/>
    <cellStyle name="40% - Акцент1 2 6 6" xfId="6872"/>
    <cellStyle name="40% - Акцент1 2 6 7" xfId="7075"/>
    <cellStyle name="40% - Акцент1 2 6 8" xfId="7293"/>
    <cellStyle name="40% - Акцент1 2 6 9" xfId="7520"/>
    <cellStyle name="40% - Акцент1 2 60" xfId="15512"/>
    <cellStyle name="40% - Акцент1 2 61" xfId="15638"/>
    <cellStyle name="40% - Акцент1 2 62" xfId="15714"/>
    <cellStyle name="40% - Акцент1 2 7" xfId="1414"/>
    <cellStyle name="40% — акцент1 2 7" xfId="6276"/>
    <cellStyle name="40% - Акцент1 2 7 10" xfId="7967"/>
    <cellStyle name="40% - Акцент1 2 7 11" xfId="8177"/>
    <cellStyle name="40% - Акцент1 2 7 12" xfId="8374"/>
    <cellStyle name="40% - Акцент1 2 7 13" xfId="8547"/>
    <cellStyle name="40% - Акцент1 2 7 14" xfId="8692"/>
    <cellStyle name="40% - Акцент1 2 7 15" xfId="9901"/>
    <cellStyle name="40% - Акцент1 2 7 16" xfId="10211"/>
    <cellStyle name="40% - Акцент1 2 7 17" xfId="11173"/>
    <cellStyle name="40% - Акцент1 2 7 18" xfId="11408"/>
    <cellStyle name="40% - Акцент1 2 7 19" xfId="11643"/>
    <cellStyle name="40% - Акцент1 2 7 2" xfId="4665"/>
    <cellStyle name="40% - Акцент1 2 7 20" xfId="11878"/>
    <cellStyle name="40% - Акцент1 2 7 21" xfId="12113"/>
    <cellStyle name="40% - Акцент1 2 7 22" xfId="12348"/>
    <cellStyle name="40% - Акцент1 2 7 23" xfId="12583"/>
    <cellStyle name="40% - Акцент1 2 7 24" xfId="12818"/>
    <cellStyle name="40% - Акцент1 2 7 25" xfId="13053"/>
    <cellStyle name="40% - Акцент1 2 7 26" xfId="13288"/>
    <cellStyle name="40% - Акцент1 2 7 27" xfId="13523"/>
    <cellStyle name="40% - Акцент1 2 7 28" xfId="13758"/>
    <cellStyle name="40% - Акцент1 2 7 29" xfId="13992"/>
    <cellStyle name="40% - Акцент1 2 7 3" xfId="6531"/>
    <cellStyle name="40% - Акцент1 2 7 30" xfId="14218"/>
    <cellStyle name="40% - Акцент1 2 7 31" xfId="14442"/>
    <cellStyle name="40% - Акцент1 2 7 32" xfId="14664"/>
    <cellStyle name="40% - Акцент1 2 7 33" xfId="14874"/>
    <cellStyle name="40% - Акцент1 2 7 34" xfId="15068"/>
    <cellStyle name="40% - Акцент1 2 7 35" xfId="15241"/>
    <cellStyle name="40% - Акцент1 2 7 36" xfId="15385"/>
    <cellStyle name="40% - Акцент1 2 7 4" xfId="6694"/>
    <cellStyle name="40% - Акцент1 2 7 5" xfId="6871"/>
    <cellStyle name="40% - Акцент1 2 7 6" xfId="7074"/>
    <cellStyle name="40% - Акцент1 2 7 7" xfId="7292"/>
    <cellStyle name="40% - Акцент1 2 7 8" xfId="7519"/>
    <cellStyle name="40% - Акцент1 2 7 9" xfId="7745"/>
    <cellStyle name="40% - Акцент1 2 8" xfId="1415"/>
    <cellStyle name="40% — акцент1 2 8" xfId="6538"/>
    <cellStyle name="40% - Акцент1 2 8 10" xfId="8176"/>
    <cellStyle name="40% - Акцент1 2 8 11" xfId="8373"/>
    <cellStyle name="40% - Акцент1 2 8 12" xfId="8546"/>
    <cellStyle name="40% - Акцент1 2 8 13" xfId="8691"/>
    <cellStyle name="40% - Акцент1 2 8 14" xfId="9902"/>
    <cellStyle name="40% - Акцент1 2 8 15" xfId="10209"/>
    <cellStyle name="40% - Акцент1 2 8 16" xfId="11172"/>
    <cellStyle name="40% - Акцент1 2 8 17" xfId="11407"/>
    <cellStyle name="40% - Акцент1 2 8 18" xfId="11642"/>
    <cellStyle name="40% - Акцент1 2 8 19" xfId="11877"/>
    <cellStyle name="40% - Акцент1 2 8 2" xfId="4666"/>
    <cellStyle name="40% - Акцент1 2 8 20" xfId="12112"/>
    <cellStyle name="40% - Акцент1 2 8 21" xfId="12347"/>
    <cellStyle name="40% - Акцент1 2 8 22" xfId="12582"/>
    <cellStyle name="40% - Акцент1 2 8 23" xfId="12817"/>
    <cellStyle name="40% - Акцент1 2 8 24" xfId="13052"/>
    <cellStyle name="40% - Акцент1 2 8 25" xfId="13287"/>
    <cellStyle name="40% - Акцент1 2 8 26" xfId="13522"/>
    <cellStyle name="40% - Акцент1 2 8 27" xfId="13757"/>
    <cellStyle name="40% - Акцент1 2 8 28" xfId="13991"/>
    <cellStyle name="40% - Акцент1 2 8 29" xfId="14217"/>
    <cellStyle name="40% - Акцент1 2 8 3" xfId="6693"/>
    <cellStyle name="40% - Акцент1 2 8 30" xfId="14441"/>
    <cellStyle name="40% - Акцент1 2 8 31" xfId="14663"/>
    <cellStyle name="40% - Акцент1 2 8 32" xfId="14873"/>
    <cellStyle name="40% - Акцент1 2 8 33" xfId="15067"/>
    <cellStyle name="40% - Акцент1 2 8 34" xfId="15240"/>
    <cellStyle name="40% - Акцент1 2 8 35" xfId="15384"/>
    <cellStyle name="40% - Акцент1 2 8 4" xfId="6870"/>
    <cellStyle name="40% - Акцент1 2 8 5" xfId="7073"/>
    <cellStyle name="40% - Акцент1 2 8 6" xfId="7291"/>
    <cellStyle name="40% - Акцент1 2 8 7" xfId="7518"/>
    <cellStyle name="40% - Акцент1 2 8 8" xfId="7744"/>
    <cellStyle name="40% - Акцент1 2 8 9" xfId="7966"/>
    <cellStyle name="40% - Акцент1 2 9" xfId="1416"/>
    <cellStyle name="40% — акцент1 2 9" xfId="6701"/>
    <cellStyle name="40% - Акцент1 2 9 10" xfId="8372"/>
    <cellStyle name="40% - Акцент1 2 9 11" xfId="8545"/>
    <cellStyle name="40% - Акцент1 2 9 12" xfId="8690"/>
    <cellStyle name="40% - Акцент1 2 9 13" xfId="9903"/>
    <cellStyle name="40% - Акцент1 2 9 14" xfId="10201"/>
    <cellStyle name="40% - Акцент1 2 9 15" xfId="11171"/>
    <cellStyle name="40% - Акцент1 2 9 16" xfId="11406"/>
    <cellStyle name="40% - Акцент1 2 9 17" xfId="11641"/>
    <cellStyle name="40% - Акцент1 2 9 18" xfId="11876"/>
    <cellStyle name="40% - Акцент1 2 9 19" xfId="12111"/>
    <cellStyle name="40% - Акцент1 2 9 2" xfId="4667"/>
    <cellStyle name="40% - Акцент1 2 9 20" xfId="12346"/>
    <cellStyle name="40% - Акцент1 2 9 21" xfId="12581"/>
    <cellStyle name="40% - Акцент1 2 9 22" xfId="12816"/>
    <cellStyle name="40% - Акцент1 2 9 23" xfId="13051"/>
    <cellStyle name="40% - Акцент1 2 9 24" xfId="13286"/>
    <cellStyle name="40% - Акцент1 2 9 25" xfId="13521"/>
    <cellStyle name="40% - Акцент1 2 9 26" xfId="13756"/>
    <cellStyle name="40% - Акцент1 2 9 27" xfId="13990"/>
    <cellStyle name="40% - Акцент1 2 9 28" xfId="14216"/>
    <cellStyle name="40% - Акцент1 2 9 29" xfId="14440"/>
    <cellStyle name="40% - Акцент1 2 9 3" xfId="6869"/>
    <cellStyle name="40% - Акцент1 2 9 30" xfId="14662"/>
    <cellStyle name="40% - Акцент1 2 9 31" xfId="14872"/>
    <cellStyle name="40% - Акцент1 2 9 32" xfId="15066"/>
    <cellStyle name="40% - Акцент1 2 9 33" xfId="15239"/>
    <cellStyle name="40% - Акцент1 2 9 34" xfId="15383"/>
    <cellStyle name="40% - Акцент1 2 9 4" xfId="7072"/>
    <cellStyle name="40% - Акцент1 2 9 5" xfId="7290"/>
    <cellStyle name="40% - Акцент1 2 9 6" xfId="7517"/>
    <cellStyle name="40% - Акцент1 2 9 7" xfId="7743"/>
    <cellStyle name="40% - Акцент1 2 9 8" xfId="7965"/>
    <cellStyle name="40% - Акцент1 2 9 9" xfId="8175"/>
    <cellStyle name="40% - Акцент1 2_46EE.2011(v1.0)" xfId="1417"/>
    <cellStyle name="40% — акцент1 20" xfId="1418"/>
    <cellStyle name="40% — акцент1 21" xfId="1419"/>
    <cellStyle name="40% — акцент1 22" xfId="4656"/>
    <cellStyle name="40% — акцент1 23" xfId="5560"/>
    <cellStyle name="40% — акцент1 24" xfId="6068"/>
    <cellStyle name="40% — акцент1 25" xfId="5486"/>
    <cellStyle name="40% — акцент1 26" xfId="6164"/>
    <cellStyle name="40% — акцент1 27" xfId="6278"/>
    <cellStyle name="40% — акцент1 28" xfId="6540"/>
    <cellStyle name="40% — акцент1 29" xfId="6703"/>
    <cellStyle name="40% - Акцент1 3" xfId="1420"/>
    <cellStyle name="40% — акцент1 3" xfId="1421"/>
    <cellStyle name="40% - Акцент1 3 10" xfId="1422"/>
    <cellStyle name="40% - Акцент1 3 10 2" xfId="4669"/>
    <cellStyle name="40% - Акцент1 3 10 3" xfId="9905"/>
    <cellStyle name="40% - Акцент1 3 11" xfId="1423"/>
    <cellStyle name="40% - Акцент1 3 12" xfId="4668"/>
    <cellStyle name="40% - Акцент1 3 13" xfId="5572"/>
    <cellStyle name="40% - Акцент1 3 14" xfId="6056"/>
    <cellStyle name="40% - Акцент1 3 15" xfId="5502"/>
    <cellStyle name="40% - Акцент1 3 16" xfId="6147"/>
    <cellStyle name="40% - Акцент1 3 17" xfId="6260"/>
    <cellStyle name="40% - Акцент1 3 18" xfId="6393"/>
    <cellStyle name="40% - Акцент1 3 19" xfId="6691"/>
    <cellStyle name="40% - Акцент1 3 2" xfId="1424"/>
    <cellStyle name="40% - Акцент1 3 2 2" xfId="1425"/>
    <cellStyle name="40% - Акцент1 3 2 3" xfId="4670"/>
    <cellStyle name="40% - Акцент1 3 2 4" xfId="8826"/>
    <cellStyle name="40% - Акцент1 3 20" xfId="6868"/>
    <cellStyle name="40% - Акцент1 3 21" xfId="7071"/>
    <cellStyle name="40% - Акцент1 3 22" xfId="7289"/>
    <cellStyle name="40% - Акцент1 3 23" xfId="7516"/>
    <cellStyle name="40% - Акцент1 3 24" xfId="7742"/>
    <cellStyle name="40% - Акцент1 3 25" xfId="7964"/>
    <cellStyle name="40% - Акцент1 3 26" xfId="8174"/>
    <cellStyle name="40% - Акцент1 3 27" xfId="8371"/>
    <cellStyle name="40% - Акцент1 3 28" xfId="8544"/>
    <cellStyle name="40% - Акцент1 3 29" xfId="8689"/>
    <cellStyle name="40% - Акцент1 3 3" xfId="1426"/>
    <cellStyle name="40% - Акцент1 3 3 2" xfId="1427"/>
    <cellStyle name="40% - Акцент1 3 3 3" xfId="4671"/>
    <cellStyle name="40% - Акцент1 3 3 4" xfId="9907"/>
    <cellStyle name="40% - Акцент1 3 30" xfId="8825"/>
    <cellStyle name="40% - Акцент1 3 31" xfId="9070"/>
    <cellStyle name="40% - Акцент1 3 32" xfId="9203"/>
    <cellStyle name="40% - Акцент1 3 33" xfId="9335"/>
    <cellStyle name="40% - Акцент1 3 34" xfId="9425"/>
    <cellStyle name="40% - Акцент1 3 35" xfId="9513"/>
    <cellStyle name="40% - Акцент1 3 36" xfId="9594"/>
    <cellStyle name="40% - Акцент1 3 37" xfId="9631"/>
    <cellStyle name="40% - Акцент1 3 38" xfId="9722"/>
    <cellStyle name="40% - Акцент1 3 39" xfId="9904"/>
    <cellStyle name="40% - Акцент1 3 4" xfId="1428"/>
    <cellStyle name="40% - Акцент1 3 4 2" xfId="4672"/>
    <cellStyle name="40% - Акцент1 3 4 3" xfId="9908"/>
    <cellStyle name="40% - Акцент1 3 40" xfId="10199"/>
    <cellStyle name="40% - Акцент1 3 41" xfId="11170"/>
    <cellStyle name="40% - Акцент1 3 42" xfId="11405"/>
    <cellStyle name="40% - Акцент1 3 43" xfId="11640"/>
    <cellStyle name="40% - Акцент1 3 44" xfId="11875"/>
    <cellStyle name="40% - Акцент1 3 45" xfId="12110"/>
    <cellStyle name="40% - Акцент1 3 46" xfId="12345"/>
    <cellStyle name="40% - Акцент1 3 47" xfId="12580"/>
    <cellStyle name="40% - Акцент1 3 48" xfId="12815"/>
    <cellStyle name="40% - Акцент1 3 49" xfId="13050"/>
    <cellStyle name="40% - Акцент1 3 5" xfId="1429"/>
    <cellStyle name="40% - Акцент1 3 5 2" xfId="4673"/>
    <cellStyle name="40% - Акцент1 3 5 3" xfId="9909"/>
    <cellStyle name="40% - Акцент1 3 50" xfId="13285"/>
    <cellStyle name="40% - Акцент1 3 51" xfId="13520"/>
    <cellStyle name="40% - Акцент1 3 52" xfId="13755"/>
    <cellStyle name="40% - Акцент1 3 53" xfId="13989"/>
    <cellStyle name="40% - Акцент1 3 54" xfId="14215"/>
    <cellStyle name="40% - Акцент1 3 55" xfId="14439"/>
    <cellStyle name="40% - Акцент1 3 56" xfId="14661"/>
    <cellStyle name="40% - Акцент1 3 57" xfId="14871"/>
    <cellStyle name="40% - Акцент1 3 58" xfId="15065"/>
    <cellStyle name="40% - Акцент1 3 59" xfId="15238"/>
    <cellStyle name="40% - Акцент1 3 6" xfId="1430"/>
    <cellStyle name="40% - Акцент1 3 6 2" xfId="4674"/>
    <cellStyle name="40% - Акцент1 3 6 3" xfId="9910"/>
    <cellStyle name="40% - Акцент1 3 60" xfId="15382"/>
    <cellStyle name="40% - Акцент1 3 61" xfId="15515"/>
    <cellStyle name="40% - Акцент1 3 62" xfId="15635"/>
    <cellStyle name="40% - Акцент1 3 63" xfId="15711"/>
    <cellStyle name="40% - Акцент1 3 7" xfId="1431"/>
    <cellStyle name="40% - Акцент1 3 7 2" xfId="4675"/>
    <cellStyle name="40% - Акцент1 3 7 3" xfId="9911"/>
    <cellStyle name="40% - Акцент1 3 8" xfId="1432"/>
    <cellStyle name="40% - Акцент1 3 8 2" xfId="4676"/>
    <cellStyle name="40% - Акцент1 3 8 3" xfId="9912"/>
    <cellStyle name="40% - Акцент1 3 9" xfId="1433"/>
    <cellStyle name="40% - Акцент1 3 9 2" xfId="4677"/>
    <cellStyle name="40% - Акцент1 3 9 3" xfId="9913"/>
    <cellStyle name="40% - Акцент1 3_46EE.2011(v1.0)" xfId="1434"/>
    <cellStyle name="40% — акцент1 30" xfId="6880"/>
    <cellStyle name="40% — акцент1 31" xfId="7083"/>
    <cellStyle name="40% — акцент1 32" xfId="7301"/>
    <cellStyle name="40% — акцент1 33" xfId="7528"/>
    <cellStyle name="40% — акцент1 34" xfId="7754"/>
    <cellStyle name="40% — акцент1 35" xfId="7976"/>
    <cellStyle name="40% — акцент1 36" xfId="8186"/>
    <cellStyle name="40% — акцент1 37" xfId="8383"/>
    <cellStyle name="40% — акцент1 38" xfId="8556"/>
    <cellStyle name="40% — акцент1 39" xfId="8701"/>
    <cellStyle name="40% - Акцент1 4" xfId="1435"/>
    <cellStyle name="40% — акцент1 4" xfId="1436"/>
    <cellStyle name="40% - Акцент1 4 2" xfId="1437"/>
    <cellStyle name="40% - Акцент1 4 2 2" xfId="1438"/>
    <cellStyle name="40% - Акцент1 4 3" xfId="1439"/>
    <cellStyle name="40% - Акцент1 4 3 2" xfId="1440"/>
    <cellStyle name="40% - Акцент1 4_46EE.2011(v1.0)" xfId="1441"/>
    <cellStyle name="40% — акцент1 40" xfId="8821"/>
    <cellStyle name="40% — акцент1 41" xfId="9066"/>
    <cellStyle name="40% — акцент1 42" xfId="9207"/>
    <cellStyle name="40% — акцент1 43" xfId="9339"/>
    <cellStyle name="40% — акцент1 44" xfId="9429"/>
    <cellStyle name="40% — акцент1 45" xfId="9517"/>
    <cellStyle name="40% — акцент1 46" xfId="9598"/>
    <cellStyle name="40% — акцент1 47" xfId="9635"/>
    <cellStyle name="40% — акцент1 48" xfId="9726"/>
    <cellStyle name="40% — акцент1 49" xfId="9892"/>
    <cellStyle name="40% - Акцент1 5" xfId="1442"/>
    <cellStyle name="40% — акцент1 5" xfId="1443"/>
    <cellStyle name="40% - Акцент1 5 2" xfId="1444"/>
    <cellStyle name="40% - Акцент1 5 2 2" xfId="1445"/>
    <cellStyle name="40% - Акцент1 5 3" xfId="1446"/>
    <cellStyle name="40% - Акцент1 5 3 2" xfId="1447"/>
    <cellStyle name="40% - Акцент1 5_46EE.2011(v1.0)" xfId="1448"/>
    <cellStyle name="40% — акцент1 50" xfId="10251"/>
    <cellStyle name="40% — акцент1 51" xfId="11182"/>
    <cellStyle name="40% — акцент1 52" xfId="11417"/>
    <cellStyle name="40% — акцент1 53" xfId="11652"/>
    <cellStyle name="40% — акцент1 54" xfId="11887"/>
    <cellStyle name="40% — акцент1 55" xfId="12122"/>
    <cellStyle name="40% — акцент1 56" xfId="12357"/>
    <cellStyle name="40% — акцент1 57" xfId="12592"/>
    <cellStyle name="40% — акцент1 58" xfId="12827"/>
    <cellStyle name="40% — акцент1 59" xfId="13062"/>
    <cellStyle name="40% - Акцент1 6" xfId="1449"/>
    <cellStyle name="40% — акцент1 6" xfId="1450"/>
    <cellStyle name="40% - Акцент1 6 2" xfId="1451"/>
    <cellStyle name="40% - Акцент1 6 2 2" xfId="1452"/>
    <cellStyle name="40% - Акцент1 6 3" xfId="1453"/>
    <cellStyle name="40% - Акцент1 6 3 2" xfId="1454"/>
    <cellStyle name="40% - Акцент1 6_46EE.2011(v1.0)" xfId="1455"/>
    <cellStyle name="40% — акцент1 60" xfId="13297"/>
    <cellStyle name="40% — акцент1 61" xfId="13532"/>
    <cellStyle name="40% — акцент1 62" xfId="13767"/>
    <cellStyle name="40% — акцент1 63" xfId="14001"/>
    <cellStyle name="40% — акцент1 64" xfId="14227"/>
    <cellStyle name="40% — акцент1 65" xfId="14451"/>
    <cellStyle name="40% — акцент1 66" xfId="14673"/>
    <cellStyle name="40% — акцент1 67" xfId="14883"/>
    <cellStyle name="40% — акцент1 68" xfId="15077"/>
    <cellStyle name="40% — акцент1 69" xfId="15250"/>
    <cellStyle name="40% - Акцент1 7" xfId="1456"/>
    <cellStyle name="40% — акцент1 7" xfId="1457"/>
    <cellStyle name="40% - Акцент1 7 2" xfId="1458"/>
    <cellStyle name="40% - Акцент1 7 2 2" xfId="1459"/>
    <cellStyle name="40% - Акцент1 7 3" xfId="1460"/>
    <cellStyle name="40% - Акцент1 7 3 2" xfId="1461"/>
    <cellStyle name="40% - Акцент1 7_46EE.2011(v1.0)" xfId="1462"/>
    <cellStyle name="40% — акцент1 70" xfId="15394"/>
    <cellStyle name="40% — акцент1 71" xfId="15511"/>
    <cellStyle name="40% — акцент1 72" xfId="15639"/>
    <cellStyle name="40% — акцент1 73" xfId="15715"/>
    <cellStyle name="40% - Акцент1 8" xfId="1463"/>
    <cellStyle name="40% — акцент1 8" xfId="1464"/>
    <cellStyle name="40% - Акцент1 8 2" xfId="1465"/>
    <cellStyle name="40% - Акцент1 8 2 2" xfId="1466"/>
    <cellStyle name="40% - Акцент1 8 3" xfId="1467"/>
    <cellStyle name="40% - Акцент1 8 3 2" xfId="1468"/>
    <cellStyle name="40% - Акцент1 8 4" xfId="1469"/>
    <cellStyle name="40% - Акцент1 8_46EE.2011(v1.0)" xfId="1470"/>
    <cellStyle name="40% - Акцент1 9" xfId="1471"/>
    <cellStyle name="40% — акцент1 9" xfId="1472"/>
    <cellStyle name="40% - Акцент1 9 2" xfId="1473"/>
    <cellStyle name="40% - Акцент1 9 2 2" xfId="1474"/>
    <cellStyle name="40% - Акцент1 9 3" xfId="1475"/>
    <cellStyle name="40% - Акцент1 9 3 2" xfId="1476"/>
    <cellStyle name="40% - Акцент1 9 4" xfId="1477"/>
    <cellStyle name="40% - Акцент1 9_46EE.2011(v1.0)" xfId="1478"/>
    <cellStyle name="40% — акцент1_Расчет тарифа на тэ 2015 СЛФ" xfId="1479"/>
    <cellStyle name="40% — акцент2" xfId="1480"/>
    <cellStyle name="40% - Акцент2 10" xfId="1481"/>
    <cellStyle name="40% — акцент2 10" xfId="1482"/>
    <cellStyle name="40% - Акцент2 10 2" xfId="1483"/>
    <cellStyle name="40% - Акцент2 11" xfId="1484"/>
    <cellStyle name="40% — акцент2 11" xfId="1485"/>
    <cellStyle name="40% - Акцент2 11 2" xfId="1486"/>
    <cellStyle name="40% — акцент2 12" xfId="1487"/>
    <cellStyle name="40% — акцент2 13" xfId="1488"/>
    <cellStyle name="40% — акцент2 14" xfId="1489"/>
    <cellStyle name="40% — акцент2 15" xfId="1490"/>
    <cellStyle name="40% — акцент2 16" xfId="1491"/>
    <cellStyle name="40% — акцент2 17" xfId="1492"/>
    <cellStyle name="40% — акцент2 18" xfId="1493"/>
    <cellStyle name="40% — акцент2 19" xfId="1494"/>
    <cellStyle name="40% - Акцент2 2" xfId="1495"/>
    <cellStyle name="40% — акцент2 2" xfId="1496"/>
    <cellStyle name="40% - Акцент2 2 10" xfId="1497"/>
    <cellStyle name="40% — акцент2 2 10" xfId="6856"/>
    <cellStyle name="40% - Акцент2 2 10 10" xfId="8540"/>
    <cellStyle name="40% - Акцент2 2 10 11" xfId="8685"/>
    <cellStyle name="40% - Акцент2 2 10 12" xfId="9917"/>
    <cellStyle name="40% - Акцент2 2 10 13" xfId="10126"/>
    <cellStyle name="40% - Акцент2 2 10 14" xfId="11157"/>
    <cellStyle name="40% - Акцент2 2 10 15" xfId="11392"/>
    <cellStyle name="40% - Акцент2 2 10 16" xfId="11627"/>
    <cellStyle name="40% - Акцент2 2 10 17" xfId="11862"/>
    <cellStyle name="40% - Акцент2 2 10 18" xfId="12097"/>
    <cellStyle name="40% - Акцент2 2 10 19" xfId="12332"/>
    <cellStyle name="40% - Акцент2 2 10 2" xfId="4681"/>
    <cellStyle name="40% - Акцент2 2 10 20" xfId="12567"/>
    <cellStyle name="40% - Акцент2 2 10 21" xfId="12802"/>
    <cellStyle name="40% - Акцент2 2 10 22" xfId="13037"/>
    <cellStyle name="40% - Акцент2 2 10 23" xfId="13272"/>
    <cellStyle name="40% - Акцент2 2 10 24" xfId="13507"/>
    <cellStyle name="40% - Акцент2 2 10 25" xfId="13742"/>
    <cellStyle name="40% - Акцент2 2 10 26" xfId="13976"/>
    <cellStyle name="40% - Акцент2 2 10 27" xfId="14202"/>
    <cellStyle name="40% - Акцент2 2 10 28" xfId="14426"/>
    <cellStyle name="40% - Акцент2 2 10 29" xfId="14648"/>
    <cellStyle name="40% - Акцент2 2 10 3" xfId="7058"/>
    <cellStyle name="40% - Акцент2 2 10 30" xfId="14858"/>
    <cellStyle name="40% - Акцент2 2 10 31" xfId="15052"/>
    <cellStyle name="40% - Акцент2 2 10 32" xfId="15234"/>
    <cellStyle name="40% - Акцент2 2 10 33" xfId="15378"/>
    <cellStyle name="40% - Акцент2 2 10 4" xfId="7276"/>
    <cellStyle name="40% - Акцент2 2 10 5" xfId="7503"/>
    <cellStyle name="40% - Акцент2 2 10 6" xfId="7729"/>
    <cellStyle name="40% - Акцент2 2 10 7" xfId="7951"/>
    <cellStyle name="40% - Акцент2 2 10 8" xfId="8161"/>
    <cellStyle name="40% - Акцент2 2 10 9" xfId="8358"/>
    <cellStyle name="40% - Акцент2 2 11" xfId="4679"/>
    <cellStyle name="40% — акцент2 2 11" xfId="7059"/>
    <cellStyle name="40% - Акцент2 2 12" xfId="5583"/>
    <cellStyle name="40% — акцент2 2 12" xfId="7277"/>
    <cellStyle name="40% - Акцент2 2 13" xfId="6045"/>
    <cellStyle name="40% — акцент2 2 13" xfId="7504"/>
    <cellStyle name="40% - Акцент2 2 14" xfId="5514"/>
    <cellStyle name="40% — акцент2 2 14" xfId="7730"/>
    <cellStyle name="40% - Акцент2 2 15" xfId="6132"/>
    <cellStyle name="40% — акцент2 2 15" xfId="7952"/>
    <cellStyle name="40% - Акцент2 2 16" xfId="6245"/>
    <cellStyle name="40% — акцент2 2 16" xfId="8162"/>
    <cellStyle name="40% - Акцент2 2 17" xfId="6381"/>
    <cellStyle name="40% — акцент2 2 17" xfId="8359"/>
    <cellStyle name="40% - Акцент2 2 18" xfId="6680"/>
    <cellStyle name="40% — акцент2 2 18" xfId="8541"/>
    <cellStyle name="40% - Акцент2 2 19" xfId="6857"/>
    <cellStyle name="40% — акцент2 2 19" xfId="8686"/>
    <cellStyle name="40% - Акцент2 2 2" xfId="1498"/>
    <cellStyle name="40% — акцент2 2 2" xfId="4680"/>
    <cellStyle name="40% - Акцент2 2 2 10" xfId="6677"/>
    <cellStyle name="40% - Акцент2 2 2 11" xfId="6854"/>
    <cellStyle name="40% - Акцент2 2 2 12" xfId="7057"/>
    <cellStyle name="40% - Акцент2 2 2 13" xfId="7275"/>
    <cellStyle name="40% - Акцент2 2 2 14" xfId="7502"/>
    <cellStyle name="40% - Акцент2 2 2 15" xfId="7728"/>
    <cellStyle name="40% - Акцент2 2 2 16" xfId="7950"/>
    <cellStyle name="40% - Акцент2 2 2 17" xfId="8160"/>
    <cellStyle name="40% - Акцент2 2 2 18" xfId="8357"/>
    <cellStyle name="40% - Акцент2 2 2 19" xfId="8539"/>
    <cellStyle name="40% - Акцент2 2 2 2" xfId="1499"/>
    <cellStyle name="40% - Акцент2 2 2 20" xfId="8684"/>
    <cellStyle name="40% - Акцент2 2 2 21" xfId="8830"/>
    <cellStyle name="40% - Акцент2 2 2 22" xfId="9075"/>
    <cellStyle name="40% - Акцент2 2 2 23" xfId="9198"/>
    <cellStyle name="40% - Акцент2 2 2 24" xfId="9330"/>
    <cellStyle name="40% - Акцент2 2 2 25" xfId="9420"/>
    <cellStyle name="40% - Акцент2 2 2 26" xfId="9509"/>
    <cellStyle name="40% - Акцент2 2 2 27" xfId="9590"/>
    <cellStyle name="40% - Акцент2 2 2 28" xfId="9524"/>
    <cellStyle name="40% - Акцент2 2 2 29" xfId="9718"/>
    <cellStyle name="40% - Акцент2 2 2 3" xfId="4682"/>
    <cellStyle name="40% - Акцент2 2 2 30" xfId="9918"/>
    <cellStyle name="40% - Акцент2 2 2 31" xfId="10104"/>
    <cellStyle name="40% - Акцент2 2 2 32" xfId="11156"/>
    <cellStyle name="40% - Акцент2 2 2 33" xfId="11391"/>
    <cellStyle name="40% - Акцент2 2 2 34" xfId="11626"/>
    <cellStyle name="40% - Акцент2 2 2 35" xfId="11861"/>
    <cellStyle name="40% - Акцент2 2 2 36" xfId="12096"/>
    <cellStyle name="40% - Акцент2 2 2 37" xfId="12331"/>
    <cellStyle name="40% - Акцент2 2 2 38" xfId="12566"/>
    <cellStyle name="40% - Акцент2 2 2 39" xfId="12801"/>
    <cellStyle name="40% - Акцент2 2 2 4" xfId="5586"/>
    <cellStyle name="40% - Акцент2 2 2 40" xfId="13036"/>
    <cellStyle name="40% - Акцент2 2 2 41" xfId="13271"/>
    <cellStyle name="40% - Акцент2 2 2 42" xfId="13506"/>
    <cellStyle name="40% - Акцент2 2 2 43" xfId="13741"/>
    <cellStyle name="40% - Акцент2 2 2 44" xfId="13975"/>
    <cellStyle name="40% - Акцент2 2 2 45" xfId="14201"/>
    <cellStyle name="40% - Акцент2 2 2 46" xfId="14425"/>
    <cellStyle name="40% - Акцент2 2 2 47" xfId="14647"/>
    <cellStyle name="40% - Акцент2 2 2 48" xfId="14857"/>
    <cellStyle name="40% - Акцент2 2 2 49" xfId="15051"/>
    <cellStyle name="40% - Акцент2 2 2 5" xfId="6042"/>
    <cellStyle name="40% - Акцент2 2 2 50" xfId="15233"/>
    <cellStyle name="40% - Акцент2 2 2 51" xfId="15377"/>
    <cellStyle name="40% - Акцент2 2 2 52" xfId="15520"/>
    <cellStyle name="40% - Акцент2 2 2 53" xfId="15631"/>
    <cellStyle name="40% - Акцент2 2 2 54" xfId="15707"/>
    <cellStyle name="40% - Акцент2 2 2 6" xfId="5521"/>
    <cellStyle name="40% - Акцент2 2 2 7" xfId="6127"/>
    <cellStyle name="40% - Акцент2 2 2 8" xfId="6239"/>
    <cellStyle name="40% - Акцент2 2 2 9" xfId="6371"/>
    <cellStyle name="40% - Акцент2 2 20" xfId="7060"/>
    <cellStyle name="40% — акцент2 2 20" xfId="8829"/>
    <cellStyle name="40% - Акцент2 2 21" xfId="7278"/>
    <cellStyle name="40% — акцент2 2 21" xfId="9074"/>
    <cellStyle name="40% - Акцент2 2 22" xfId="7505"/>
    <cellStyle name="40% — акцент2 2 22" xfId="9199"/>
    <cellStyle name="40% - Акцент2 2 23" xfId="7731"/>
    <cellStyle name="40% — акцент2 2 23" xfId="9331"/>
    <cellStyle name="40% - Акцент2 2 24" xfId="7953"/>
    <cellStyle name="40% — акцент2 2 24" xfId="9421"/>
    <cellStyle name="40% - Акцент2 2 25" xfId="8163"/>
    <cellStyle name="40% — акцент2 2 25" xfId="9510"/>
    <cellStyle name="40% - Акцент2 2 26" xfId="8360"/>
    <cellStyle name="40% — акцент2 2 26" xfId="9591"/>
    <cellStyle name="40% - Акцент2 2 27" xfId="8542"/>
    <cellStyle name="40% — акцент2 2 27" xfId="9530"/>
    <cellStyle name="40% - Акцент2 2 28" xfId="8687"/>
    <cellStyle name="40% — акцент2 2 28" xfId="9719"/>
    <cellStyle name="40% - Акцент2 2 29" xfId="8828"/>
    <cellStyle name="40% — акцент2 2 29" xfId="9916"/>
    <cellStyle name="40% - Акцент2 2 3" xfId="1500"/>
    <cellStyle name="40% — акцент2 2 3" xfId="5584"/>
    <cellStyle name="40% - Акцент2 2 3 10" xfId="6853"/>
    <cellStyle name="40% - Акцент2 2 3 11" xfId="7056"/>
    <cellStyle name="40% - Акцент2 2 3 12" xfId="7274"/>
    <cellStyle name="40% - Акцент2 2 3 13" xfId="7501"/>
    <cellStyle name="40% - Акцент2 2 3 14" xfId="7727"/>
    <cellStyle name="40% - Акцент2 2 3 15" xfId="7949"/>
    <cellStyle name="40% - Акцент2 2 3 16" xfId="8159"/>
    <cellStyle name="40% - Акцент2 2 3 17" xfId="8356"/>
    <cellStyle name="40% - Акцент2 2 3 18" xfId="8538"/>
    <cellStyle name="40% - Акцент2 2 3 19" xfId="8683"/>
    <cellStyle name="40% - Акцент2 2 3 2" xfId="1501"/>
    <cellStyle name="40% - Акцент2 2 3 20" xfId="9919"/>
    <cellStyle name="40% - Акцент2 2 3 21" xfId="10082"/>
    <cellStyle name="40% - Акцент2 2 3 22" xfId="11155"/>
    <cellStyle name="40% - Акцент2 2 3 23" xfId="11390"/>
    <cellStyle name="40% - Акцент2 2 3 24" xfId="11625"/>
    <cellStyle name="40% - Акцент2 2 3 25" xfId="11860"/>
    <cellStyle name="40% - Акцент2 2 3 26" xfId="12095"/>
    <cellStyle name="40% - Акцент2 2 3 27" xfId="12330"/>
    <cellStyle name="40% - Акцент2 2 3 28" xfId="12565"/>
    <cellStyle name="40% - Акцент2 2 3 29" xfId="12800"/>
    <cellStyle name="40% - Акцент2 2 3 3" xfId="4683"/>
    <cellStyle name="40% - Акцент2 2 3 30" xfId="13035"/>
    <cellStyle name="40% - Акцент2 2 3 31" xfId="13270"/>
    <cellStyle name="40% - Акцент2 2 3 32" xfId="13505"/>
    <cellStyle name="40% - Акцент2 2 3 33" xfId="13740"/>
    <cellStyle name="40% - Акцент2 2 3 34" xfId="13974"/>
    <cellStyle name="40% - Акцент2 2 3 35" xfId="14200"/>
    <cellStyle name="40% - Акцент2 2 3 36" xfId="14424"/>
    <cellStyle name="40% - Акцент2 2 3 37" xfId="14646"/>
    <cellStyle name="40% - Акцент2 2 3 38" xfId="14856"/>
    <cellStyle name="40% - Акцент2 2 3 39" xfId="15050"/>
    <cellStyle name="40% - Акцент2 2 3 4" xfId="6041"/>
    <cellStyle name="40% - Акцент2 2 3 40" xfId="15232"/>
    <cellStyle name="40% - Акцент2 2 3 41" xfId="15376"/>
    <cellStyle name="40% - Акцент2 2 3 5" xfId="5522"/>
    <cellStyle name="40% - Акцент2 2 3 6" xfId="6126"/>
    <cellStyle name="40% - Акцент2 2 3 7" xfId="6238"/>
    <cellStyle name="40% - Акцент2 2 3 8" xfId="6370"/>
    <cellStyle name="40% - Акцент2 2 3 9" xfId="6676"/>
    <cellStyle name="40% - Акцент2 2 30" xfId="9073"/>
    <cellStyle name="40% — акцент2 2 30" xfId="10148"/>
    <cellStyle name="40% - Акцент2 2 31" xfId="9200"/>
    <cellStyle name="40% — акцент2 2 31" xfId="11158"/>
    <cellStyle name="40% - Акцент2 2 32" xfId="9332"/>
    <cellStyle name="40% — акцент2 2 32" xfId="11393"/>
    <cellStyle name="40% - Акцент2 2 33" xfId="9422"/>
    <cellStyle name="40% — акцент2 2 33" xfId="11628"/>
    <cellStyle name="40% - Акцент2 2 34" xfId="9511"/>
    <cellStyle name="40% — акцент2 2 34" xfId="11863"/>
    <cellStyle name="40% - Акцент2 2 35" xfId="9592"/>
    <cellStyle name="40% — акцент2 2 35" xfId="12098"/>
    <cellStyle name="40% - Акцент2 2 36" xfId="9537"/>
    <cellStyle name="40% — акцент2 2 36" xfId="12333"/>
    <cellStyle name="40% - Акцент2 2 37" xfId="9720"/>
    <cellStyle name="40% — акцент2 2 37" xfId="12568"/>
    <cellStyle name="40% - Акцент2 2 38" xfId="9915"/>
    <cellStyle name="40% — акцент2 2 38" xfId="12803"/>
    <cellStyle name="40% - Акцент2 2 39" xfId="10156"/>
    <cellStyle name="40% — акцент2 2 39" xfId="13038"/>
    <cellStyle name="40% - Акцент2 2 4" xfId="1502"/>
    <cellStyle name="40% — акцент2 2 4" xfId="6044"/>
    <cellStyle name="40% - Акцент2 2 4 10" xfId="7273"/>
    <cellStyle name="40% - Акцент2 2 4 11" xfId="7500"/>
    <cellStyle name="40% - Акцент2 2 4 12" xfId="7726"/>
    <cellStyle name="40% - Акцент2 2 4 13" xfId="7948"/>
    <cellStyle name="40% - Акцент2 2 4 14" xfId="8158"/>
    <cellStyle name="40% - Акцент2 2 4 15" xfId="8355"/>
    <cellStyle name="40% - Акцент2 2 4 16" xfId="8537"/>
    <cellStyle name="40% - Акцент2 2 4 17" xfId="8682"/>
    <cellStyle name="40% - Акцент2 2 4 18" xfId="9920"/>
    <cellStyle name="40% - Акцент2 2 4 19" xfId="10060"/>
    <cellStyle name="40% - Акцент2 2 4 2" xfId="4684"/>
    <cellStyle name="40% - Акцент2 2 4 20" xfId="11154"/>
    <cellStyle name="40% - Акцент2 2 4 21" xfId="11389"/>
    <cellStyle name="40% - Акцент2 2 4 22" xfId="11624"/>
    <cellStyle name="40% - Акцент2 2 4 23" xfId="11859"/>
    <cellStyle name="40% - Акцент2 2 4 24" xfId="12094"/>
    <cellStyle name="40% - Акцент2 2 4 25" xfId="12329"/>
    <cellStyle name="40% - Акцент2 2 4 26" xfId="12564"/>
    <cellStyle name="40% - Акцент2 2 4 27" xfId="12799"/>
    <cellStyle name="40% - Акцент2 2 4 28" xfId="13034"/>
    <cellStyle name="40% - Акцент2 2 4 29" xfId="13269"/>
    <cellStyle name="40% - Акцент2 2 4 3" xfId="5523"/>
    <cellStyle name="40% - Акцент2 2 4 30" xfId="13504"/>
    <cellStyle name="40% - Акцент2 2 4 31" xfId="13739"/>
    <cellStyle name="40% - Акцент2 2 4 32" xfId="13973"/>
    <cellStyle name="40% - Акцент2 2 4 33" xfId="14199"/>
    <cellStyle name="40% - Акцент2 2 4 34" xfId="14423"/>
    <cellStyle name="40% - Акцент2 2 4 35" xfId="14645"/>
    <cellStyle name="40% - Акцент2 2 4 36" xfId="14855"/>
    <cellStyle name="40% - Акцент2 2 4 37" xfId="15049"/>
    <cellStyle name="40% - Акцент2 2 4 38" xfId="15231"/>
    <cellStyle name="40% - Акцент2 2 4 39" xfId="15375"/>
    <cellStyle name="40% - Акцент2 2 4 4" xfId="6125"/>
    <cellStyle name="40% - Акцент2 2 4 5" xfId="6237"/>
    <cellStyle name="40% - Акцент2 2 4 6" xfId="6369"/>
    <cellStyle name="40% - Акцент2 2 4 7" xfId="6675"/>
    <cellStyle name="40% - Акцент2 2 4 8" xfId="6852"/>
    <cellStyle name="40% - Акцент2 2 4 9" xfId="7055"/>
    <cellStyle name="40% - Акцент2 2 40" xfId="11159"/>
    <cellStyle name="40% — акцент2 2 40" xfId="13273"/>
    <cellStyle name="40% - Акцент2 2 41" xfId="11394"/>
    <cellStyle name="40% — акцент2 2 41" xfId="13508"/>
    <cellStyle name="40% - Акцент2 2 42" xfId="11629"/>
    <cellStyle name="40% — акцент2 2 42" xfId="13743"/>
    <cellStyle name="40% - Акцент2 2 43" xfId="11864"/>
    <cellStyle name="40% — акцент2 2 43" xfId="13977"/>
    <cellStyle name="40% - Акцент2 2 44" xfId="12099"/>
    <cellStyle name="40% — акцент2 2 44" xfId="14203"/>
    <cellStyle name="40% - Акцент2 2 45" xfId="12334"/>
    <cellStyle name="40% — акцент2 2 45" xfId="14427"/>
    <cellStyle name="40% - Акцент2 2 46" xfId="12569"/>
    <cellStyle name="40% — акцент2 2 46" xfId="14649"/>
    <cellStyle name="40% - Акцент2 2 47" xfId="12804"/>
    <cellStyle name="40% — акцент2 2 47" xfId="14859"/>
    <cellStyle name="40% - Акцент2 2 48" xfId="13039"/>
    <cellStyle name="40% — акцент2 2 48" xfId="15053"/>
    <cellStyle name="40% - Акцент2 2 49" xfId="13274"/>
    <cellStyle name="40% — акцент2 2 49" xfId="15235"/>
    <cellStyle name="40% - Акцент2 2 5" xfId="1503"/>
    <cellStyle name="40% — акцент2 2 5" xfId="5515"/>
    <cellStyle name="40% - Акцент2 2 5 10" xfId="7499"/>
    <cellStyle name="40% - Акцент2 2 5 11" xfId="7725"/>
    <cellStyle name="40% - Акцент2 2 5 12" xfId="7947"/>
    <cellStyle name="40% - Акцент2 2 5 13" xfId="8157"/>
    <cellStyle name="40% - Акцент2 2 5 14" xfId="8354"/>
    <cellStyle name="40% - Акцент2 2 5 15" xfId="8536"/>
    <cellStyle name="40% - Акцент2 2 5 16" xfId="8681"/>
    <cellStyle name="40% - Акцент2 2 5 17" xfId="9921"/>
    <cellStyle name="40% - Акцент2 2 5 18" xfId="10038"/>
    <cellStyle name="40% - Акцент2 2 5 19" xfId="11153"/>
    <cellStyle name="40% - Акцент2 2 5 2" xfId="4685"/>
    <cellStyle name="40% - Акцент2 2 5 20" xfId="11388"/>
    <cellStyle name="40% - Акцент2 2 5 21" xfId="11623"/>
    <cellStyle name="40% - Акцент2 2 5 22" xfId="11858"/>
    <cellStyle name="40% - Акцент2 2 5 23" xfId="12093"/>
    <cellStyle name="40% - Акцент2 2 5 24" xfId="12328"/>
    <cellStyle name="40% - Акцент2 2 5 25" xfId="12563"/>
    <cellStyle name="40% - Акцент2 2 5 26" xfId="12798"/>
    <cellStyle name="40% - Акцент2 2 5 27" xfId="13033"/>
    <cellStyle name="40% - Акцент2 2 5 28" xfId="13268"/>
    <cellStyle name="40% - Акцент2 2 5 29" xfId="13503"/>
    <cellStyle name="40% - Акцент2 2 5 3" xfId="6124"/>
    <cellStyle name="40% - Акцент2 2 5 30" xfId="13738"/>
    <cellStyle name="40% - Акцент2 2 5 31" xfId="13972"/>
    <cellStyle name="40% - Акцент2 2 5 32" xfId="14198"/>
    <cellStyle name="40% - Акцент2 2 5 33" xfId="14422"/>
    <cellStyle name="40% - Акцент2 2 5 34" xfId="14644"/>
    <cellStyle name="40% - Акцент2 2 5 35" xfId="14854"/>
    <cellStyle name="40% - Акцент2 2 5 36" xfId="15048"/>
    <cellStyle name="40% - Акцент2 2 5 37" xfId="15230"/>
    <cellStyle name="40% - Акцент2 2 5 38" xfId="15374"/>
    <cellStyle name="40% - Акцент2 2 5 4" xfId="6235"/>
    <cellStyle name="40% - Акцент2 2 5 5" xfId="6368"/>
    <cellStyle name="40% - Акцент2 2 5 6" xfId="6525"/>
    <cellStyle name="40% - Акцент2 2 5 7" xfId="6851"/>
    <cellStyle name="40% - Акцент2 2 5 8" xfId="7054"/>
    <cellStyle name="40% - Акцент2 2 5 9" xfId="7272"/>
    <cellStyle name="40% - Акцент2 2 50" xfId="13509"/>
    <cellStyle name="40% — акцент2 2 50" xfId="15379"/>
    <cellStyle name="40% - Акцент2 2 51" xfId="13744"/>
    <cellStyle name="40% — акцент2 2 51" xfId="15519"/>
    <cellStyle name="40% - Акцент2 2 52" xfId="13978"/>
    <cellStyle name="40% — акцент2 2 52" xfId="15632"/>
    <cellStyle name="40% - Акцент2 2 53" xfId="14204"/>
    <cellStyle name="40% — акцент2 2 53" xfId="15708"/>
    <cellStyle name="40% - Акцент2 2 54" xfId="14428"/>
    <cellStyle name="40% - Акцент2 2 55" xfId="14650"/>
    <cellStyle name="40% - Акцент2 2 56" xfId="14860"/>
    <cellStyle name="40% - Акцент2 2 57" xfId="15054"/>
    <cellStyle name="40% - Акцент2 2 58" xfId="15236"/>
    <cellStyle name="40% - Акцент2 2 59" xfId="15380"/>
    <cellStyle name="40% - Акцент2 2 6" xfId="1504"/>
    <cellStyle name="40% — акцент2 2 6" xfId="6129"/>
    <cellStyle name="40% - Акцент2 2 6 10" xfId="7724"/>
    <cellStyle name="40% - Акцент2 2 6 11" xfId="7946"/>
    <cellStyle name="40% - Акцент2 2 6 12" xfId="8156"/>
    <cellStyle name="40% - Акцент2 2 6 13" xfId="8353"/>
    <cellStyle name="40% - Акцент2 2 6 14" xfId="8535"/>
    <cellStyle name="40% - Акцент2 2 6 15" xfId="8680"/>
    <cellStyle name="40% - Акцент2 2 6 16" xfId="9922"/>
    <cellStyle name="40% - Акцент2 2 6 17" xfId="10016"/>
    <cellStyle name="40% - Акцент2 2 6 18" xfId="11152"/>
    <cellStyle name="40% - Акцент2 2 6 19" xfId="11387"/>
    <cellStyle name="40% - Акцент2 2 6 2" xfId="4686"/>
    <cellStyle name="40% - Акцент2 2 6 20" xfId="11622"/>
    <cellStyle name="40% - Акцент2 2 6 21" xfId="11857"/>
    <cellStyle name="40% - Акцент2 2 6 22" xfId="12092"/>
    <cellStyle name="40% - Акцент2 2 6 23" xfId="12327"/>
    <cellStyle name="40% - Акцент2 2 6 24" xfId="12562"/>
    <cellStyle name="40% - Акцент2 2 6 25" xfId="12797"/>
    <cellStyle name="40% - Акцент2 2 6 26" xfId="13032"/>
    <cellStyle name="40% - Акцент2 2 6 27" xfId="13267"/>
    <cellStyle name="40% - Акцент2 2 6 28" xfId="13502"/>
    <cellStyle name="40% - Акцент2 2 6 29" xfId="13737"/>
    <cellStyle name="40% - Акцент2 2 6 3" xfId="6234"/>
    <cellStyle name="40% - Акцент2 2 6 30" xfId="13971"/>
    <cellStyle name="40% - Акцент2 2 6 31" xfId="14197"/>
    <cellStyle name="40% - Акцент2 2 6 32" xfId="14421"/>
    <cellStyle name="40% - Акцент2 2 6 33" xfId="14643"/>
    <cellStyle name="40% - Акцент2 2 6 34" xfId="14853"/>
    <cellStyle name="40% - Акцент2 2 6 35" xfId="15047"/>
    <cellStyle name="40% - Акцент2 2 6 36" xfId="15229"/>
    <cellStyle name="40% - Акцент2 2 6 37" xfId="15373"/>
    <cellStyle name="40% - Акцент2 2 6 4" xfId="6366"/>
    <cellStyle name="40% - Акцент2 2 6 5" xfId="6519"/>
    <cellStyle name="40% - Акцент2 2 6 6" xfId="6850"/>
    <cellStyle name="40% - Акцент2 2 6 7" xfId="7053"/>
    <cellStyle name="40% - Акцент2 2 6 8" xfId="7271"/>
    <cellStyle name="40% - Акцент2 2 6 9" xfId="7498"/>
    <cellStyle name="40% - Акцент2 2 60" xfId="15518"/>
    <cellStyle name="40% - Акцент2 2 61" xfId="15633"/>
    <cellStyle name="40% - Акцент2 2 62" xfId="15709"/>
    <cellStyle name="40% - Акцент2 2 7" xfId="1505"/>
    <cellStyle name="40% — акцент2 2 7" xfId="6241"/>
    <cellStyle name="40% - Акцент2 2 7 10" xfId="7945"/>
    <cellStyle name="40% - Акцент2 2 7 11" xfId="8155"/>
    <cellStyle name="40% - Акцент2 2 7 12" xfId="8352"/>
    <cellStyle name="40% - Акцент2 2 7 13" xfId="8534"/>
    <cellStyle name="40% - Акцент2 2 7 14" xfId="8679"/>
    <cellStyle name="40% - Акцент2 2 7 15" xfId="9923"/>
    <cellStyle name="40% - Акцент2 2 7 16" xfId="9994"/>
    <cellStyle name="40% - Акцент2 2 7 17" xfId="11151"/>
    <cellStyle name="40% - Акцент2 2 7 18" xfId="11386"/>
    <cellStyle name="40% - Акцент2 2 7 19" xfId="11621"/>
    <cellStyle name="40% - Акцент2 2 7 2" xfId="4687"/>
    <cellStyle name="40% - Акцент2 2 7 20" xfId="11856"/>
    <cellStyle name="40% - Акцент2 2 7 21" xfId="12091"/>
    <cellStyle name="40% - Акцент2 2 7 22" xfId="12326"/>
    <cellStyle name="40% - Акцент2 2 7 23" xfId="12561"/>
    <cellStyle name="40% - Акцент2 2 7 24" xfId="12796"/>
    <cellStyle name="40% - Акцент2 2 7 25" xfId="13031"/>
    <cellStyle name="40% - Акцент2 2 7 26" xfId="13266"/>
    <cellStyle name="40% - Акцент2 2 7 27" xfId="13501"/>
    <cellStyle name="40% - Акцент2 2 7 28" xfId="13736"/>
    <cellStyle name="40% - Акцент2 2 7 29" xfId="13970"/>
    <cellStyle name="40% - Акцент2 2 7 3" xfId="6365"/>
    <cellStyle name="40% - Акцент2 2 7 30" xfId="14196"/>
    <cellStyle name="40% - Акцент2 2 7 31" xfId="14420"/>
    <cellStyle name="40% - Акцент2 2 7 32" xfId="14642"/>
    <cellStyle name="40% - Акцент2 2 7 33" xfId="14852"/>
    <cellStyle name="40% - Акцент2 2 7 34" xfId="15046"/>
    <cellStyle name="40% - Акцент2 2 7 35" xfId="15228"/>
    <cellStyle name="40% - Акцент2 2 7 36" xfId="15372"/>
    <cellStyle name="40% - Акцент2 2 7 4" xfId="6518"/>
    <cellStyle name="40% - Акцент2 2 7 5" xfId="6849"/>
    <cellStyle name="40% - Акцент2 2 7 6" xfId="7052"/>
    <cellStyle name="40% - Акцент2 2 7 7" xfId="7270"/>
    <cellStyle name="40% - Акцент2 2 7 8" xfId="7497"/>
    <cellStyle name="40% - Акцент2 2 7 9" xfId="7723"/>
    <cellStyle name="40% - Акцент2 2 8" xfId="1506"/>
    <cellStyle name="40% — акцент2 2 8" xfId="6380"/>
    <cellStyle name="40% - Акцент2 2 8 10" xfId="8154"/>
    <cellStyle name="40% - Акцент2 2 8 11" xfId="8351"/>
    <cellStyle name="40% - Акцент2 2 8 12" xfId="8533"/>
    <cellStyle name="40% - Акцент2 2 8 13" xfId="8678"/>
    <cellStyle name="40% - Акцент2 2 8 14" xfId="9924"/>
    <cellStyle name="40% - Акцент2 2 8 15" xfId="9972"/>
    <cellStyle name="40% - Акцент2 2 8 16" xfId="11150"/>
    <cellStyle name="40% - Акцент2 2 8 17" xfId="11385"/>
    <cellStyle name="40% - Акцент2 2 8 18" xfId="11620"/>
    <cellStyle name="40% - Акцент2 2 8 19" xfId="11855"/>
    <cellStyle name="40% - Акцент2 2 8 2" xfId="4688"/>
    <cellStyle name="40% - Акцент2 2 8 20" xfId="12090"/>
    <cellStyle name="40% - Акцент2 2 8 21" xfId="12325"/>
    <cellStyle name="40% - Акцент2 2 8 22" xfId="12560"/>
    <cellStyle name="40% - Акцент2 2 8 23" xfId="12795"/>
    <cellStyle name="40% - Акцент2 2 8 24" xfId="13030"/>
    <cellStyle name="40% - Акцент2 2 8 25" xfId="13265"/>
    <cellStyle name="40% - Акцент2 2 8 26" xfId="13500"/>
    <cellStyle name="40% - Акцент2 2 8 27" xfId="13735"/>
    <cellStyle name="40% - Акцент2 2 8 28" xfId="13969"/>
    <cellStyle name="40% - Акцент2 2 8 29" xfId="14195"/>
    <cellStyle name="40% - Акцент2 2 8 3" xfId="6517"/>
    <cellStyle name="40% - Акцент2 2 8 30" xfId="14419"/>
    <cellStyle name="40% - Акцент2 2 8 31" xfId="14641"/>
    <cellStyle name="40% - Акцент2 2 8 32" xfId="14851"/>
    <cellStyle name="40% - Акцент2 2 8 33" xfId="15045"/>
    <cellStyle name="40% - Акцент2 2 8 34" xfId="15227"/>
    <cellStyle name="40% - Акцент2 2 8 35" xfId="15371"/>
    <cellStyle name="40% - Акцент2 2 8 4" xfId="6848"/>
    <cellStyle name="40% - Акцент2 2 8 5" xfId="7051"/>
    <cellStyle name="40% - Акцент2 2 8 6" xfId="7269"/>
    <cellStyle name="40% - Акцент2 2 8 7" xfId="7496"/>
    <cellStyle name="40% - Акцент2 2 8 8" xfId="7722"/>
    <cellStyle name="40% - Акцент2 2 8 9" xfId="7944"/>
    <cellStyle name="40% - Акцент2 2 9" xfId="1507"/>
    <cellStyle name="40% — акцент2 2 9" xfId="6679"/>
    <cellStyle name="40% - Акцент2 2 9 10" xfId="8350"/>
    <cellStyle name="40% - Акцент2 2 9 11" xfId="8532"/>
    <cellStyle name="40% - Акцент2 2 9 12" xfId="8677"/>
    <cellStyle name="40% - Акцент2 2 9 13" xfId="9925"/>
    <cellStyle name="40% - Акцент2 2 9 14" xfId="9950"/>
    <cellStyle name="40% - Акцент2 2 9 15" xfId="11149"/>
    <cellStyle name="40% - Акцент2 2 9 16" xfId="11384"/>
    <cellStyle name="40% - Акцент2 2 9 17" xfId="11619"/>
    <cellStyle name="40% - Акцент2 2 9 18" xfId="11854"/>
    <cellStyle name="40% - Акцент2 2 9 19" xfId="12089"/>
    <cellStyle name="40% - Акцент2 2 9 2" xfId="4689"/>
    <cellStyle name="40% - Акцент2 2 9 20" xfId="12324"/>
    <cellStyle name="40% - Акцент2 2 9 21" xfId="12559"/>
    <cellStyle name="40% - Акцент2 2 9 22" xfId="12794"/>
    <cellStyle name="40% - Акцент2 2 9 23" xfId="13029"/>
    <cellStyle name="40% - Акцент2 2 9 24" xfId="13264"/>
    <cellStyle name="40% - Акцент2 2 9 25" xfId="13499"/>
    <cellStyle name="40% - Акцент2 2 9 26" xfId="13734"/>
    <cellStyle name="40% - Акцент2 2 9 27" xfId="13968"/>
    <cellStyle name="40% - Акцент2 2 9 28" xfId="14194"/>
    <cellStyle name="40% - Акцент2 2 9 29" xfId="14418"/>
    <cellStyle name="40% - Акцент2 2 9 3" xfId="6847"/>
    <cellStyle name="40% - Акцент2 2 9 30" xfId="14640"/>
    <cellStyle name="40% - Акцент2 2 9 31" xfId="14850"/>
    <cellStyle name="40% - Акцент2 2 9 32" xfId="15044"/>
    <cellStyle name="40% - Акцент2 2 9 33" xfId="15226"/>
    <cellStyle name="40% - Акцент2 2 9 34" xfId="15370"/>
    <cellStyle name="40% - Акцент2 2 9 4" xfId="7050"/>
    <cellStyle name="40% - Акцент2 2 9 5" xfId="7268"/>
    <cellStyle name="40% - Акцент2 2 9 6" xfId="7495"/>
    <cellStyle name="40% - Акцент2 2 9 7" xfId="7721"/>
    <cellStyle name="40% - Акцент2 2 9 8" xfId="7943"/>
    <cellStyle name="40% - Акцент2 2 9 9" xfId="8153"/>
    <cellStyle name="40% - Акцент2 2_46EE.2011(v1.0)" xfId="1508"/>
    <cellStyle name="40% — акцент2 20" xfId="1509"/>
    <cellStyle name="40% — акцент2 21" xfId="1510"/>
    <cellStyle name="40% — акцент2 22" xfId="4678"/>
    <cellStyle name="40% — акцент2 23" xfId="5582"/>
    <cellStyle name="40% — акцент2 24" xfId="6046"/>
    <cellStyle name="40% — акцент2 25" xfId="5513"/>
    <cellStyle name="40% — акцент2 26" xfId="6136"/>
    <cellStyle name="40% — акцент2 27" xfId="6249"/>
    <cellStyle name="40% — акцент2 28" xfId="6382"/>
    <cellStyle name="40% — акцент2 29" xfId="6681"/>
    <cellStyle name="40% - Акцент2 3" xfId="1511"/>
    <cellStyle name="40% — акцент2 3" xfId="1512"/>
    <cellStyle name="40% - Акцент2 3 10" xfId="1513"/>
    <cellStyle name="40% - Акцент2 3 10 2" xfId="4691"/>
    <cellStyle name="40% - Акцент2 3 10 3" xfId="9927"/>
    <cellStyle name="40% - Акцент2 3 11" xfId="1514"/>
    <cellStyle name="40% - Акцент2 3 12" xfId="4690"/>
    <cellStyle name="40% - Акцент2 3 13" xfId="5594"/>
    <cellStyle name="40% - Акцент2 3 14" xfId="6034"/>
    <cellStyle name="40% - Акцент2 3 15" xfId="5530"/>
    <cellStyle name="40% - Акцент2 3 16" xfId="6117"/>
    <cellStyle name="40% - Акцент2 3 17" xfId="6230"/>
    <cellStyle name="40% - Акцент2 3 18" xfId="6362"/>
    <cellStyle name="40% - Акцент2 3 19" xfId="6514"/>
    <cellStyle name="40% - Акцент2 3 2" xfId="1515"/>
    <cellStyle name="40% - Акцент2 3 2 2" xfId="1516"/>
    <cellStyle name="40% - Акцент2 3 2 3" xfId="4692"/>
    <cellStyle name="40% - Акцент2 3 2 4" xfId="8832"/>
    <cellStyle name="40% - Акцент2 3 20" xfId="6846"/>
    <cellStyle name="40% - Акцент2 3 21" xfId="7049"/>
    <cellStyle name="40% - Акцент2 3 22" xfId="7267"/>
    <cellStyle name="40% - Акцент2 3 23" xfId="7494"/>
    <cellStyle name="40% - Акцент2 3 24" xfId="7720"/>
    <cellStyle name="40% - Акцент2 3 25" xfId="7942"/>
    <cellStyle name="40% - Акцент2 3 26" xfId="8152"/>
    <cellStyle name="40% - Акцент2 3 27" xfId="8349"/>
    <cellStyle name="40% - Акцент2 3 28" xfId="8531"/>
    <cellStyle name="40% - Акцент2 3 29" xfId="8676"/>
    <cellStyle name="40% - Акцент2 3 3" xfId="1517"/>
    <cellStyle name="40% - Акцент2 3 3 2" xfId="1518"/>
    <cellStyle name="40% - Акцент2 3 3 3" xfId="4693"/>
    <cellStyle name="40% - Акцент2 3 3 4" xfId="9929"/>
    <cellStyle name="40% - Акцент2 3 30" xfId="8831"/>
    <cellStyle name="40% - Акцент2 3 31" xfId="9076"/>
    <cellStyle name="40% - Акцент2 3 32" xfId="9197"/>
    <cellStyle name="40% - Акцент2 3 33" xfId="9329"/>
    <cellStyle name="40% - Акцент2 3 34" xfId="9419"/>
    <cellStyle name="40% - Акцент2 3 35" xfId="9508"/>
    <cellStyle name="40% - Акцент2 3 36" xfId="9589"/>
    <cellStyle name="40% - Акцент2 3 37" xfId="9518"/>
    <cellStyle name="40% - Акцент2 3 38" xfId="9717"/>
    <cellStyle name="40% - Акцент2 3 39" xfId="9926"/>
    <cellStyle name="40% - Акцент2 3 4" xfId="1519"/>
    <cellStyle name="40% - Акцент2 3 4 2" xfId="4694"/>
    <cellStyle name="40% - Акцент2 3 4 3" xfId="9930"/>
    <cellStyle name="40% - Акцент2 3 40" xfId="9928"/>
    <cellStyle name="40% - Акцент2 3 41" xfId="11148"/>
    <cellStyle name="40% - Акцент2 3 42" xfId="11383"/>
    <cellStyle name="40% - Акцент2 3 43" xfId="11618"/>
    <cellStyle name="40% - Акцент2 3 44" xfId="11853"/>
    <cellStyle name="40% - Акцент2 3 45" xfId="12088"/>
    <cellStyle name="40% - Акцент2 3 46" xfId="12323"/>
    <cellStyle name="40% - Акцент2 3 47" xfId="12558"/>
    <cellStyle name="40% - Акцент2 3 48" xfId="12793"/>
    <cellStyle name="40% - Акцент2 3 49" xfId="13028"/>
    <cellStyle name="40% - Акцент2 3 5" xfId="1520"/>
    <cellStyle name="40% - Акцент2 3 5 2" xfId="4695"/>
    <cellStyle name="40% - Акцент2 3 5 3" xfId="9931"/>
    <cellStyle name="40% - Акцент2 3 50" xfId="13263"/>
    <cellStyle name="40% - Акцент2 3 51" xfId="13498"/>
    <cellStyle name="40% - Акцент2 3 52" xfId="13733"/>
    <cellStyle name="40% - Акцент2 3 53" xfId="13967"/>
    <cellStyle name="40% - Акцент2 3 54" xfId="14193"/>
    <cellStyle name="40% - Акцент2 3 55" xfId="14417"/>
    <cellStyle name="40% - Акцент2 3 56" xfId="14639"/>
    <cellStyle name="40% - Акцент2 3 57" xfId="14849"/>
    <cellStyle name="40% - Акцент2 3 58" xfId="15043"/>
    <cellStyle name="40% - Акцент2 3 59" xfId="15225"/>
    <cellStyle name="40% - Акцент2 3 6" xfId="1521"/>
    <cellStyle name="40% - Акцент2 3 6 2" xfId="4696"/>
    <cellStyle name="40% - Акцент2 3 6 3" xfId="9932"/>
    <cellStyle name="40% - Акцент2 3 60" xfId="15369"/>
    <cellStyle name="40% - Акцент2 3 61" xfId="15521"/>
    <cellStyle name="40% - Акцент2 3 62" xfId="15630"/>
    <cellStyle name="40% - Акцент2 3 63" xfId="15706"/>
    <cellStyle name="40% - Акцент2 3 7" xfId="1522"/>
    <cellStyle name="40% - Акцент2 3 7 2" xfId="4697"/>
    <cellStyle name="40% - Акцент2 3 7 3" xfId="9933"/>
    <cellStyle name="40% - Акцент2 3 8" xfId="1523"/>
    <cellStyle name="40% - Акцент2 3 8 2" xfId="4698"/>
    <cellStyle name="40% - Акцент2 3 8 3" xfId="9934"/>
    <cellStyle name="40% - Акцент2 3 9" xfId="1524"/>
    <cellStyle name="40% - Акцент2 3 9 2" xfId="4699"/>
    <cellStyle name="40% - Акцент2 3 9 3" xfId="9935"/>
    <cellStyle name="40% - Акцент2 3_46EE.2011(v1.0)" xfId="1525"/>
    <cellStyle name="40% — акцент2 30" xfId="6858"/>
    <cellStyle name="40% — акцент2 31" xfId="7061"/>
    <cellStyle name="40% — акцент2 32" xfId="7279"/>
    <cellStyle name="40% — акцент2 33" xfId="7506"/>
    <cellStyle name="40% — акцент2 34" xfId="7732"/>
    <cellStyle name="40% — акцент2 35" xfId="7954"/>
    <cellStyle name="40% — акцент2 36" xfId="8164"/>
    <cellStyle name="40% — акцент2 37" xfId="8361"/>
    <cellStyle name="40% — акцент2 38" xfId="8543"/>
    <cellStyle name="40% — акцент2 39" xfId="8688"/>
    <cellStyle name="40% - Акцент2 4" xfId="1526"/>
    <cellStyle name="40% — акцент2 4" xfId="1527"/>
    <cellStyle name="40% - Акцент2 4 2" xfId="1528"/>
    <cellStyle name="40% - Акцент2 4 2 2" xfId="1529"/>
    <cellStyle name="40% - Акцент2 4 3" xfId="1530"/>
    <cellStyle name="40% - Акцент2 4 3 2" xfId="1531"/>
    <cellStyle name="40% - Акцент2 4_46EE.2011(v1.0)" xfId="1532"/>
    <cellStyle name="40% — акцент2 40" xfId="8827"/>
    <cellStyle name="40% — акцент2 41" xfId="9072"/>
    <cellStyle name="40% — акцент2 42" xfId="9201"/>
    <cellStyle name="40% — акцент2 43" xfId="9333"/>
    <cellStyle name="40% — акцент2 44" xfId="9423"/>
    <cellStyle name="40% — акцент2 45" xfId="9512"/>
    <cellStyle name="40% — акцент2 46" xfId="9593"/>
    <cellStyle name="40% — акцент2 47" xfId="9543"/>
    <cellStyle name="40% — акцент2 48" xfId="9721"/>
    <cellStyle name="40% — акцент2 49" xfId="9914"/>
    <cellStyle name="40% - Акцент2 5" xfId="1533"/>
    <cellStyle name="40% — акцент2 5" xfId="1534"/>
    <cellStyle name="40% - Акцент2 5 2" xfId="1535"/>
    <cellStyle name="40% - Акцент2 5 2 2" xfId="1536"/>
    <cellStyle name="40% - Акцент2 5 3" xfId="1537"/>
    <cellStyle name="40% - Акцент2 5 3 2" xfId="1538"/>
    <cellStyle name="40% - Акцент2 5_46EE.2011(v1.0)" xfId="1539"/>
    <cellStyle name="40% — акцент2 50" xfId="10157"/>
    <cellStyle name="40% — акцент2 51" xfId="11160"/>
    <cellStyle name="40% — акцент2 52" xfId="11395"/>
    <cellStyle name="40% — акцент2 53" xfId="11630"/>
    <cellStyle name="40% — акцент2 54" xfId="11865"/>
    <cellStyle name="40% — акцент2 55" xfId="12100"/>
    <cellStyle name="40% — акцент2 56" xfId="12335"/>
    <cellStyle name="40% — акцент2 57" xfId="12570"/>
    <cellStyle name="40% — акцент2 58" xfId="12805"/>
    <cellStyle name="40% — акцент2 59" xfId="13040"/>
    <cellStyle name="40% - Акцент2 6" xfId="1540"/>
    <cellStyle name="40% — акцент2 6" xfId="1541"/>
    <cellStyle name="40% - Акцент2 6 2" xfId="1542"/>
    <cellStyle name="40% - Акцент2 6 2 2" xfId="1543"/>
    <cellStyle name="40% - Акцент2 6 3" xfId="1544"/>
    <cellStyle name="40% - Акцент2 6 3 2" xfId="1545"/>
    <cellStyle name="40% - Акцент2 6_46EE.2011(v1.0)" xfId="1546"/>
    <cellStyle name="40% — акцент2 60" xfId="13275"/>
    <cellStyle name="40% — акцент2 61" xfId="13510"/>
    <cellStyle name="40% — акцент2 62" xfId="13745"/>
    <cellStyle name="40% — акцент2 63" xfId="13979"/>
    <cellStyle name="40% — акцент2 64" xfId="14205"/>
    <cellStyle name="40% — акцент2 65" xfId="14429"/>
    <cellStyle name="40% — акцент2 66" xfId="14651"/>
    <cellStyle name="40% — акцент2 67" xfId="14861"/>
    <cellStyle name="40% — акцент2 68" xfId="15055"/>
    <cellStyle name="40% — акцент2 69" xfId="15237"/>
    <cellStyle name="40% - Акцент2 7" xfId="1547"/>
    <cellStyle name="40% — акцент2 7" xfId="1548"/>
    <cellStyle name="40% - Акцент2 7 2" xfId="1549"/>
    <cellStyle name="40% - Акцент2 7 2 2" xfId="1550"/>
    <cellStyle name="40% - Акцент2 7 3" xfId="1551"/>
    <cellStyle name="40% - Акцент2 7 3 2" xfId="1552"/>
    <cellStyle name="40% - Акцент2 7_46EE.2011(v1.0)" xfId="1553"/>
    <cellStyle name="40% — акцент2 70" xfId="15381"/>
    <cellStyle name="40% — акцент2 71" xfId="15517"/>
    <cellStyle name="40% — акцент2 72" xfId="15634"/>
    <cellStyle name="40% — акцент2 73" xfId="15710"/>
    <cellStyle name="40% - Акцент2 8" xfId="1554"/>
    <cellStyle name="40% — акцент2 8" xfId="1555"/>
    <cellStyle name="40% - Акцент2 8 2" xfId="1556"/>
    <cellStyle name="40% - Акцент2 8 2 2" xfId="1557"/>
    <cellStyle name="40% - Акцент2 8 3" xfId="1558"/>
    <cellStyle name="40% - Акцент2 8 3 2" xfId="1559"/>
    <cellStyle name="40% - Акцент2 8 4" xfId="1560"/>
    <cellStyle name="40% - Акцент2 8_46EE.2011(v1.0)" xfId="1561"/>
    <cellStyle name="40% - Акцент2 9" xfId="1562"/>
    <cellStyle name="40% — акцент2 9" xfId="1563"/>
    <cellStyle name="40% - Акцент2 9 2" xfId="1564"/>
    <cellStyle name="40% - Акцент2 9 2 2" xfId="1565"/>
    <cellStyle name="40% - Акцент2 9 3" xfId="1566"/>
    <cellStyle name="40% - Акцент2 9 3 2" xfId="1567"/>
    <cellStyle name="40% - Акцент2 9 4" xfId="1568"/>
    <cellStyle name="40% - Акцент2 9_46EE.2011(v1.0)" xfId="1569"/>
    <cellStyle name="40% — акцент2_Расчет тарифа на тэ 2015 СЛФ" xfId="1570"/>
    <cellStyle name="40% — акцент3" xfId="1571"/>
    <cellStyle name="40% - Акцент3 10" xfId="1572"/>
    <cellStyle name="40% — акцент3 10" xfId="1573"/>
    <cellStyle name="40% - Акцент3 10 2" xfId="1574"/>
    <cellStyle name="40% - Акцент3 11" xfId="1575"/>
    <cellStyle name="40% — акцент3 11" xfId="1576"/>
    <cellStyle name="40% - Акцент3 11 2" xfId="1577"/>
    <cellStyle name="40% — акцент3 12" xfId="1578"/>
    <cellStyle name="40% — акцент3 13" xfId="1579"/>
    <cellStyle name="40% — акцент3 14" xfId="1580"/>
    <cellStyle name="40% — акцент3 15" xfId="1581"/>
    <cellStyle name="40% — акцент3 16" xfId="1582"/>
    <cellStyle name="40% — акцент3 17" xfId="1583"/>
    <cellStyle name="40% — акцент3 18" xfId="1584"/>
    <cellStyle name="40% — акцент3 19" xfId="1585"/>
    <cellStyle name="40% - Акцент3 2" xfId="1586"/>
    <cellStyle name="40% — акцент3 2" xfId="1587"/>
    <cellStyle name="40% - Акцент3 2 10" xfId="1588"/>
    <cellStyle name="40% — акцент3 2 10" xfId="6660"/>
    <cellStyle name="40% - Акцент3 2 10 10" xfId="8527"/>
    <cellStyle name="40% - Акцент3 2 10 11" xfId="8672"/>
    <cellStyle name="40% - Акцент3 2 10 12" xfId="9939"/>
    <cellStyle name="40% - Акцент3 2 10 13" xfId="10720"/>
    <cellStyle name="40% - Акцент3 2 10 14" xfId="11135"/>
    <cellStyle name="40% - Акцент3 2 10 15" xfId="11370"/>
    <cellStyle name="40% - Акцент3 2 10 16" xfId="11605"/>
    <cellStyle name="40% - Акцент3 2 10 17" xfId="11840"/>
    <cellStyle name="40% - Акцент3 2 10 18" xfId="12075"/>
    <cellStyle name="40% - Акцент3 2 10 19" xfId="12310"/>
    <cellStyle name="40% - Акцент3 2 10 2" xfId="4703"/>
    <cellStyle name="40% - Акцент3 2 10 20" xfId="12545"/>
    <cellStyle name="40% - Акцент3 2 10 21" xfId="12780"/>
    <cellStyle name="40% - Акцент3 2 10 22" xfId="13015"/>
    <cellStyle name="40% - Акцент3 2 10 23" xfId="13250"/>
    <cellStyle name="40% - Акцент3 2 10 24" xfId="13485"/>
    <cellStyle name="40% - Акцент3 2 10 25" xfId="13720"/>
    <cellStyle name="40% - Акцент3 2 10 26" xfId="13954"/>
    <cellStyle name="40% - Акцент3 2 10 27" xfId="14180"/>
    <cellStyle name="40% - Акцент3 2 10 28" xfId="14406"/>
    <cellStyle name="40% - Акцент3 2 10 29" xfId="14626"/>
    <cellStyle name="40% - Акцент3 2 10 3" xfId="7036"/>
    <cellStyle name="40% - Акцент3 2 10 30" xfId="14842"/>
    <cellStyle name="40% - Акцент3 2 10 31" xfId="15038"/>
    <cellStyle name="40% - Акцент3 2 10 32" xfId="15221"/>
    <cellStyle name="40% - Акцент3 2 10 33" xfId="15365"/>
    <cellStyle name="40% - Акцент3 2 10 4" xfId="7254"/>
    <cellStyle name="40% - Акцент3 2 10 5" xfId="7481"/>
    <cellStyle name="40% - Акцент3 2 10 6" xfId="7708"/>
    <cellStyle name="40% - Акцент3 2 10 7" xfId="7930"/>
    <cellStyle name="40% - Акцент3 2 10 8" xfId="8146"/>
    <cellStyle name="40% - Акцент3 2 10 9" xfId="8343"/>
    <cellStyle name="40% - Акцент3 2 11" xfId="4701"/>
    <cellStyle name="40% — акцент3 2 11" xfId="7037"/>
    <cellStyle name="40% - Акцент3 2 12" xfId="5605"/>
    <cellStyle name="40% — акцент3 2 12" xfId="7255"/>
    <cellStyle name="40% - Акцент3 2 13" xfId="6023"/>
    <cellStyle name="40% — акцент3 2 13" xfId="7482"/>
    <cellStyle name="40% - Акцент3 2 14" xfId="5545"/>
    <cellStyle name="40% — акцент3 2 14" xfId="7709"/>
    <cellStyle name="40% - Акцент3 2 15" xfId="6101"/>
    <cellStyle name="40% — акцент3 2 15" xfId="7931"/>
    <cellStyle name="40% - Акцент3 2 16" xfId="6212"/>
    <cellStyle name="40% — акцент3 2 16" xfId="8147"/>
    <cellStyle name="40% - Акцент3 2 17" xfId="6343"/>
    <cellStyle name="40% — акцент3 2 17" xfId="8344"/>
    <cellStyle name="40% - Акцент3 2 18" xfId="6495"/>
    <cellStyle name="40% — акцент3 2 18" xfId="8528"/>
    <cellStyle name="40% - Акцент3 2 19" xfId="6662"/>
    <cellStyle name="40% — акцент3 2 19" xfId="8673"/>
    <cellStyle name="40% - Акцент3 2 2" xfId="1589"/>
    <cellStyle name="40% — акцент3 2 2" xfId="4702"/>
    <cellStyle name="40% - Акцент3 2 2 10" xfId="6491"/>
    <cellStyle name="40% - Акцент3 2 2 11" xfId="6658"/>
    <cellStyle name="40% - Акцент3 2 2 12" xfId="7035"/>
    <cellStyle name="40% - Акцент3 2 2 13" xfId="7253"/>
    <cellStyle name="40% - Акцент3 2 2 14" xfId="7480"/>
    <cellStyle name="40% - Акцент3 2 2 15" xfId="7707"/>
    <cellStyle name="40% - Акцент3 2 2 16" xfId="7929"/>
    <cellStyle name="40% - Акцент3 2 2 17" xfId="8145"/>
    <cellStyle name="40% - Акцент3 2 2 18" xfId="8342"/>
    <cellStyle name="40% - Акцент3 2 2 19" xfId="8526"/>
    <cellStyle name="40% - Акцент3 2 2 2" xfId="1590"/>
    <cellStyle name="40% - Акцент3 2 2 20" xfId="8671"/>
    <cellStyle name="40% - Акцент3 2 2 21" xfId="8836"/>
    <cellStyle name="40% - Акцент3 2 2 22" xfId="9080"/>
    <cellStyle name="40% - Акцент3 2 2 23" xfId="9192"/>
    <cellStyle name="40% - Акцент3 2 2 24" xfId="9324"/>
    <cellStyle name="40% - Акцент3 2 2 25" xfId="9414"/>
    <cellStyle name="40% - Акцент3 2 2 26" xfId="9503"/>
    <cellStyle name="40% - Акцент3 2 2 27" xfId="9585"/>
    <cellStyle name="40% - Акцент3 2 2 28" xfId="9489"/>
    <cellStyle name="40% - Акцент3 2 2 29" xfId="9713"/>
    <cellStyle name="40% - Акцент3 2 2 3" xfId="4704"/>
    <cellStyle name="40% - Акцент3 2 2 30" xfId="9940"/>
    <cellStyle name="40% - Акцент3 2 2 31" xfId="10721"/>
    <cellStyle name="40% - Акцент3 2 2 32" xfId="11134"/>
    <cellStyle name="40% - Акцент3 2 2 33" xfId="11369"/>
    <cellStyle name="40% - Акцент3 2 2 34" xfId="11604"/>
    <cellStyle name="40% - Акцент3 2 2 35" xfId="11839"/>
    <cellStyle name="40% - Акцент3 2 2 36" xfId="12074"/>
    <cellStyle name="40% - Акцент3 2 2 37" xfId="12309"/>
    <cellStyle name="40% - Акцент3 2 2 38" xfId="12544"/>
    <cellStyle name="40% - Акцент3 2 2 39" xfId="12779"/>
    <cellStyle name="40% - Акцент3 2 2 4" xfId="5608"/>
    <cellStyle name="40% - Акцент3 2 2 40" xfId="13014"/>
    <cellStyle name="40% - Акцент3 2 2 41" xfId="13249"/>
    <cellStyle name="40% - Акцент3 2 2 42" xfId="13484"/>
    <cellStyle name="40% - Акцент3 2 2 43" xfId="13719"/>
    <cellStyle name="40% - Акцент3 2 2 44" xfId="13953"/>
    <cellStyle name="40% - Акцент3 2 2 45" xfId="14179"/>
    <cellStyle name="40% - Акцент3 2 2 46" xfId="14405"/>
    <cellStyle name="40% - Акцент3 2 2 47" xfId="14625"/>
    <cellStyle name="40% - Акцент3 2 2 48" xfId="14841"/>
    <cellStyle name="40% - Акцент3 2 2 49" xfId="15037"/>
    <cellStyle name="40% - Акцент3 2 2 5" xfId="6020"/>
    <cellStyle name="40% - Акцент3 2 2 50" xfId="15220"/>
    <cellStyle name="40% - Акцент3 2 2 51" xfId="15364"/>
    <cellStyle name="40% - Акцент3 2 2 52" xfId="15526"/>
    <cellStyle name="40% - Акцент3 2 2 53" xfId="15626"/>
    <cellStyle name="40% - Акцент3 2 2 54" xfId="15702"/>
    <cellStyle name="40% - Акцент3 2 2 6" xfId="5548"/>
    <cellStyle name="40% - Акцент3 2 2 7" xfId="6097"/>
    <cellStyle name="40% - Акцент3 2 2 8" xfId="6208"/>
    <cellStyle name="40% - Акцент3 2 2 9" xfId="6340"/>
    <cellStyle name="40% - Акцент3 2 20" xfId="7038"/>
    <cellStyle name="40% — акцент3 2 20" xfId="8835"/>
    <cellStyle name="40% - Акцент3 2 21" xfId="7256"/>
    <cellStyle name="40% — акцент3 2 21" xfId="9079"/>
    <cellStyle name="40% - Акцент3 2 22" xfId="7483"/>
    <cellStyle name="40% — акцент3 2 22" xfId="9193"/>
    <cellStyle name="40% - Акцент3 2 23" xfId="7710"/>
    <cellStyle name="40% — акцент3 2 23" xfId="9325"/>
    <cellStyle name="40% - Акцент3 2 24" xfId="7932"/>
    <cellStyle name="40% — акцент3 2 24" xfId="9415"/>
    <cellStyle name="40% - Акцент3 2 25" xfId="8148"/>
    <cellStyle name="40% — акцент3 2 25" xfId="9504"/>
    <cellStyle name="40% - Акцент3 2 26" xfId="8345"/>
    <cellStyle name="40% — акцент3 2 26" xfId="9586"/>
    <cellStyle name="40% - Акцент3 2 27" xfId="8529"/>
    <cellStyle name="40% — акцент3 2 27" xfId="9495"/>
    <cellStyle name="40% - Акцент3 2 28" xfId="8674"/>
    <cellStyle name="40% — акцент3 2 28" xfId="9714"/>
    <cellStyle name="40% - Акцент3 2 29" xfId="8834"/>
    <cellStyle name="40% — акцент3 2 29" xfId="9938"/>
    <cellStyle name="40% - Акцент3 2 3" xfId="1591"/>
    <cellStyle name="40% — акцент3 2 3" xfId="5606"/>
    <cellStyle name="40% - Акцент3 2 3 10" xfId="6657"/>
    <cellStyle name="40% - Акцент3 2 3 11" xfId="7034"/>
    <cellStyle name="40% - Акцент3 2 3 12" xfId="7252"/>
    <cellStyle name="40% - Акцент3 2 3 13" xfId="7479"/>
    <cellStyle name="40% - Акцент3 2 3 14" xfId="7706"/>
    <cellStyle name="40% - Акцент3 2 3 15" xfId="7928"/>
    <cellStyle name="40% - Акцент3 2 3 16" xfId="8144"/>
    <cellStyle name="40% - Акцент3 2 3 17" xfId="8341"/>
    <cellStyle name="40% - Акцент3 2 3 18" xfId="8525"/>
    <cellStyle name="40% - Акцент3 2 3 19" xfId="8670"/>
    <cellStyle name="40% - Акцент3 2 3 2" xfId="1592"/>
    <cellStyle name="40% - Акцент3 2 3 20" xfId="9941"/>
    <cellStyle name="40% - Акцент3 2 3 21" xfId="10722"/>
    <cellStyle name="40% - Акцент3 2 3 22" xfId="11133"/>
    <cellStyle name="40% - Акцент3 2 3 23" xfId="11368"/>
    <cellStyle name="40% - Акцент3 2 3 24" xfId="11603"/>
    <cellStyle name="40% - Акцент3 2 3 25" xfId="11838"/>
    <cellStyle name="40% - Акцент3 2 3 26" xfId="12073"/>
    <cellStyle name="40% - Акцент3 2 3 27" xfId="12308"/>
    <cellStyle name="40% - Акцент3 2 3 28" xfId="12543"/>
    <cellStyle name="40% - Акцент3 2 3 29" xfId="12778"/>
    <cellStyle name="40% - Акцент3 2 3 3" xfId="4705"/>
    <cellStyle name="40% - Акцент3 2 3 30" xfId="13013"/>
    <cellStyle name="40% - Акцент3 2 3 31" xfId="13248"/>
    <cellStyle name="40% - Акцент3 2 3 32" xfId="13483"/>
    <cellStyle name="40% - Акцент3 2 3 33" xfId="13718"/>
    <cellStyle name="40% - Акцент3 2 3 34" xfId="13952"/>
    <cellStyle name="40% - Акцент3 2 3 35" xfId="14178"/>
    <cellStyle name="40% - Акцент3 2 3 36" xfId="14404"/>
    <cellStyle name="40% - Акцент3 2 3 37" xfId="14624"/>
    <cellStyle name="40% - Акцент3 2 3 38" xfId="14840"/>
    <cellStyle name="40% - Акцент3 2 3 39" xfId="15036"/>
    <cellStyle name="40% - Акцент3 2 3 4" xfId="6019"/>
    <cellStyle name="40% - Акцент3 2 3 40" xfId="15219"/>
    <cellStyle name="40% - Акцент3 2 3 41" xfId="15363"/>
    <cellStyle name="40% - Акцент3 2 3 5" xfId="5549"/>
    <cellStyle name="40% - Акцент3 2 3 6" xfId="6096"/>
    <cellStyle name="40% - Акцент3 2 3 7" xfId="6207"/>
    <cellStyle name="40% - Акцент3 2 3 8" xfId="6339"/>
    <cellStyle name="40% - Акцент3 2 3 9" xfId="6490"/>
    <cellStyle name="40% - Акцент3 2 30" xfId="9078"/>
    <cellStyle name="40% — акцент3 2 30" xfId="10719"/>
    <cellStyle name="40% - Акцент3 2 31" xfId="9194"/>
    <cellStyle name="40% — акцент3 2 31" xfId="11136"/>
    <cellStyle name="40% - Акцент3 2 32" xfId="9326"/>
    <cellStyle name="40% — акцент3 2 32" xfId="11371"/>
    <cellStyle name="40% - Акцент3 2 33" xfId="9416"/>
    <cellStyle name="40% — акцент3 2 33" xfId="11606"/>
    <cellStyle name="40% - Акцент3 2 34" xfId="9505"/>
    <cellStyle name="40% — акцент3 2 34" xfId="11841"/>
    <cellStyle name="40% - Акцент3 2 35" xfId="9587"/>
    <cellStyle name="40% — акцент3 2 35" xfId="12076"/>
    <cellStyle name="40% - Акцент3 2 36" xfId="9501"/>
    <cellStyle name="40% — акцент3 2 36" xfId="12311"/>
    <cellStyle name="40% - Акцент3 2 37" xfId="9715"/>
    <cellStyle name="40% — акцент3 2 37" xfId="12546"/>
    <cellStyle name="40% - Акцент3 2 38" xfId="9937"/>
    <cellStyle name="40% — акцент3 2 38" xfId="12781"/>
    <cellStyle name="40% - Акцент3 2 39" xfId="10718"/>
    <cellStyle name="40% — акцент3 2 39" xfId="13016"/>
    <cellStyle name="40% - Акцент3 2 4" xfId="1593"/>
    <cellStyle name="40% — акцент3 2 4" xfId="6022"/>
    <cellStyle name="40% - Акцент3 2 4 10" xfId="7251"/>
    <cellStyle name="40% - Акцент3 2 4 11" xfId="7478"/>
    <cellStyle name="40% - Акцент3 2 4 12" xfId="7705"/>
    <cellStyle name="40% - Акцент3 2 4 13" xfId="7927"/>
    <cellStyle name="40% - Акцент3 2 4 14" xfId="8143"/>
    <cellStyle name="40% - Акцент3 2 4 15" xfId="8340"/>
    <cellStyle name="40% - Акцент3 2 4 16" xfId="8524"/>
    <cellStyle name="40% - Акцент3 2 4 17" xfId="8669"/>
    <cellStyle name="40% - Акцент3 2 4 18" xfId="9942"/>
    <cellStyle name="40% - Акцент3 2 4 19" xfId="10723"/>
    <cellStyle name="40% - Акцент3 2 4 2" xfId="4706"/>
    <cellStyle name="40% - Акцент3 2 4 20" xfId="11132"/>
    <cellStyle name="40% - Акцент3 2 4 21" xfId="11367"/>
    <cellStyle name="40% - Акцент3 2 4 22" xfId="11602"/>
    <cellStyle name="40% - Акцент3 2 4 23" xfId="11837"/>
    <cellStyle name="40% - Акцент3 2 4 24" xfId="12072"/>
    <cellStyle name="40% - Акцент3 2 4 25" xfId="12307"/>
    <cellStyle name="40% - Акцент3 2 4 26" xfId="12542"/>
    <cellStyle name="40% - Акцент3 2 4 27" xfId="12777"/>
    <cellStyle name="40% - Акцент3 2 4 28" xfId="13012"/>
    <cellStyle name="40% - Акцент3 2 4 29" xfId="13247"/>
    <cellStyle name="40% - Акцент3 2 4 3" xfId="5551"/>
    <cellStyle name="40% - Акцент3 2 4 30" xfId="13482"/>
    <cellStyle name="40% - Акцент3 2 4 31" xfId="13717"/>
    <cellStyle name="40% - Акцент3 2 4 32" xfId="13951"/>
    <cellStyle name="40% - Акцент3 2 4 33" xfId="14177"/>
    <cellStyle name="40% - Акцент3 2 4 34" xfId="14403"/>
    <cellStyle name="40% - Акцент3 2 4 35" xfId="14623"/>
    <cellStyle name="40% - Акцент3 2 4 36" xfId="14839"/>
    <cellStyle name="40% - Акцент3 2 4 37" xfId="15035"/>
    <cellStyle name="40% - Акцент3 2 4 38" xfId="15218"/>
    <cellStyle name="40% - Акцент3 2 4 39" xfId="15362"/>
    <cellStyle name="40% - Акцент3 2 4 4" xfId="6095"/>
    <cellStyle name="40% - Акцент3 2 4 5" xfId="6206"/>
    <cellStyle name="40% - Акцент3 2 4 6" xfId="6338"/>
    <cellStyle name="40% - Акцент3 2 4 7" xfId="6489"/>
    <cellStyle name="40% - Акцент3 2 4 8" xfId="6656"/>
    <cellStyle name="40% - Акцент3 2 4 9" xfId="7033"/>
    <cellStyle name="40% - Акцент3 2 40" xfId="11137"/>
    <cellStyle name="40% — акцент3 2 40" xfId="13251"/>
    <cellStyle name="40% - Акцент3 2 41" xfId="11372"/>
    <cellStyle name="40% — акцент3 2 41" xfId="13486"/>
    <cellStyle name="40% - Акцент3 2 42" xfId="11607"/>
    <cellStyle name="40% — акцент3 2 42" xfId="13721"/>
    <cellStyle name="40% - Акцент3 2 43" xfId="11842"/>
    <cellStyle name="40% — акцент3 2 43" xfId="13955"/>
    <cellStyle name="40% - Акцент3 2 44" xfId="12077"/>
    <cellStyle name="40% — акцент3 2 44" xfId="14181"/>
    <cellStyle name="40% - Акцент3 2 45" xfId="12312"/>
    <cellStyle name="40% — акцент3 2 45" xfId="14407"/>
    <cellStyle name="40% - Акцент3 2 46" xfId="12547"/>
    <cellStyle name="40% — акцент3 2 46" xfId="14627"/>
    <cellStyle name="40% - Акцент3 2 47" xfId="12782"/>
    <cellStyle name="40% — акцент3 2 47" xfId="14843"/>
    <cellStyle name="40% - Акцент3 2 48" xfId="13017"/>
    <cellStyle name="40% — акцент3 2 48" xfId="15039"/>
    <cellStyle name="40% - Акцент3 2 49" xfId="13252"/>
    <cellStyle name="40% — акцент3 2 49" xfId="15222"/>
    <cellStyle name="40% - Акцент3 2 5" xfId="1594"/>
    <cellStyle name="40% — акцент3 2 5" xfId="5546"/>
    <cellStyle name="40% - Акцент3 2 5 10" xfId="7477"/>
    <cellStyle name="40% - Акцент3 2 5 11" xfId="7704"/>
    <cellStyle name="40% - Акцент3 2 5 12" xfId="7926"/>
    <cellStyle name="40% - Акцент3 2 5 13" xfId="8142"/>
    <cellStyle name="40% - Акцент3 2 5 14" xfId="8339"/>
    <cellStyle name="40% - Акцент3 2 5 15" xfId="8523"/>
    <cellStyle name="40% - Акцент3 2 5 16" xfId="8668"/>
    <cellStyle name="40% - Акцент3 2 5 17" xfId="9943"/>
    <cellStyle name="40% - Акцент3 2 5 18" xfId="10724"/>
    <cellStyle name="40% - Акцент3 2 5 19" xfId="11131"/>
    <cellStyle name="40% - Акцент3 2 5 2" xfId="4707"/>
    <cellStyle name="40% - Акцент3 2 5 20" xfId="11366"/>
    <cellStyle name="40% - Акцент3 2 5 21" xfId="11601"/>
    <cellStyle name="40% - Акцент3 2 5 22" xfId="11836"/>
    <cellStyle name="40% - Акцент3 2 5 23" xfId="12071"/>
    <cellStyle name="40% - Акцент3 2 5 24" xfId="12306"/>
    <cellStyle name="40% - Акцент3 2 5 25" xfId="12541"/>
    <cellStyle name="40% - Акцент3 2 5 26" xfId="12776"/>
    <cellStyle name="40% - Акцент3 2 5 27" xfId="13011"/>
    <cellStyle name="40% - Акцент3 2 5 28" xfId="13246"/>
    <cellStyle name="40% - Акцент3 2 5 29" xfId="13481"/>
    <cellStyle name="40% - Акцент3 2 5 3" xfId="6094"/>
    <cellStyle name="40% - Акцент3 2 5 30" xfId="13716"/>
    <cellStyle name="40% - Акцент3 2 5 31" xfId="13950"/>
    <cellStyle name="40% - Акцент3 2 5 32" xfId="14176"/>
    <cellStyle name="40% - Акцент3 2 5 33" xfId="14402"/>
    <cellStyle name="40% - Акцент3 2 5 34" xfId="14622"/>
    <cellStyle name="40% - Акцент3 2 5 35" xfId="14838"/>
    <cellStyle name="40% - Акцент3 2 5 36" xfId="15034"/>
    <cellStyle name="40% - Акцент3 2 5 37" xfId="15217"/>
    <cellStyle name="40% - Акцент3 2 5 38" xfId="15361"/>
    <cellStyle name="40% - Акцент3 2 5 4" xfId="6205"/>
    <cellStyle name="40% - Акцент3 2 5 5" xfId="6337"/>
    <cellStyle name="40% - Акцент3 2 5 6" xfId="6488"/>
    <cellStyle name="40% - Акцент3 2 5 7" xfId="6655"/>
    <cellStyle name="40% - Акцент3 2 5 8" xfId="7032"/>
    <cellStyle name="40% - Акцент3 2 5 9" xfId="7250"/>
    <cellStyle name="40% - Акцент3 2 50" xfId="13487"/>
    <cellStyle name="40% — акцент3 2 50" xfId="15366"/>
    <cellStyle name="40% - Акцент3 2 51" xfId="13722"/>
    <cellStyle name="40% — акцент3 2 51" xfId="15525"/>
    <cellStyle name="40% - Акцент3 2 52" xfId="13956"/>
    <cellStyle name="40% — акцент3 2 52" xfId="15627"/>
    <cellStyle name="40% - Акцент3 2 53" xfId="14182"/>
    <cellStyle name="40% — акцент3 2 53" xfId="15703"/>
    <cellStyle name="40% - Акцент3 2 54" xfId="14408"/>
    <cellStyle name="40% - Акцент3 2 55" xfId="14628"/>
    <cellStyle name="40% - Акцент3 2 56" xfId="14844"/>
    <cellStyle name="40% - Акцент3 2 57" xfId="15040"/>
    <cellStyle name="40% - Акцент3 2 58" xfId="15223"/>
    <cellStyle name="40% - Акцент3 2 59" xfId="15367"/>
    <cellStyle name="40% - Акцент3 2 6" xfId="1595"/>
    <cellStyle name="40% — акцент3 2 6" xfId="6099"/>
    <cellStyle name="40% - Акцент3 2 6 10" xfId="7703"/>
    <cellStyle name="40% - Акцент3 2 6 11" xfId="7925"/>
    <cellStyle name="40% - Акцент3 2 6 12" xfId="8141"/>
    <cellStyle name="40% - Акцент3 2 6 13" xfId="8338"/>
    <cellStyle name="40% - Акцент3 2 6 14" xfId="8522"/>
    <cellStyle name="40% - Акцент3 2 6 15" xfId="8667"/>
    <cellStyle name="40% - Акцент3 2 6 16" xfId="9944"/>
    <cellStyle name="40% - Акцент3 2 6 17" xfId="10725"/>
    <cellStyle name="40% - Акцент3 2 6 18" xfId="11130"/>
    <cellStyle name="40% - Акцент3 2 6 19" xfId="11365"/>
    <cellStyle name="40% - Акцент3 2 6 2" xfId="4708"/>
    <cellStyle name="40% - Акцент3 2 6 20" xfId="11600"/>
    <cellStyle name="40% - Акцент3 2 6 21" xfId="11835"/>
    <cellStyle name="40% - Акцент3 2 6 22" xfId="12070"/>
    <cellStyle name="40% - Акцент3 2 6 23" xfId="12305"/>
    <cellStyle name="40% - Акцент3 2 6 24" xfId="12540"/>
    <cellStyle name="40% - Акцент3 2 6 25" xfId="12775"/>
    <cellStyle name="40% - Акцент3 2 6 26" xfId="13010"/>
    <cellStyle name="40% - Акцент3 2 6 27" xfId="13245"/>
    <cellStyle name="40% - Акцент3 2 6 28" xfId="13480"/>
    <cellStyle name="40% - Акцент3 2 6 29" xfId="13715"/>
    <cellStyle name="40% - Акцент3 2 6 3" xfId="6204"/>
    <cellStyle name="40% - Акцент3 2 6 30" xfId="13949"/>
    <cellStyle name="40% - Акцент3 2 6 31" xfId="14175"/>
    <cellStyle name="40% - Акцент3 2 6 32" xfId="14401"/>
    <cellStyle name="40% - Акцент3 2 6 33" xfId="14621"/>
    <cellStyle name="40% - Акцент3 2 6 34" xfId="14837"/>
    <cellStyle name="40% - Акцент3 2 6 35" xfId="15033"/>
    <cellStyle name="40% - Акцент3 2 6 36" xfId="15216"/>
    <cellStyle name="40% - Акцент3 2 6 37" xfId="15360"/>
    <cellStyle name="40% - Акцент3 2 6 4" xfId="6336"/>
    <cellStyle name="40% - Акцент3 2 6 5" xfId="6487"/>
    <cellStyle name="40% - Акцент3 2 6 6" xfId="6654"/>
    <cellStyle name="40% - Акцент3 2 6 7" xfId="7031"/>
    <cellStyle name="40% - Акцент3 2 6 8" xfId="7249"/>
    <cellStyle name="40% - Акцент3 2 6 9" xfId="7476"/>
    <cellStyle name="40% - Акцент3 2 60" xfId="15524"/>
    <cellStyle name="40% - Акцент3 2 61" xfId="15628"/>
    <cellStyle name="40% - Акцент3 2 62" xfId="15704"/>
    <cellStyle name="40% - Акцент3 2 7" xfId="1596"/>
    <cellStyle name="40% — акцент3 2 7" xfId="6211"/>
    <cellStyle name="40% - Акцент3 2 7 10" xfId="7924"/>
    <cellStyle name="40% - Акцент3 2 7 11" xfId="8140"/>
    <cellStyle name="40% - Акцент3 2 7 12" xfId="8337"/>
    <cellStyle name="40% - Акцент3 2 7 13" xfId="8521"/>
    <cellStyle name="40% - Акцент3 2 7 14" xfId="8666"/>
    <cellStyle name="40% - Акцент3 2 7 15" xfId="9945"/>
    <cellStyle name="40% - Акцент3 2 7 16" xfId="10726"/>
    <cellStyle name="40% - Акцент3 2 7 17" xfId="11129"/>
    <cellStyle name="40% - Акцент3 2 7 18" xfId="11364"/>
    <cellStyle name="40% - Акцент3 2 7 19" xfId="11599"/>
    <cellStyle name="40% - Акцент3 2 7 2" xfId="4709"/>
    <cellStyle name="40% - Акцент3 2 7 20" xfId="11834"/>
    <cellStyle name="40% - Акцент3 2 7 21" xfId="12069"/>
    <cellStyle name="40% - Акцент3 2 7 22" xfId="12304"/>
    <cellStyle name="40% - Акцент3 2 7 23" xfId="12539"/>
    <cellStyle name="40% - Акцент3 2 7 24" xfId="12774"/>
    <cellStyle name="40% - Акцент3 2 7 25" xfId="13009"/>
    <cellStyle name="40% - Акцент3 2 7 26" xfId="13244"/>
    <cellStyle name="40% - Акцент3 2 7 27" xfId="13479"/>
    <cellStyle name="40% - Акцент3 2 7 28" xfId="13714"/>
    <cellStyle name="40% - Акцент3 2 7 29" xfId="13948"/>
    <cellStyle name="40% - Акцент3 2 7 3" xfId="6332"/>
    <cellStyle name="40% - Акцент3 2 7 30" xfId="14174"/>
    <cellStyle name="40% - Акцент3 2 7 31" xfId="14400"/>
    <cellStyle name="40% - Акцент3 2 7 32" xfId="14620"/>
    <cellStyle name="40% - Акцент3 2 7 33" xfId="14836"/>
    <cellStyle name="40% - Акцент3 2 7 34" xfId="15032"/>
    <cellStyle name="40% - Акцент3 2 7 35" xfId="15215"/>
    <cellStyle name="40% - Акцент3 2 7 36" xfId="15359"/>
    <cellStyle name="40% - Акцент3 2 7 4" xfId="6486"/>
    <cellStyle name="40% - Акцент3 2 7 5" xfId="6653"/>
    <cellStyle name="40% - Акцент3 2 7 6" xfId="7030"/>
    <cellStyle name="40% - Акцент3 2 7 7" xfId="7248"/>
    <cellStyle name="40% - Акцент3 2 7 8" xfId="7475"/>
    <cellStyle name="40% - Акцент3 2 7 9" xfId="7702"/>
    <cellStyle name="40% - Акцент3 2 8" xfId="1597"/>
    <cellStyle name="40% — акцент3 2 8" xfId="6342"/>
    <cellStyle name="40% - Акцент3 2 8 10" xfId="8139"/>
    <cellStyle name="40% - Акцент3 2 8 11" xfId="8336"/>
    <cellStyle name="40% - Акцент3 2 8 12" xfId="8520"/>
    <cellStyle name="40% - Акцент3 2 8 13" xfId="8665"/>
    <cellStyle name="40% - Акцент3 2 8 14" xfId="9946"/>
    <cellStyle name="40% - Акцент3 2 8 15" xfId="10727"/>
    <cellStyle name="40% - Акцент3 2 8 16" xfId="11128"/>
    <cellStyle name="40% - Акцент3 2 8 17" xfId="11363"/>
    <cellStyle name="40% - Акцент3 2 8 18" xfId="11598"/>
    <cellStyle name="40% - Акцент3 2 8 19" xfId="11833"/>
    <cellStyle name="40% - Акцент3 2 8 2" xfId="4710"/>
    <cellStyle name="40% - Акцент3 2 8 20" xfId="12068"/>
    <cellStyle name="40% - Акцент3 2 8 21" xfId="12303"/>
    <cellStyle name="40% - Акцент3 2 8 22" xfId="12538"/>
    <cellStyle name="40% - Акцент3 2 8 23" xfId="12773"/>
    <cellStyle name="40% - Акцент3 2 8 24" xfId="13008"/>
    <cellStyle name="40% - Акцент3 2 8 25" xfId="13243"/>
    <cellStyle name="40% - Акцент3 2 8 26" xfId="13478"/>
    <cellStyle name="40% - Акцент3 2 8 27" xfId="13713"/>
    <cellStyle name="40% - Акцент3 2 8 28" xfId="13947"/>
    <cellStyle name="40% - Акцент3 2 8 29" xfId="14173"/>
    <cellStyle name="40% - Акцент3 2 8 3" xfId="6485"/>
    <cellStyle name="40% - Акцент3 2 8 30" xfId="14399"/>
    <cellStyle name="40% - Акцент3 2 8 31" xfId="14619"/>
    <cellStyle name="40% - Акцент3 2 8 32" xfId="14835"/>
    <cellStyle name="40% - Акцент3 2 8 33" xfId="15031"/>
    <cellStyle name="40% - Акцент3 2 8 34" xfId="15214"/>
    <cellStyle name="40% - Акцент3 2 8 35" xfId="15358"/>
    <cellStyle name="40% - Акцент3 2 8 4" xfId="6652"/>
    <cellStyle name="40% - Акцент3 2 8 5" xfId="7029"/>
    <cellStyle name="40% - Акцент3 2 8 6" xfId="7247"/>
    <cellStyle name="40% - Акцент3 2 8 7" xfId="7474"/>
    <cellStyle name="40% - Акцент3 2 8 8" xfId="7701"/>
    <cellStyle name="40% - Акцент3 2 8 9" xfId="7923"/>
    <cellStyle name="40% - Акцент3 2 9" xfId="1598"/>
    <cellStyle name="40% — акцент3 2 9" xfId="6493"/>
    <cellStyle name="40% - Акцент3 2 9 10" xfId="8335"/>
    <cellStyle name="40% - Акцент3 2 9 11" xfId="8519"/>
    <cellStyle name="40% - Акцент3 2 9 12" xfId="8664"/>
    <cellStyle name="40% - Акцент3 2 9 13" xfId="9947"/>
    <cellStyle name="40% - Акцент3 2 9 14" xfId="10728"/>
    <cellStyle name="40% - Акцент3 2 9 15" xfId="11127"/>
    <cellStyle name="40% - Акцент3 2 9 16" xfId="11362"/>
    <cellStyle name="40% - Акцент3 2 9 17" xfId="11597"/>
    <cellStyle name="40% - Акцент3 2 9 18" xfId="11832"/>
    <cellStyle name="40% - Акцент3 2 9 19" xfId="12067"/>
    <cellStyle name="40% - Акцент3 2 9 2" xfId="4711"/>
    <cellStyle name="40% - Акцент3 2 9 20" xfId="12302"/>
    <cellStyle name="40% - Акцент3 2 9 21" xfId="12537"/>
    <cellStyle name="40% - Акцент3 2 9 22" xfId="12772"/>
    <cellStyle name="40% - Акцент3 2 9 23" xfId="13007"/>
    <cellStyle name="40% - Акцент3 2 9 24" xfId="13242"/>
    <cellStyle name="40% - Акцент3 2 9 25" xfId="13477"/>
    <cellStyle name="40% - Акцент3 2 9 26" xfId="13712"/>
    <cellStyle name="40% - Акцент3 2 9 27" xfId="13946"/>
    <cellStyle name="40% - Акцент3 2 9 28" xfId="14172"/>
    <cellStyle name="40% - Акцент3 2 9 29" xfId="14398"/>
    <cellStyle name="40% - Акцент3 2 9 3" xfId="6648"/>
    <cellStyle name="40% - Акцент3 2 9 30" xfId="14618"/>
    <cellStyle name="40% - Акцент3 2 9 31" xfId="14834"/>
    <cellStyle name="40% - Акцент3 2 9 32" xfId="15030"/>
    <cellStyle name="40% - Акцент3 2 9 33" xfId="15213"/>
    <cellStyle name="40% - Акцент3 2 9 34" xfId="15357"/>
    <cellStyle name="40% - Акцент3 2 9 4" xfId="7028"/>
    <cellStyle name="40% - Акцент3 2 9 5" xfId="7246"/>
    <cellStyle name="40% - Акцент3 2 9 6" xfId="7473"/>
    <cellStyle name="40% - Акцент3 2 9 7" xfId="7700"/>
    <cellStyle name="40% - Акцент3 2 9 8" xfId="7922"/>
    <cellStyle name="40% - Акцент3 2 9 9" xfId="8138"/>
    <cellStyle name="40% - Акцент3 2_46EE.2011(v1.0)" xfId="1599"/>
    <cellStyle name="40% — акцент3 20" xfId="1600"/>
    <cellStyle name="40% — акцент3 21" xfId="1601"/>
    <cellStyle name="40% — акцент3 22" xfId="4700"/>
    <cellStyle name="40% — акцент3 23" xfId="5604"/>
    <cellStyle name="40% — акцент3 24" xfId="6024"/>
    <cellStyle name="40% — акцент3 25" xfId="5544"/>
    <cellStyle name="40% — акцент3 26" xfId="6102"/>
    <cellStyle name="40% — акцент3 27" xfId="6213"/>
    <cellStyle name="40% — акцент3 28" xfId="6344"/>
    <cellStyle name="40% — акцент3 29" xfId="6496"/>
    <cellStyle name="40% - Акцент3 3" xfId="1602"/>
    <cellStyle name="40% — акцент3 3" xfId="1603"/>
    <cellStyle name="40% - Акцент3 3 10" xfId="1604"/>
    <cellStyle name="40% - Акцент3 3 10 2" xfId="4713"/>
    <cellStyle name="40% - Акцент3 3 10 3" xfId="9949"/>
    <cellStyle name="40% - Акцент3 3 11" xfId="1605"/>
    <cellStyle name="40% - Акцент3 3 12" xfId="4712"/>
    <cellStyle name="40% - Акцент3 3 13" xfId="5616"/>
    <cellStyle name="40% - Акцент3 3 14" xfId="6012"/>
    <cellStyle name="40% - Акцент3 3 15" xfId="5557"/>
    <cellStyle name="40% - Акцент3 3 16" xfId="6084"/>
    <cellStyle name="40% - Акцент3 3 17" xfId="5342"/>
    <cellStyle name="40% - Акцент3 3 18" xfId="6325"/>
    <cellStyle name="40% - Акцент3 3 19" xfId="6475"/>
    <cellStyle name="40% - Акцент3 3 2" xfId="1606"/>
    <cellStyle name="40% - Акцент3 3 2 2" xfId="1607"/>
    <cellStyle name="40% - Акцент3 3 2 3" xfId="4714"/>
    <cellStyle name="40% - Акцент3 3 2 4" xfId="8838"/>
    <cellStyle name="40% - Акцент3 3 20" xfId="6641"/>
    <cellStyle name="40% - Акцент3 3 21" xfId="7027"/>
    <cellStyle name="40% - Акцент3 3 22" xfId="7245"/>
    <cellStyle name="40% - Акцент3 3 23" xfId="7472"/>
    <cellStyle name="40% - Акцент3 3 24" xfId="7699"/>
    <cellStyle name="40% - Акцент3 3 25" xfId="7921"/>
    <cellStyle name="40% - Акцент3 3 26" xfId="8137"/>
    <cellStyle name="40% - Акцент3 3 27" xfId="8334"/>
    <cellStyle name="40% - Акцент3 3 28" xfId="8518"/>
    <cellStyle name="40% - Акцент3 3 29" xfId="8663"/>
    <cellStyle name="40% - Акцент3 3 3" xfId="1608"/>
    <cellStyle name="40% - Акцент3 3 3 2" xfId="1609"/>
    <cellStyle name="40% - Акцент3 3 3 3" xfId="4715"/>
    <cellStyle name="40% - Акцент3 3 3 4" xfId="9951"/>
    <cellStyle name="40% - Акцент3 3 30" xfId="8837"/>
    <cellStyle name="40% - Акцент3 3 31" xfId="9081"/>
    <cellStyle name="40% - Акцент3 3 32" xfId="9191"/>
    <cellStyle name="40% - Акцент3 3 33" xfId="9323"/>
    <cellStyle name="40% - Акцент3 3 34" xfId="9413"/>
    <cellStyle name="40% - Акцент3 3 35" xfId="9502"/>
    <cellStyle name="40% - Акцент3 3 36" xfId="9584"/>
    <cellStyle name="40% - Акцент3 3 37" xfId="9484"/>
    <cellStyle name="40% - Акцент3 3 38" xfId="9712"/>
    <cellStyle name="40% - Акцент3 3 39" xfId="9948"/>
    <cellStyle name="40% - Акцент3 3 4" xfId="1610"/>
    <cellStyle name="40% - Акцент3 3 4 2" xfId="4716"/>
    <cellStyle name="40% - Акцент3 3 4 3" xfId="9952"/>
    <cellStyle name="40% - Акцент3 3 40" xfId="10729"/>
    <cellStyle name="40% - Акцент3 3 41" xfId="11126"/>
    <cellStyle name="40% - Акцент3 3 42" xfId="11361"/>
    <cellStyle name="40% - Акцент3 3 43" xfId="11596"/>
    <cellStyle name="40% - Акцент3 3 44" xfId="11831"/>
    <cellStyle name="40% - Акцент3 3 45" xfId="12066"/>
    <cellStyle name="40% - Акцент3 3 46" xfId="12301"/>
    <cellStyle name="40% - Акцент3 3 47" xfId="12536"/>
    <cellStyle name="40% - Акцент3 3 48" xfId="12771"/>
    <cellStyle name="40% - Акцент3 3 49" xfId="13006"/>
    <cellStyle name="40% - Акцент3 3 5" xfId="1611"/>
    <cellStyle name="40% - Акцент3 3 5 2" xfId="4717"/>
    <cellStyle name="40% - Акцент3 3 5 3" xfId="9953"/>
    <cellStyle name="40% - Акцент3 3 50" xfId="13241"/>
    <cellStyle name="40% - Акцент3 3 51" xfId="13476"/>
    <cellStyle name="40% - Акцент3 3 52" xfId="13711"/>
    <cellStyle name="40% - Акцент3 3 53" xfId="13945"/>
    <cellStyle name="40% - Акцент3 3 54" xfId="14171"/>
    <cellStyle name="40% - Акцент3 3 55" xfId="14397"/>
    <cellStyle name="40% - Акцент3 3 56" xfId="14617"/>
    <cellStyle name="40% - Акцент3 3 57" xfId="14833"/>
    <cellStyle name="40% - Акцент3 3 58" xfId="15029"/>
    <cellStyle name="40% - Акцент3 3 59" xfId="15212"/>
    <cellStyle name="40% - Акцент3 3 6" xfId="1612"/>
    <cellStyle name="40% - Акцент3 3 6 2" xfId="4718"/>
    <cellStyle name="40% - Акцент3 3 6 3" xfId="9954"/>
    <cellStyle name="40% - Акцент3 3 60" xfId="15356"/>
    <cellStyle name="40% - Акцент3 3 61" xfId="15527"/>
    <cellStyle name="40% - Акцент3 3 62" xfId="15625"/>
    <cellStyle name="40% - Акцент3 3 63" xfId="15701"/>
    <cellStyle name="40% - Акцент3 3 7" xfId="1613"/>
    <cellStyle name="40% - Акцент3 3 7 2" xfId="4719"/>
    <cellStyle name="40% - Акцент3 3 7 3" xfId="9955"/>
    <cellStyle name="40% - Акцент3 3 8" xfId="1614"/>
    <cellStyle name="40% - Акцент3 3 8 2" xfId="4720"/>
    <cellStyle name="40% - Акцент3 3 8 3" xfId="9956"/>
    <cellStyle name="40% - Акцент3 3 9" xfId="1615"/>
    <cellStyle name="40% - Акцент3 3 9 2" xfId="4721"/>
    <cellStyle name="40% - Акцент3 3 9 3" xfId="9957"/>
    <cellStyle name="40% - Акцент3 3_46EE.2011(v1.0)" xfId="1616"/>
    <cellStyle name="40% — акцент3 30" xfId="6663"/>
    <cellStyle name="40% — акцент3 31" xfId="7039"/>
    <cellStyle name="40% — акцент3 32" xfId="7257"/>
    <cellStyle name="40% — акцент3 33" xfId="7484"/>
    <cellStyle name="40% — акцент3 34" xfId="7711"/>
    <cellStyle name="40% — акцент3 35" xfId="7933"/>
    <cellStyle name="40% — акцент3 36" xfId="8149"/>
    <cellStyle name="40% — акцент3 37" xfId="8346"/>
    <cellStyle name="40% — акцент3 38" xfId="8530"/>
    <cellStyle name="40% — акцент3 39" xfId="8675"/>
    <cellStyle name="40% - Акцент3 4" xfId="1617"/>
    <cellStyle name="40% — акцент3 4" xfId="1618"/>
    <cellStyle name="40% - Акцент3 4 2" xfId="1619"/>
    <cellStyle name="40% - Акцент3 4 2 2" xfId="1620"/>
    <cellStyle name="40% - Акцент3 4 3" xfId="1621"/>
    <cellStyle name="40% - Акцент3 4 3 2" xfId="1622"/>
    <cellStyle name="40% - Акцент3 4_46EE.2011(v1.0)" xfId="1623"/>
    <cellStyle name="40% — акцент3 40" xfId="8833"/>
    <cellStyle name="40% — акцент3 41" xfId="9077"/>
    <cellStyle name="40% — акцент3 42" xfId="9195"/>
    <cellStyle name="40% — акцент3 43" xfId="9327"/>
    <cellStyle name="40% — акцент3 44" xfId="9417"/>
    <cellStyle name="40% — акцент3 45" xfId="9506"/>
    <cellStyle name="40% — акцент3 46" xfId="9588"/>
    <cellStyle name="40% — акцент3 47" xfId="9507"/>
    <cellStyle name="40% — акцент3 48" xfId="9716"/>
    <cellStyle name="40% — акцент3 49" xfId="9936"/>
    <cellStyle name="40% - Акцент3 5" xfId="1624"/>
    <cellStyle name="40% — акцент3 5" xfId="1625"/>
    <cellStyle name="40% - Акцент3 5 2" xfId="1626"/>
    <cellStyle name="40% - Акцент3 5 2 2" xfId="1627"/>
    <cellStyle name="40% - Акцент3 5 3" xfId="1628"/>
    <cellStyle name="40% - Акцент3 5 3 2" xfId="1629"/>
    <cellStyle name="40% - Акцент3 5_46EE.2011(v1.0)" xfId="1630"/>
    <cellStyle name="40% — акцент3 50" xfId="10717"/>
    <cellStyle name="40% — акцент3 51" xfId="11138"/>
    <cellStyle name="40% — акцент3 52" xfId="11373"/>
    <cellStyle name="40% — акцент3 53" xfId="11608"/>
    <cellStyle name="40% — акцент3 54" xfId="11843"/>
    <cellStyle name="40% — акцент3 55" xfId="12078"/>
    <cellStyle name="40% — акцент3 56" xfId="12313"/>
    <cellStyle name="40% — акцент3 57" xfId="12548"/>
    <cellStyle name="40% — акцент3 58" xfId="12783"/>
    <cellStyle name="40% — акцент3 59" xfId="13018"/>
    <cellStyle name="40% - Акцент3 6" xfId="1631"/>
    <cellStyle name="40% — акцент3 6" xfId="1632"/>
    <cellStyle name="40% - Акцент3 6 2" xfId="1633"/>
    <cellStyle name="40% - Акцент3 6 2 2" xfId="1634"/>
    <cellStyle name="40% - Акцент3 6 3" xfId="1635"/>
    <cellStyle name="40% - Акцент3 6 3 2" xfId="1636"/>
    <cellStyle name="40% - Акцент3 6_46EE.2011(v1.0)" xfId="1637"/>
    <cellStyle name="40% — акцент3 60" xfId="13253"/>
    <cellStyle name="40% — акцент3 61" xfId="13488"/>
    <cellStyle name="40% — акцент3 62" xfId="13723"/>
    <cellStyle name="40% — акцент3 63" xfId="13957"/>
    <cellStyle name="40% — акцент3 64" xfId="14183"/>
    <cellStyle name="40% — акцент3 65" xfId="14409"/>
    <cellStyle name="40% — акцент3 66" xfId="14629"/>
    <cellStyle name="40% — акцент3 67" xfId="14845"/>
    <cellStyle name="40% — акцент3 68" xfId="15041"/>
    <cellStyle name="40% — акцент3 69" xfId="15224"/>
    <cellStyle name="40% - Акцент3 7" xfId="1638"/>
    <cellStyle name="40% — акцент3 7" xfId="1639"/>
    <cellStyle name="40% - Акцент3 7 2" xfId="1640"/>
    <cellStyle name="40% - Акцент3 7 2 2" xfId="1641"/>
    <cellStyle name="40% - Акцент3 7 3" xfId="1642"/>
    <cellStyle name="40% - Акцент3 7 3 2" xfId="1643"/>
    <cellStyle name="40% - Акцент3 7_46EE.2011(v1.0)" xfId="1644"/>
    <cellStyle name="40% — акцент3 70" xfId="15368"/>
    <cellStyle name="40% — акцент3 71" xfId="15523"/>
    <cellStyle name="40% — акцент3 72" xfId="15629"/>
    <cellStyle name="40% — акцент3 73" xfId="15705"/>
    <cellStyle name="40% - Акцент3 8" xfId="1645"/>
    <cellStyle name="40% — акцент3 8" xfId="1646"/>
    <cellStyle name="40% - Акцент3 8 2" xfId="1647"/>
    <cellStyle name="40% - Акцент3 8 2 2" xfId="1648"/>
    <cellStyle name="40% - Акцент3 8 3" xfId="1649"/>
    <cellStyle name="40% - Акцент3 8 3 2" xfId="1650"/>
    <cellStyle name="40% - Акцент3 8 4" xfId="1651"/>
    <cellStyle name="40% - Акцент3 8_46EE.2011(v1.0)" xfId="1652"/>
    <cellStyle name="40% - Акцент3 9" xfId="1653"/>
    <cellStyle name="40% — акцент3 9" xfId="1654"/>
    <cellStyle name="40% - Акцент3 9 2" xfId="1655"/>
    <cellStyle name="40% - Акцент3 9 2 2" xfId="1656"/>
    <cellStyle name="40% - Акцент3 9 3" xfId="1657"/>
    <cellStyle name="40% - Акцент3 9 3 2" xfId="1658"/>
    <cellStyle name="40% - Акцент3 9 4" xfId="1659"/>
    <cellStyle name="40% - Акцент3 9_46EE.2011(v1.0)" xfId="1660"/>
    <cellStyle name="40% — акцент3_Расчет тарифа на тэ 2015 СЛФ" xfId="1661"/>
    <cellStyle name="40% — акцент4" xfId="1662"/>
    <cellStyle name="40% - Акцент4 10" xfId="1663"/>
    <cellStyle name="40% — акцент4 10" xfId="1664"/>
    <cellStyle name="40% - Акцент4 10 2" xfId="1665"/>
    <cellStyle name="40% - Акцент4 11" xfId="1666"/>
    <cellStyle name="40% — акцент4 11" xfId="1667"/>
    <cellStyle name="40% - Акцент4 11 2" xfId="1668"/>
    <cellStyle name="40% — акцент4 12" xfId="1669"/>
    <cellStyle name="40% — акцент4 13" xfId="1670"/>
    <cellStyle name="40% — акцент4 14" xfId="1671"/>
    <cellStyle name="40% — акцент4 15" xfId="1672"/>
    <cellStyle name="40% — акцент4 16" xfId="1673"/>
    <cellStyle name="40% — акцент4 17" xfId="1674"/>
    <cellStyle name="40% — акцент4 18" xfId="1675"/>
    <cellStyle name="40% — акцент4 19" xfId="1676"/>
    <cellStyle name="40% - Акцент4 2" xfId="1677"/>
    <cellStyle name="40% — акцент4 2" xfId="1678"/>
    <cellStyle name="40% - Акцент4 2 10" xfId="1679"/>
    <cellStyle name="40% — акцент4 2 10" xfId="6837"/>
    <cellStyle name="40% - Акцент4 2 10 10" xfId="8514"/>
    <cellStyle name="40% - Акцент4 2 10 11" xfId="8659"/>
    <cellStyle name="40% - Акцент4 2 10 12" xfId="9961"/>
    <cellStyle name="40% - Акцент4 2 10 13" xfId="10742"/>
    <cellStyle name="40% - Акцент4 2 10 14" xfId="11113"/>
    <cellStyle name="40% - Акцент4 2 10 15" xfId="11348"/>
    <cellStyle name="40% - Акцент4 2 10 16" xfId="11583"/>
    <cellStyle name="40% - Акцент4 2 10 17" xfId="11818"/>
    <cellStyle name="40% - Акцент4 2 10 18" xfId="12053"/>
    <cellStyle name="40% - Акцент4 2 10 19" xfId="12288"/>
    <cellStyle name="40% - Акцент4 2 10 2" xfId="4725"/>
    <cellStyle name="40% - Акцент4 2 10 20" xfId="12523"/>
    <cellStyle name="40% - Акцент4 2 10 21" xfId="12758"/>
    <cellStyle name="40% - Акцент4 2 10 22" xfId="12993"/>
    <cellStyle name="40% - Акцент4 2 10 23" xfId="13228"/>
    <cellStyle name="40% - Акцент4 2 10 24" xfId="13463"/>
    <cellStyle name="40% - Акцент4 2 10 25" xfId="13698"/>
    <cellStyle name="40% - Акцент4 2 10 26" xfId="13932"/>
    <cellStyle name="40% - Акцент4 2 10 27" xfId="14158"/>
    <cellStyle name="40% - Акцент4 2 10 28" xfId="14384"/>
    <cellStyle name="40% - Акцент4 2 10 29" xfId="14604"/>
    <cellStyle name="40% - Акцент4 2 10 3" xfId="6833"/>
    <cellStyle name="40% - Акцент4 2 10 30" xfId="14823"/>
    <cellStyle name="40% - Акцент4 2 10 31" xfId="15017"/>
    <cellStyle name="40% - Акцент4 2 10 32" xfId="15208"/>
    <cellStyle name="40% - Акцент4 2 10 33" xfId="15352"/>
    <cellStyle name="40% - Акцент4 2 10 4" xfId="7232"/>
    <cellStyle name="40% - Акцент4 2 10 5" xfId="7459"/>
    <cellStyle name="40% - Акцент4 2 10 6" xfId="7686"/>
    <cellStyle name="40% - Акцент4 2 10 7" xfId="7908"/>
    <cellStyle name="40% - Акцент4 2 10 8" xfId="8126"/>
    <cellStyle name="40% - Акцент4 2 10 9" xfId="8323"/>
    <cellStyle name="40% - Акцент4 2 11" xfId="4723"/>
    <cellStyle name="40% — акцент4 2 11" xfId="7015"/>
    <cellStyle name="40% - Акцент4 2 12" xfId="5627"/>
    <cellStyle name="40% — акцент4 2 12" xfId="7233"/>
    <cellStyle name="40% - Акцент4 2 13" xfId="6001"/>
    <cellStyle name="40% — акцент4 2 13" xfId="7460"/>
    <cellStyle name="40% - Акцент4 2 14" xfId="5573"/>
    <cellStyle name="40% — акцент4 2 14" xfId="7687"/>
    <cellStyle name="40% - Акцент4 2 15" xfId="6072"/>
    <cellStyle name="40% — акцент4 2 15" xfId="7909"/>
    <cellStyle name="40% - Акцент4 2 16" xfId="5324"/>
    <cellStyle name="40% — акцент4 2 16" xfId="8127"/>
    <cellStyle name="40% - Акцент4 2 17" xfId="6309"/>
    <cellStyle name="40% — акцент4 2 17" xfId="8324"/>
    <cellStyle name="40% - Акцент4 2 18" xfId="6463"/>
    <cellStyle name="40% — акцент4 2 18" xfId="8515"/>
    <cellStyle name="40% - Акцент4 2 19" xfId="6626"/>
    <cellStyle name="40% — акцент4 2 19" xfId="8660"/>
    <cellStyle name="40% - Акцент4 2 2" xfId="1680"/>
    <cellStyle name="40% — акцент4 2 2" xfId="4724"/>
    <cellStyle name="40% - Акцент4 2 2 10" xfId="6452"/>
    <cellStyle name="40% - Акцент4 2 2 11" xfId="6618"/>
    <cellStyle name="40% - Акцент4 2 2 12" xfId="6825"/>
    <cellStyle name="40% - Акцент4 2 2 13" xfId="7231"/>
    <cellStyle name="40% - Акцент4 2 2 14" xfId="7458"/>
    <cellStyle name="40% - Акцент4 2 2 15" xfId="7685"/>
    <cellStyle name="40% - Акцент4 2 2 16" xfId="7907"/>
    <cellStyle name="40% - Акцент4 2 2 17" xfId="8125"/>
    <cellStyle name="40% - Акцент4 2 2 18" xfId="8322"/>
    <cellStyle name="40% - Акцент4 2 2 19" xfId="8513"/>
    <cellStyle name="40% - Акцент4 2 2 2" xfId="1681"/>
    <cellStyle name="40% - Акцент4 2 2 20" xfId="8658"/>
    <cellStyle name="40% - Акцент4 2 2 21" xfId="8842"/>
    <cellStyle name="40% - Акцент4 2 2 22" xfId="9086"/>
    <cellStyle name="40% - Акцент4 2 2 23" xfId="9186"/>
    <cellStyle name="40% - Акцент4 2 2 24" xfId="9318"/>
    <cellStyle name="40% - Акцент4 2 2 25" xfId="9408"/>
    <cellStyle name="40% - Акцент4 2 2 26" xfId="9497"/>
    <cellStyle name="40% - Акцент4 2 2 27" xfId="9580"/>
    <cellStyle name="40% - Акцент4 2 2 28" xfId="9305"/>
    <cellStyle name="40% - Акцент4 2 2 29" xfId="9708"/>
    <cellStyle name="40% - Акцент4 2 2 3" xfId="4726"/>
    <cellStyle name="40% - Акцент4 2 2 30" xfId="9962"/>
    <cellStyle name="40% - Акцент4 2 2 31" xfId="10743"/>
    <cellStyle name="40% - Акцент4 2 2 32" xfId="11112"/>
    <cellStyle name="40% - Акцент4 2 2 33" xfId="11347"/>
    <cellStyle name="40% - Акцент4 2 2 34" xfId="11582"/>
    <cellStyle name="40% - Акцент4 2 2 35" xfId="11817"/>
    <cellStyle name="40% - Акцент4 2 2 36" xfId="12052"/>
    <cellStyle name="40% - Акцент4 2 2 37" xfId="12287"/>
    <cellStyle name="40% - Акцент4 2 2 38" xfId="12522"/>
    <cellStyle name="40% - Акцент4 2 2 39" xfId="12757"/>
    <cellStyle name="40% - Акцент4 2 2 4" xfId="5630"/>
    <cellStyle name="40% - Акцент4 2 2 40" xfId="12992"/>
    <cellStyle name="40% - Акцент4 2 2 41" xfId="13227"/>
    <cellStyle name="40% - Акцент4 2 2 42" xfId="13462"/>
    <cellStyle name="40% - Акцент4 2 2 43" xfId="13697"/>
    <cellStyle name="40% - Акцент4 2 2 44" xfId="13931"/>
    <cellStyle name="40% - Акцент4 2 2 45" xfId="14157"/>
    <cellStyle name="40% - Акцент4 2 2 46" xfId="14383"/>
    <cellStyle name="40% - Акцент4 2 2 47" xfId="14603"/>
    <cellStyle name="40% - Акцент4 2 2 48" xfId="14822"/>
    <cellStyle name="40% - Акцент4 2 2 49" xfId="15016"/>
    <cellStyle name="40% - Акцент4 2 2 5" xfId="5998"/>
    <cellStyle name="40% - Акцент4 2 2 50" xfId="15207"/>
    <cellStyle name="40% - Акцент4 2 2 51" xfId="15351"/>
    <cellStyle name="40% - Акцент4 2 2 52" xfId="15532"/>
    <cellStyle name="40% - Акцент4 2 2 53" xfId="15621"/>
    <cellStyle name="40% - Акцент4 2 2 54" xfId="15697"/>
    <cellStyle name="40% - Акцент4 2 2 6" xfId="5576"/>
    <cellStyle name="40% - Акцент4 2 2 7" xfId="6069"/>
    <cellStyle name="40% - Акцент4 2 2 8" xfId="5314"/>
    <cellStyle name="40% - Акцент4 2 2 9" xfId="6302"/>
    <cellStyle name="40% - Акцент4 2 20" xfId="7016"/>
    <cellStyle name="40% — акцент4 2 20" xfId="8841"/>
    <cellStyle name="40% - Акцент4 2 21" xfId="7234"/>
    <cellStyle name="40% — акцент4 2 21" xfId="9085"/>
    <cellStyle name="40% - Акцент4 2 22" xfId="7461"/>
    <cellStyle name="40% — акцент4 2 22" xfId="9187"/>
    <cellStyle name="40% - Акцент4 2 23" xfId="7688"/>
    <cellStyle name="40% — акцент4 2 23" xfId="9319"/>
    <cellStyle name="40% - Акцент4 2 24" xfId="7910"/>
    <cellStyle name="40% — акцент4 2 24" xfId="9409"/>
    <cellStyle name="40% - Акцент4 2 25" xfId="8128"/>
    <cellStyle name="40% — акцент4 2 25" xfId="9498"/>
    <cellStyle name="40% - Акцент4 2 26" xfId="8325"/>
    <cellStyle name="40% — акцент4 2 26" xfId="9581"/>
    <cellStyle name="40% - Акцент4 2 27" xfId="8516"/>
    <cellStyle name="40% — акцент4 2 27" xfId="9340"/>
    <cellStyle name="40% - Акцент4 2 28" xfId="8661"/>
    <cellStyle name="40% — акцент4 2 28" xfId="9709"/>
    <cellStyle name="40% - Акцент4 2 29" xfId="8840"/>
    <cellStyle name="40% — акцент4 2 29" xfId="9960"/>
    <cellStyle name="40% - Акцент4 2 3" xfId="1682"/>
    <cellStyle name="40% — акцент4 2 3" xfId="5628"/>
    <cellStyle name="40% - Акцент4 2 3 10" xfId="6616"/>
    <cellStyle name="40% - Акцент4 2 3 11" xfId="6823"/>
    <cellStyle name="40% - Акцент4 2 3 12" xfId="7230"/>
    <cellStyle name="40% - Акцент4 2 3 13" xfId="7457"/>
    <cellStyle name="40% - Акцент4 2 3 14" xfId="7684"/>
    <cellStyle name="40% - Акцент4 2 3 15" xfId="7906"/>
    <cellStyle name="40% - Акцент4 2 3 16" xfId="8124"/>
    <cellStyle name="40% - Акцент4 2 3 17" xfId="8321"/>
    <cellStyle name="40% - Акцент4 2 3 18" xfId="8512"/>
    <cellStyle name="40% - Акцент4 2 3 19" xfId="8657"/>
    <cellStyle name="40% - Акцент4 2 3 2" xfId="1683"/>
    <cellStyle name="40% - Акцент4 2 3 20" xfId="9963"/>
    <cellStyle name="40% - Акцент4 2 3 21" xfId="10744"/>
    <cellStyle name="40% - Акцент4 2 3 22" xfId="11111"/>
    <cellStyle name="40% - Акцент4 2 3 23" xfId="11346"/>
    <cellStyle name="40% - Акцент4 2 3 24" xfId="11581"/>
    <cellStyle name="40% - Акцент4 2 3 25" xfId="11816"/>
    <cellStyle name="40% - Акцент4 2 3 26" xfId="12051"/>
    <cellStyle name="40% - Акцент4 2 3 27" xfId="12286"/>
    <cellStyle name="40% - Акцент4 2 3 28" xfId="12521"/>
    <cellStyle name="40% - Акцент4 2 3 29" xfId="12756"/>
    <cellStyle name="40% - Акцент4 2 3 3" xfId="4727"/>
    <cellStyle name="40% - Акцент4 2 3 30" xfId="12991"/>
    <cellStyle name="40% - Акцент4 2 3 31" xfId="13226"/>
    <cellStyle name="40% - Акцент4 2 3 32" xfId="13461"/>
    <cellStyle name="40% - Акцент4 2 3 33" xfId="13696"/>
    <cellStyle name="40% - Акцент4 2 3 34" xfId="13930"/>
    <cellStyle name="40% - Акцент4 2 3 35" xfId="14156"/>
    <cellStyle name="40% - Акцент4 2 3 36" xfId="14382"/>
    <cellStyle name="40% - Акцент4 2 3 37" xfId="14602"/>
    <cellStyle name="40% - Акцент4 2 3 38" xfId="14821"/>
    <cellStyle name="40% - Акцент4 2 3 39" xfId="15015"/>
    <cellStyle name="40% - Акцент4 2 3 4" xfId="5997"/>
    <cellStyle name="40% - Акцент4 2 3 40" xfId="15186"/>
    <cellStyle name="40% - Акцент4 2 3 41" xfId="15350"/>
    <cellStyle name="40% - Акцент4 2 3 5" xfId="5577"/>
    <cellStyle name="40% - Акцент4 2 3 6" xfId="6065"/>
    <cellStyle name="40% - Акцент4 2 3 7" xfId="5313"/>
    <cellStyle name="40% - Акцент4 2 3 8" xfId="6301"/>
    <cellStyle name="40% - Акцент4 2 3 9" xfId="6451"/>
    <cellStyle name="40% - Акцент4 2 30" xfId="9084"/>
    <cellStyle name="40% — акцент4 2 30" xfId="10741"/>
    <cellStyle name="40% - Акцент4 2 31" xfId="9188"/>
    <cellStyle name="40% — акцент4 2 31" xfId="11114"/>
    <cellStyle name="40% - Акцент4 2 32" xfId="9320"/>
    <cellStyle name="40% — акцент4 2 32" xfId="11349"/>
    <cellStyle name="40% - Акцент4 2 33" xfId="9410"/>
    <cellStyle name="40% — акцент4 2 33" xfId="11584"/>
    <cellStyle name="40% - Акцент4 2 34" xfId="9499"/>
    <cellStyle name="40% — акцент4 2 34" xfId="11819"/>
    <cellStyle name="40% - Акцент4 2 35" xfId="9582"/>
    <cellStyle name="40% — акцент4 2 35" xfId="12054"/>
    <cellStyle name="40% - Акцент4 2 36" xfId="9467"/>
    <cellStyle name="40% — акцент4 2 36" xfId="12289"/>
    <cellStyle name="40% - Акцент4 2 37" xfId="9710"/>
    <cellStyle name="40% — акцент4 2 37" xfId="12524"/>
    <cellStyle name="40% - Акцент4 2 38" xfId="9959"/>
    <cellStyle name="40% — акцент4 2 38" xfId="12759"/>
    <cellStyle name="40% - Акцент4 2 39" xfId="10740"/>
    <cellStyle name="40% — акцент4 2 39" xfId="12994"/>
    <cellStyle name="40% - Акцент4 2 4" xfId="1684"/>
    <cellStyle name="40% — акцент4 2 4" xfId="6000"/>
    <cellStyle name="40% - Акцент4 2 4 10" xfId="7217"/>
    <cellStyle name="40% - Акцент4 2 4 11" xfId="7426"/>
    <cellStyle name="40% - Акцент4 2 4 12" xfId="7653"/>
    <cellStyle name="40% - Акцент4 2 4 13" xfId="7875"/>
    <cellStyle name="40% - Акцент4 2 4 14" xfId="8097"/>
    <cellStyle name="40% - Акцент4 2 4 15" xfId="8294"/>
    <cellStyle name="40% - Акцент4 2 4 16" xfId="8491"/>
    <cellStyle name="40% - Акцент4 2 4 17" xfId="8636"/>
    <cellStyle name="40% - Акцент4 2 4 18" xfId="9964"/>
    <cellStyle name="40% - Акцент4 2 4 19" xfId="10745"/>
    <cellStyle name="40% - Акцент4 2 4 2" xfId="4728"/>
    <cellStyle name="40% - Акцент4 2 4 20" xfId="10698"/>
    <cellStyle name="40% - Акцент4 2 4 21" xfId="11316"/>
    <cellStyle name="40% - Акцент4 2 4 22" xfId="11551"/>
    <cellStyle name="40% - Акцент4 2 4 23" xfId="11786"/>
    <cellStyle name="40% - Акцент4 2 4 24" xfId="12021"/>
    <cellStyle name="40% - Акцент4 2 4 25" xfId="12256"/>
    <cellStyle name="40% - Акцент4 2 4 26" xfId="12491"/>
    <cellStyle name="40% - Акцент4 2 4 27" xfId="12726"/>
    <cellStyle name="40% - Акцент4 2 4 28" xfId="12961"/>
    <cellStyle name="40% - Акцент4 2 4 29" xfId="13196"/>
    <cellStyle name="40% - Акцент4 2 4 3" xfId="6202"/>
    <cellStyle name="40% - Акцент4 2 4 30" xfId="13431"/>
    <cellStyle name="40% - Акцент4 2 4 31" xfId="13666"/>
    <cellStyle name="40% - Акцент4 2 4 32" xfId="13900"/>
    <cellStyle name="40% - Акцент4 2 4 33" xfId="14126"/>
    <cellStyle name="40% - Акцент4 2 4 34" xfId="14352"/>
    <cellStyle name="40% - Акцент4 2 4 35" xfId="14572"/>
    <cellStyle name="40% - Акцент4 2 4 36" xfId="14794"/>
    <cellStyle name="40% - Акцент4 2 4 37" xfId="14990"/>
    <cellStyle name="40% - Акцент4 2 4 38" xfId="15206"/>
    <cellStyle name="40% - Акцент4 2 4 39" xfId="15330"/>
    <cellStyle name="40% - Акцент4 2 4 4" xfId="6293"/>
    <cellStyle name="40% - Акцент4 2 4 5" xfId="6402"/>
    <cellStyle name="40% - Акцент4 2 4 6" xfId="6529"/>
    <cellStyle name="40% - Акцент4 2 4 7" xfId="6674"/>
    <cellStyle name="40% - Акцент4 2 4 8" xfId="6615"/>
    <cellStyle name="40% - Акцент4 2 4 9" xfId="7014"/>
    <cellStyle name="40% - Акцент4 2 40" xfId="11115"/>
    <cellStyle name="40% — акцент4 2 40" xfId="13229"/>
    <cellStyle name="40% - Акцент4 2 41" xfId="11350"/>
    <cellStyle name="40% — акцент4 2 41" xfId="13464"/>
    <cellStyle name="40% - Акцент4 2 42" xfId="11585"/>
    <cellStyle name="40% — акцент4 2 42" xfId="13699"/>
    <cellStyle name="40% - Акцент4 2 43" xfId="11820"/>
    <cellStyle name="40% — акцент4 2 43" xfId="13933"/>
    <cellStyle name="40% - Акцент4 2 44" xfId="12055"/>
    <cellStyle name="40% — акцент4 2 44" xfId="14159"/>
    <cellStyle name="40% - Акцент4 2 45" xfId="12290"/>
    <cellStyle name="40% — акцент4 2 45" xfId="14385"/>
    <cellStyle name="40% - Акцент4 2 46" xfId="12525"/>
    <cellStyle name="40% — акцент4 2 46" xfId="14605"/>
    <cellStyle name="40% - Акцент4 2 47" xfId="12760"/>
    <cellStyle name="40% — акцент4 2 47" xfId="14824"/>
    <cellStyle name="40% - Акцент4 2 48" xfId="12995"/>
    <cellStyle name="40% — акцент4 2 48" xfId="15018"/>
    <cellStyle name="40% - Акцент4 2 49" xfId="13230"/>
    <cellStyle name="40% — акцент4 2 49" xfId="15209"/>
    <cellStyle name="40% - Акцент4 2 5" xfId="1685"/>
    <cellStyle name="40% — акцент4 2 5" xfId="5574"/>
    <cellStyle name="40% - Акцент4 2 5 10" xfId="7456"/>
    <cellStyle name="40% - Акцент4 2 5 11" xfId="7683"/>
    <cellStyle name="40% - Акцент4 2 5 12" xfId="7905"/>
    <cellStyle name="40% - Акцент4 2 5 13" xfId="8123"/>
    <cellStyle name="40% - Акцент4 2 5 14" xfId="8320"/>
    <cellStyle name="40% - Акцент4 2 5 15" xfId="8511"/>
    <cellStyle name="40% - Акцент4 2 5 16" xfId="8656"/>
    <cellStyle name="40% - Акцент4 2 5 17" xfId="9965"/>
    <cellStyle name="40% - Акцент4 2 5 18" xfId="10746"/>
    <cellStyle name="40% - Акцент4 2 5 19" xfId="11110"/>
    <cellStyle name="40% - Акцент4 2 5 2" xfId="4729"/>
    <cellStyle name="40% - Акцент4 2 5 20" xfId="11345"/>
    <cellStyle name="40% - Акцент4 2 5 21" xfId="11580"/>
    <cellStyle name="40% - Акцент4 2 5 22" xfId="11815"/>
    <cellStyle name="40% - Акцент4 2 5 23" xfId="12050"/>
    <cellStyle name="40% - Акцент4 2 5 24" xfId="12285"/>
    <cellStyle name="40% - Акцент4 2 5 25" xfId="12520"/>
    <cellStyle name="40% - Акцент4 2 5 26" xfId="12755"/>
    <cellStyle name="40% - Акцент4 2 5 27" xfId="12990"/>
    <cellStyle name="40% - Акцент4 2 5 28" xfId="13225"/>
    <cellStyle name="40% - Акцент4 2 5 29" xfId="13460"/>
    <cellStyle name="40% - Акцент4 2 5 3" xfId="6062"/>
    <cellStyle name="40% - Акцент4 2 5 30" xfId="13695"/>
    <cellStyle name="40% - Акцент4 2 5 31" xfId="13929"/>
    <cellStyle name="40% - Акцент4 2 5 32" xfId="14155"/>
    <cellStyle name="40% - Акцент4 2 5 33" xfId="14381"/>
    <cellStyle name="40% - Акцент4 2 5 34" xfId="14601"/>
    <cellStyle name="40% - Акцент4 2 5 35" xfId="14820"/>
    <cellStyle name="40% - Акцент4 2 5 36" xfId="15014"/>
    <cellStyle name="40% - Акцент4 2 5 37" xfId="15205"/>
    <cellStyle name="40% - Акцент4 2 5 38" xfId="15349"/>
    <cellStyle name="40% - Акцент4 2 5 4" xfId="5312"/>
    <cellStyle name="40% - Акцент4 2 5 5" xfId="6299"/>
    <cellStyle name="40% - Акцент4 2 5 6" xfId="6449"/>
    <cellStyle name="40% - Акцент4 2 5 7" xfId="6614"/>
    <cellStyle name="40% - Акцент4 2 5 8" xfId="6822"/>
    <cellStyle name="40% - Акцент4 2 5 9" xfId="7229"/>
    <cellStyle name="40% - Акцент4 2 50" xfId="13465"/>
    <cellStyle name="40% — акцент4 2 50" xfId="15353"/>
    <cellStyle name="40% - Акцент4 2 51" xfId="13700"/>
    <cellStyle name="40% — акцент4 2 51" xfId="15531"/>
    <cellStyle name="40% - Акцент4 2 52" xfId="13934"/>
    <cellStyle name="40% — акцент4 2 52" xfId="15622"/>
    <cellStyle name="40% - Акцент4 2 53" xfId="14160"/>
    <cellStyle name="40% — акцент4 2 53" xfId="15698"/>
    <cellStyle name="40% - Акцент4 2 54" xfId="14386"/>
    <cellStyle name="40% - Акцент4 2 55" xfId="14606"/>
    <cellStyle name="40% - Акцент4 2 56" xfId="14825"/>
    <cellStyle name="40% - Акцент4 2 57" xfId="15019"/>
    <cellStyle name="40% - Акцент4 2 58" xfId="15210"/>
    <cellStyle name="40% - Акцент4 2 59" xfId="15354"/>
    <cellStyle name="40% - Акцент4 2 6" xfId="1686"/>
    <cellStyle name="40% — акцент4 2 6" xfId="6071"/>
    <cellStyle name="40% - Акцент4 2 6 10" xfId="7682"/>
    <cellStyle name="40% - Акцент4 2 6 11" xfId="7904"/>
    <cellStyle name="40% - Акцент4 2 6 12" xfId="8122"/>
    <cellStyle name="40% - Акцент4 2 6 13" xfId="8319"/>
    <cellStyle name="40% - Акцент4 2 6 14" xfId="8510"/>
    <cellStyle name="40% - Акцент4 2 6 15" xfId="8655"/>
    <cellStyle name="40% - Акцент4 2 6 16" xfId="9966"/>
    <cellStyle name="40% - Акцент4 2 6 17" xfId="10747"/>
    <cellStyle name="40% - Акцент4 2 6 18" xfId="11109"/>
    <cellStyle name="40% - Акцент4 2 6 19" xfId="11344"/>
    <cellStyle name="40% - Акцент4 2 6 2" xfId="4730"/>
    <cellStyle name="40% - Акцент4 2 6 20" xfId="11579"/>
    <cellStyle name="40% - Акцент4 2 6 21" xfId="11814"/>
    <cellStyle name="40% - Акцент4 2 6 22" xfId="12049"/>
    <cellStyle name="40% - Акцент4 2 6 23" xfId="12284"/>
    <cellStyle name="40% - Акцент4 2 6 24" xfId="12519"/>
    <cellStyle name="40% - Акцент4 2 6 25" xfId="12754"/>
    <cellStyle name="40% - Акцент4 2 6 26" xfId="12989"/>
    <cellStyle name="40% - Акцент4 2 6 27" xfId="13224"/>
    <cellStyle name="40% - Акцент4 2 6 28" xfId="13459"/>
    <cellStyle name="40% - Акцент4 2 6 29" xfId="13694"/>
    <cellStyle name="40% - Акцент4 2 6 3" xfId="5311"/>
    <cellStyle name="40% - Акцент4 2 6 30" xfId="13928"/>
    <cellStyle name="40% - Акцент4 2 6 31" xfId="14154"/>
    <cellStyle name="40% - Акцент4 2 6 32" xfId="14380"/>
    <cellStyle name="40% - Акцент4 2 6 33" xfId="14600"/>
    <cellStyle name="40% - Акцент4 2 6 34" xfId="14819"/>
    <cellStyle name="40% - Акцент4 2 6 35" xfId="15013"/>
    <cellStyle name="40% - Акцент4 2 6 36" xfId="15204"/>
    <cellStyle name="40% - Акцент4 2 6 37" xfId="15348"/>
    <cellStyle name="40% - Акцент4 2 6 4" xfId="6298"/>
    <cellStyle name="40% - Акцент4 2 6 5" xfId="6448"/>
    <cellStyle name="40% - Акцент4 2 6 6" xfId="6613"/>
    <cellStyle name="40% - Акцент4 2 6 7" xfId="6821"/>
    <cellStyle name="40% - Акцент4 2 6 8" xfId="7228"/>
    <cellStyle name="40% - Акцент4 2 6 9" xfId="7455"/>
    <cellStyle name="40% - Акцент4 2 60" xfId="15530"/>
    <cellStyle name="40% - Акцент4 2 61" xfId="15623"/>
    <cellStyle name="40% - Акцент4 2 62" xfId="15699"/>
    <cellStyle name="40% - Акцент4 2 7" xfId="1687"/>
    <cellStyle name="40% — акцент4 2 7" xfId="5320"/>
    <cellStyle name="40% - Акцент4 2 7 10" xfId="7903"/>
    <cellStyle name="40% - Акцент4 2 7 11" xfId="8121"/>
    <cellStyle name="40% - Акцент4 2 7 12" xfId="8318"/>
    <cellStyle name="40% - Акцент4 2 7 13" xfId="8509"/>
    <cellStyle name="40% - Акцент4 2 7 14" xfId="8654"/>
    <cellStyle name="40% - Акцент4 2 7 15" xfId="9967"/>
    <cellStyle name="40% - Акцент4 2 7 16" xfId="10748"/>
    <cellStyle name="40% - Акцент4 2 7 17" xfId="11108"/>
    <cellStyle name="40% - Акцент4 2 7 18" xfId="11343"/>
    <cellStyle name="40% - Акцент4 2 7 19" xfId="11578"/>
    <cellStyle name="40% - Акцент4 2 7 2" xfId="4731"/>
    <cellStyle name="40% - Акцент4 2 7 20" xfId="11813"/>
    <cellStyle name="40% - Акцент4 2 7 21" xfId="12048"/>
    <cellStyle name="40% - Акцент4 2 7 22" xfId="12283"/>
    <cellStyle name="40% - Акцент4 2 7 23" xfId="12518"/>
    <cellStyle name="40% - Акцент4 2 7 24" xfId="12753"/>
    <cellStyle name="40% - Акцент4 2 7 25" xfId="12988"/>
    <cellStyle name="40% - Акцент4 2 7 26" xfId="13223"/>
    <cellStyle name="40% - Акцент4 2 7 27" xfId="13458"/>
    <cellStyle name="40% - Акцент4 2 7 28" xfId="13693"/>
    <cellStyle name="40% - Акцент4 2 7 29" xfId="13927"/>
    <cellStyle name="40% - Акцент4 2 7 3" xfId="6297"/>
    <cellStyle name="40% - Акцент4 2 7 30" xfId="14153"/>
    <cellStyle name="40% - Акцент4 2 7 31" xfId="14379"/>
    <cellStyle name="40% - Акцент4 2 7 32" xfId="14599"/>
    <cellStyle name="40% - Акцент4 2 7 33" xfId="14818"/>
    <cellStyle name="40% - Акцент4 2 7 34" xfId="15012"/>
    <cellStyle name="40% - Акцент4 2 7 35" xfId="15203"/>
    <cellStyle name="40% - Акцент4 2 7 36" xfId="15347"/>
    <cellStyle name="40% - Акцент4 2 7 4" xfId="6447"/>
    <cellStyle name="40% - Акцент4 2 7 5" xfId="6612"/>
    <cellStyle name="40% - Акцент4 2 7 6" xfId="6820"/>
    <cellStyle name="40% - Акцент4 2 7 7" xfId="7227"/>
    <cellStyle name="40% - Акцент4 2 7 8" xfId="7454"/>
    <cellStyle name="40% - Акцент4 2 7 9" xfId="7681"/>
    <cellStyle name="40% - Акцент4 2 8" xfId="1688"/>
    <cellStyle name="40% — акцент4 2 8" xfId="6304"/>
    <cellStyle name="40% - Акцент4 2 8 10" xfId="8120"/>
    <cellStyle name="40% - Акцент4 2 8 11" xfId="8317"/>
    <cellStyle name="40% - Акцент4 2 8 12" xfId="8508"/>
    <cellStyle name="40% - Акцент4 2 8 13" xfId="8653"/>
    <cellStyle name="40% - Акцент4 2 8 14" xfId="9968"/>
    <cellStyle name="40% - Акцент4 2 8 15" xfId="10749"/>
    <cellStyle name="40% - Акцент4 2 8 16" xfId="11107"/>
    <cellStyle name="40% - Акцент4 2 8 17" xfId="11342"/>
    <cellStyle name="40% - Акцент4 2 8 18" xfId="11577"/>
    <cellStyle name="40% - Акцент4 2 8 19" xfId="11812"/>
    <cellStyle name="40% - Акцент4 2 8 2" xfId="4732"/>
    <cellStyle name="40% - Акцент4 2 8 20" xfId="12047"/>
    <cellStyle name="40% - Акцент4 2 8 21" xfId="12282"/>
    <cellStyle name="40% - Акцент4 2 8 22" xfId="12517"/>
    <cellStyle name="40% - Акцент4 2 8 23" xfId="12752"/>
    <cellStyle name="40% - Акцент4 2 8 24" xfId="12987"/>
    <cellStyle name="40% - Акцент4 2 8 25" xfId="13222"/>
    <cellStyle name="40% - Акцент4 2 8 26" xfId="13457"/>
    <cellStyle name="40% - Акцент4 2 8 27" xfId="13692"/>
    <cellStyle name="40% - Акцент4 2 8 28" xfId="13926"/>
    <cellStyle name="40% - Акцент4 2 8 29" xfId="14152"/>
    <cellStyle name="40% - Акцент4 2 8 3" xfId="6445"/>
    <cellStyle name="40% - Акцент4 2 8 30" xfId="14378"/>
    <cellStyle name="40% - Акцент4 2 8 31" xfId="14598"/>
    <cellStyle name="40% - Акцент4 2 8 32" xfId="14817"/>
    <cellStyle name="40% - Акцент4 2 8 33" xfId="15011"/>
    <cellStyle name="40% - Акцент4 2 8 34" xfId="15202"/>
    <cellStyle name="40% - Акцент4 2 8 35" xfId="15346"/>
    <cellStyle name="40% - Акцент4 2 8 4" xfId="6611"/>
    <cellStyle name="40% - Акцент4 2 8 5" xfId="6819"/>
    <cellStyle name="40% - Акцент4 2 8 6" xfId="7226"/>
    <cellStyle name="40% - Акцент4 2 8 7" xfId="7453"/>
    <cellStyle name="40% - Акцент4 2 8 8" xfId="7680"/>
    <cellStyle name="40% - Акцент4 2 8 9" xfId="7902"/>
    <cellStyle name="40% - Акцент4 2 9" xfId="1689"/>
    <cellStyle name="40% — акцент4 2 9" xfId="6459"/>
    <cellStyle name="40% - Акцент4 2 9 10" xfId="8316"/>
    <cellStyle name="40% - Акцент4 2 9 11" xfId="8507"/>
    <cellStyle name="40% - Акцент4 2 9 12" xfId="8652"/>
    <cellStyle name="40% - Акцент4 2 9 13" xfId="9969"/>
    <cellStyle name="40% - Акцент4 2 9 14" xfId="10750"/>
    <cellStyle name="40% - Акцент4 2 9 15" xfId="11106"/>
    <cellStyle name="40% - Акцент4 2 9 16" xfId="11341"/>
    <cellStyle name="40% - Акцент4 2 9 17" xfId="11576"/>
    <cellStyle name="40% - Акцент4 2 9 18" xfId="11811"/>
    <cellStyle name="40% - Акцент4 2 9 19" xfId="12046"/>
    <cellStyle name="40% - Акцент4 2 9 2" xfId="4733"/>
    <cellStyle name="40% - Акцент4 2 9 20" xfId="12281"/>
    <cellStyle name="40% - Акцент4 2 9 21" xfId="12516"/>
    <cellStyle name="40% - Акцент4 2 9 22" xfId="12751"/>
    <cellStyle name="40% - Акцент4 2 9 23" xfId="12986"/>
    <cellStyle name="40% - Акцент4 2 9 24" xfId="13221"/>
    <cellStyle name="40% - Акцент4 2 9 25" xfId="13456"/>
    <cellStyle name="40% - Акцент4 2 9 26" xfId="13691"/>
    <cellStyle name="40% - Акцент4 2 9 27" xfId="13925"/>
    <cellStyle name="40% - Акцент4 2 9 28" xfId="14151"/>
    <cellStyle name="40% - Акцент4 2 9 29" xfId="14377"/>
    <cellStyle name="40% - Акцент4 2 9 3" xfId="6610"/>
    <cellStyle name="40% - Акцент4 2 9 30" xfId="14597"/>
    <cellStyle name="40% - Акцент4 2 9 31" xfId="14816"/>
    <cellStyle name="40% - Акцент4 2 9 32" xfId="15010"/>
    <cellStyle name="40% - Акцент4 2 9 33" xfId="15201"/>
    <cellStyle name="40% - Акцент4 2 9 34" xfId="15345"/>
    <cellStyle name="40% - Акцент4 2 9 4" xfId="6818"/>
    <cellStyle name="40% - Акцент4 2 9 5" xfId="7225"/>
    <cellStyle name="40% - Акцент4 2 9 6" xfId="7452"/>
    <cellStyle name="40% - Акцент4 2 9 7" xfId="7679"/>
    <cellStyle name="40% - Акцент4 2 9 8" xfId="7901"/>
    <cellStyle name="40% - Акцент4 2 9 9" xfId="8119"/>
    <cellStyle name="40% - Акцент4 2_46EE.2011(v1.0)" xfId="1690"/>
    <cellStyle name="40% — акцент4 20" xfId="1691"/>
    <cellStyle name="40% — акцент4 21" xfId="1692"/>
    <cellStyle name="40% — акцент4 22" xfId="4722"/>
    <cellStyle name="40% — акцент4 23" xfId="5626"/>
    <cellStyle name="40% — акцент4 24" xfId="6002"/>
    <cellStyle name="40% — акцент4 25" xfId="5571"/>
    <cellStyle name="40% — акцент4 26" xfId="6073"/>
    <cellStyle name="40% — акцент4 27" xfId="5325"/>
    <cellStyle name="40% — акцент4 28" xfId="6313"/>
    <cellStyle name="40% — акцент4 29" xfId="6464"/>
    <cellStyle name="40% - Акцент4 3" xfId="1693"/>
    <cellStyle name="40% — акцент4 3" xfId="1694"/>
    <cellStyle name="40% - Акцент4 3 10" xfId="1695"/>
    <cellStyle name="40% - Акцент4 3 10 2" xfId="4735"/>
    <cellStyle name="40% - Акцент4 3 10 3" xfId="9971"/>
    <cellStyle name="40% - Акцент4 3 11" xfId="1696"/>
    <cellStyle name="40% - Акцент4 3 12" xfId="4734"/>
    <cellStyle name="40% - Акцент4 3 13" xfId="5638"/>
    <cellStyle name="40% - Акцент4 3 14" xfId="5991"/>
    <cellStyle name="40% - Акцент4 3 15" xfId="5587"/>
    <cellStyle name="40% - Акцент4 3 16" xfId="6057"/>
    <cellStyle name="40% - Акцент4 3 17" xfId="5283"/>
    <cellStyle name="40% - Акцент4 3 18" xfId="6294"/>
    <cellStyle name="40% - Акцент4 3 19" xfId="6443"/>
    <cellStyle name="40% - Акцент4 3 2" xfId="1697"/>
    <cellStyle name="40% - Акцент4 3 2 2" xfId="1698"/>
    <cellStyle name="40% - Акцент4 3 2 3" xfId="4736"/>
    <cellStyle name="40% - Акцент4 3 2 4" xfId="8844"/>
    <cellStyle name="40% - Акцент4 3 20" xfId="6609"/>
    <cellStyle name="40% - Акцент4 3 21" xfId="6817"/>
    <cellStyle name="40% - Акцент4 3 22" xfId="7224"/>
    <cellStyle name="40% - Акцент4 3 23" xfId="7451"/>
    <cellStyle name="40% - Акцент4 3 24" xfId="7678"/>
    <cellStyle name="40% - Акцент4 3 25" xfId="7900"/>
    <cellStyle name="40% - Акцент4 3 26" xfId="8118"/>
    <cellStyle name="40% - Акцент4 3 27" xfId="8315"/>
    <cellStyle name="40% - Акцент4 3 28" xfId="8506"/>
    <cellStyle name="40% - Акцент4 3 29" xfId="8651"/>
    <cellStyle name="40% - Акцент4 3 3" xfId="1699"/>
    <cellStyle name="40% - Акцент4 3 3 2" xfId="1700"/>
    <cellStyle name="40% - Акцент4 3 3 3" xfId="4737"/>
    <cellStyle name="40% - Акцент4 3 3 4" xfId="9973"/>
    <cellStyle name="40% - Акцент4 3 30" xfId="8843"/>
    <cellStyle name="40% - Акцент4 3 31" xfId="9087"/>
    <cellStyle name="40% - Акцент4 3 32" xfId="9185"/>
    <cellStyle name="40% - Акцент4 3 33" xfId="9317"/>
    <cellStyle name="40% - Акцент4 3 34" xfId="9407"/>
    <cellStyle name="40% - Акцент4 3 35" xfId="9496"/>
    <cellStyle name="40% - Акцент4 3 36" xfId="9579"/>
    <cellStyle name="40% - Акцент4 3 37" xfId="9269"/>
    <cellStyle name="40% - Акцент4 3 38" xfId="9707"/>
    <cellStyle name="40% - Акцент4 3 39" xfId="9970"/>
    <cellStyle name="40% - Акцент4 3 4" xfId="1701"/>
    <cellStyle name="40% - Акцент4 3 4 2" xfId="4738"/>
    <cellStyle name="40% - Акцент4 3 4 3" xfId="9974"/>
    <cellStyle name="40% - Акцент4 3 40" xfId="10751"/>
    <cellStyle name="40% - Акцент4 3 41" xfId="11105"/>
    <cellStyle name="40% - Акцент4 3 42" xfId="11340"/>
    <cellStyle name="40% - Акцент4 3 43" xfId="11575"/>
    <cellStyle name="40% - Акцент4 3 44" xfId="11810"/>
    <cellStyle name="40% - Акцент4 3 45" xfId="12045"/>
    <cellStyle name="40% - Акцент4 3 46" xfId="12280"/>
    <cellStyle name="40% - Акцент4 3 47" xfId="12515"/>
    <cellStyle name="40% - Акцент4 3 48" xfId="12750"/>
    <cellStyle name="40% - Акцент4 3 49" xfId="12985"/>
    <cellStyle name="40% - Акцент4 3 5" xfId="1702"/>
    <cellStyle name="40% - Акцент4 3 5 2" xfId="4739"/>
    <cellStyle name="40% - Акцент4 3 5 3" xfId="9975"/>
    <cellStyle name="40% - Акцент4 3 50" xfId="13220"/>
    <cellStyle name="40% - Акцент4 3 51" xfId="13455"/>
    <cellStyle name="40% - Акцент4 3 52" xfId="13690"/>
    <cellStyle name="40% - Акцент4 3 53" xfId="13924"/>
    <cellStyle name="40% - Акцент4 3 54" xfId="14150"/>
    <cellStyle name="40% - Акцент4 3 55" xfId="14376"/>
    <cellStyle name="40% - Акцент4 3 56" xfId="14596"/>
    <cellStyle name="40% - Акцент4 3 57" xfId="14815"/>
    <cellStyle name="40% - Акцент4 3 58" xfId="15009"/>
    <cellStyle name="40% - Акцент4 3 59" xfId="15200"/>
    <cellStyle name="40% - Акцент4 3 6" xfId="1703"/>
    <cellStyle name="40% - Акцент4 3 6 2" xfId="4740"/>
    <cellStyle name="40% - Акцент4 3 6 3" xfId="9976"/>
    <cellStyle name="40% - Акцент4 3 60" xfId="15344"/>
    <cellStyle name="40% - Акцент4 3 61" xfId="15533"/>
    <cellStyle name="40% - Акцент4 3 62" xfId="15620"/>
    <cellStyle name="40% - Акцент4 3 63" xfId="15696"/>
    <cellStyle name="40% - Акцент4 3 7" xfId="1704"/>
    <cellStyle name="40% - Акцент4 3 7 2" xfId="4741"/>
    <cellStyle name="40% - Акцент4 3 7 3" xfId="9977"/>
    <cellStyle name="40% - Акцент4 3 8" xfId="1705"/>
    <cellStyle name="40% - Акцент4 3 8 2" xfId="4742"/>
    <cellStyle name="40% - Акцент4 3 8 3" xfId="9978"/>
    <cellStyle name="40% - Акцент4 3 9" xfId="1706"/>
    <cellStyle name="40% - Акцент4 3 9 2" xfId="4743"/>
    <cellStyle name="40% - Акцент4 3 9 3" xfId="9979"/>
    <cellStyle name="40% - Акцент4 3_46EE.2011(v1.0)" xfId="1707"/>
    <cellStyle name="40% — акцент4 30" xfId="6630"/>
    <cellStyle name="40% — акцент4 31" xfId="7017"/>
    <cellStyle name="40% — акцент4 32" xfId="7235"/>
    <cellStyle name="40% — акцент4 33" xfId="7462"/>
    <cellStyle name="40% — акцент4 34" xfId="7689"/>
    <cellStyle name="40% — акцент4 35" xfId="7911"/>
    <cellStyle name="40% — акцент4 36" xfId="8129"/>
    <cellStyle name="40% — акцент4 37" xfId="8326"/>
    <cellStyle name="40% — акцент4 38" xfId="8517"/>
    <cellStyle name="40% — акцент4 39" xfId="8662"/>
    <cellStyle name="40% - Акцент4 4" xfId="1708"/>
    <cellStyle name="40% — акцент4 4" xfId="1709"/>
    <cellStyle name="40% - Акцент4 4 2" xfId="1710"/>
    <cellStyle name="40% - Акцент4 4 2 2" xfId="1711"/>
    <cellStyle name="40% - Акцент4 4 3" xfId="1712"/>
    <cellStyle name="40% - Акцент4 4 3 2" xfId="1713"/>
    <cellStyle name="40% - Акцент4 4_46EE.2011(v1.0)" xfId="1714"/>
    <cellStyle name="40% — акцент4 40" xfId="8839"/>
    <cellStyle name="40% — акцент4 41" xfId="9083"/>
    <cellStyle name="40% — акцент4 42" xfId="9189"/>
    <cellStyle name="40% — акцент4 43" xfId="9321"/>
    <cellStyle name="40% — акцент4 44" xfId="9411"/>
    <cellStyle name="40% — акцент4 45" xfId="9500"/>
    <cellStyle name="40% — акцент4 46" xfId="9583"/>
    <cellStyle name="40% — акцент4 47" xfId="9473"/>
    <cellStyle name="40% — акцент4 48" xfId="9711"/>
    <cellStyle name="40% — акцент4 49" xfId="9958"/>
    <cellStyle name="40% - Акцент4 5" xfId="1715"/>
    <cellStyle name="40% — акцент4 5" xfId="1716"/>
    <cellStyle name="40% - Акцент4 5 2" xfId="1717"/>
    <cellStyle name="40% - Акцент4 5 2 2" xfId="1718"/>
    <cellStyle name="40% - Акцент4 5 3" xfId="1719"/>
    <cellStyle name="40% - Акцент4 5 3 2" xfId="1720"/>
    <cellStyle name="40% - Акцент4 5_46EE.2011(v1.0)" xfId="1721"/>
    <cellStyle name="40% — акцент4 50" xfId="10739"/>
    <cellStyle name="40% — акцент4 51" xfId="11116"/>
    <cellStyle name="40% — акцент4 52" xfId="11351"/>
    <cellStyle name="40% — акцент4 53" xfId="11586"/>
    <cellStyle name="40% — акцент4 54" xfId="11821"/>
    <cellStyle name="40% — акцент4 55" xfId="12056"/>
    <cellStyle name="40% — акцент4 56" xfId="12291"/>
    <cellStyle name="40% — акцент4 57" xfId="12526"/>
    <cellStyle name="40% — акцент4 58" xfId="12761"/>
    <cellStyle name="40% — акцент4 59" xfId="12996"/>
    <cellStyle name="40% - Акцент4 6" xfId="1722"/>
    <cellStyle name="40% — акцент4 6" xfId="1723"/>
    <cellStyle name="40% - Акцент4 6 2" xfId="1724"/>
    <cellStyle name="40% - Акцент4 6 2 2" xfId="1725"/>
    <cellStyle name="40% - Акцент4 6 3" xfId="1726"/>
    <cellStyle name="40% - Акцент4 6 3 2" xfId="1727"/>
    <cellStyle name="40% - Акцент4 6_46EE.2011(v1.0)" xfId="1728"/>
    <cellStyle name="40% — акцент4 60" xfId="13231"/>
    <cellStyle name="40% — акцент4 61" xfId="13466"/>
    <cellStyle name="40% — акцент4 62" xfId="13701"/>
    <cellStyle name="40% — акцент4 63" xfId="13935"/>
    <cellStyle name="40% — акцент4 64" xfId="14161"/>
    <cellStyle name="40% — акцент4 65" xfId="14387"/>
    <cellStyle name="40% — акцент4 66" xfId="14607"/>
    <cellStyle name="40% — акцент4 67" xfId="14826"/>
    <cellStyle name="40% — акцент4 68" xfId="15020"/>
    <cellStyle name="40% — акцент4 69" xfId="15211"/>
    <cellStyle name="40% - Акцент4 7" xfId="1729"/>
    <cellStyle name="40% — акцент4 7" xfId="1730"/>
    <cellStyle name="40% - Акцент4 7 2" xfId="1731"/>
    <cellStyle name="40% - Акцент4 7 2 2" xfId="1732"/>
    <cellStyle name="40% - Акцент4 7 3" xfId="1733"/>
    <cellStyle name="40% - Акцент4 7 3 2" xfId="1734"/>
    <cellStyle name="40% - Акцент4 7_46EE.2011(v1.0)" xfId="1735"/>
    <cellStyle name="40% — акцент4 70" xfId="15355"/>
    <cellStyle name="40% — акцент4 71" xfId="15529"/>
    <cellStyle name="40% — акцент4 72" xfId="15624"/>
    <cellStyle name="40% — акцент4 73" xfId="15700"/>
    <cellStyle name="40% - Акцент4 8" xfId="1736"/>
    <cellStyle name="40% — акцент4 8" xfId="1737"/>
    <cellStyle name="40% - Акцент4 8 2" xfId="1738"/>
    <cellStyle name="40% - Акцент4 8 2 2" xfId="1739"/>
    <cellStyle name="40% - Акцент4 8 3" xfId="1740"/>
    <cellStyle name="40% - Акцент4 8 3 2" xfId="1741"/>
    <cellStyle name="40% - Акцент4 8 4" xfId="1742"/>
    <cellStyle name="40% - Акцент4 8_46EE.2011(v1.0)" xfId="1743"/>
    <cellStyle name="40% - Акцент4 9" xfId="1744"/>
    <cellStyle name="40% — акцент4 9" xfId="1745"/>
    <cellStyle name="40% - Акцент4 9 2" xfId="1746"/>
    <cellStyle name="40% - Акцент4 9 2 2" xfId="1747"/>
    <cellStyle name="40% - Акцент4 9 3" xfId="1748"/>
    <cellStyle name="40% - Акцент4 9 3 2" xfId="1749"/>
    <cellStyle name="40% - Акцент4 9 4" xfId="1750"/>
    <cellStyle name="40% - Акцент4 9_46EE.2011(v1.0)" xfId="1751"/>
    <cellStyle name="40% — акцент4_Расчет тарифа на тэ 2015 СЛФ" xfId="1752"/>
    <cellStyle name="40% — акцент5" xfId="1753"/>
    <cellStyle name="40% - Акцент5 10" xfId="1754"/>
    <cellStyle name="40% — акцент5 10" xfId="1755"/>
    <cellStyle name="40% - Акцент5 10 2" xfId="1756"/>
    <cellStyle name="40% - Акцент5 11" xfId="1757"/>
    <cellStyle name="40% — акцент5 11" xfId="1758"/>
    <cellStyle name="40% - Акцент5 11 2" xfId="1759"/>
    <cellStyle name="40% — акцент5 12" xfId="1760"/>
    <cellStyle name="40% — акцент5 13" xfId="1761"/>
    <cellStyle name="40% — акцент5 14" xfId="1762"/>
    <cellStyle name="40% — акцент5 15" xfId="1763"/>
    <cellStyle name="40% — акцент5 16" xfId="1764"/>
    <cellStyle name="40% — акцент5 17" xfId="1765"/>
    <cellStyle name="40% — акцент5 18" xfId="1766"/>
    <cellStyle name="40% — акцент5 19" xfId="1767"/>
    <cellStyle name="40% - Акцент5 2" xfId="1768"/>
    <cellStyle name="40% — акцент5 2" xfId="1769"/>
    <cellStyle name="40% - Акцент5 2 10" xfId="1770"/>
    <cellStyle name="40% — акцент5 2 10" xfId="6586"/>
    <cellStyle name="40% - Акцент5 2 10 10" xfId="8502"/>
    <cellStyle name="40% - Акцент5 2 10 11" xfId="8647"/>
    <cellStyle name="40% - Акцент5 2 10 12" xfId="9983"/>
    <cellStyle name="40% - Акцент5 2 10 13" xfId="10764"/>
    <cellStyle name="40% - Акцент5 2 10 14" xfId="11092"/>
    <cellStyle name="40% - Акцент5 2 10 15" xfId="11327"/>
    <cellStyle name="40% - Акцент5 2 10 16" xfId="11562"/>
    <cellStyle name="40% - Акцент5 2 10 17" xfId="11797"/>
    <cellStyle name="40% - Акцент5 2 10 18" xfId="12032"/>
    <cellStyle name="40% - Акцент5 2 10 19" xfId="12267"/>
    <cellStyle name="40% - Акцент5 2 10 2" xfId="4747"/>
    <cellStyle name="40% - Акцент5 2 10 20" xfId="12502"/>
    <cellStyle name="40% - Акцент5 2 10 21" xfId="12737"/>
    <cellStyle name="40% - Акцент5 2 10 22" xfId="12972"/>
    <cellStyle name="40% - Акцент5 2 10 23" xfId="13207"/>
    <cellStyle name="40% - Акцент5 2 10 24" xfId="13442"/>
    <cellStyle name="40% - Акцент5 2 10 25" xfId="13677"/>
    <cellStyle name="40% - Акцент5 2 10 26" xfId="13911"/>
    <cellStyle name="40% - Акцент5 2 10 27" xfId="14137"/>
    <cellStyle name="40% - Акцент5 2 10 28" xfId="14363"/>
    <cellStyle name="40% - Акцент5 2 10 29" xfId="14583"/>
    <cellStyle name="40% - Акцент5 2 10 3" xfId="6793"/>
    <cellStyle name="40% - Акцент5 2 10 30" xfId="14804"/>
    <cellStyle name="40% - Акцент5 2 10 31" xfId="15000"/>
    <cellStyle name="40% - Акцент5 2 10 32" xfId="15196"/>
    <cellStyle name="40% - Акцент5 2 10 33" xfId="15340"/>
    <cellStyle name="40% - Акцент5 2 10 4" xfId="6994"/>
    <cellStyle name="40% - Акцент5 2 10 5" xfId="7438"/>
    <cellStyle name="40% - Акцент5 2 10 6" xfId="7665"/>
    <cellStyle name="40% - Акцент5 2 10 7" xfId="7887"/>
    <cellStyle name="40% - Акцент5 2 10 8" xfId="8108"/>
    <cellStyle name="40% - Акцент5 2 10 9" xfId="8305"/>
    <cellStyle name="40% - Акцент5 2 11" xfId="4745"/>
    <cellStyle name="40% — акцент5 2 11" xfId="6794"/>
    <cellStyle name="40% - Акцент5 2 12" xfId="5649"/>
    <cellStyle name="40% — акцент5 2 12" xfId="6995"/>
    <cellStyle name="40% - Акцент5 2 13" xfId="5980"/>
    <cellStyle name="40% — акцент5 2 13" xfId="7439"/>
    <cellStyle name="40% - Акцент5 2 14" xfId="5599"/>
    <cellStyle name="40% — акцент5 2 14" xfId="7666"/>
    <cellStyle name="40% - Акцент5 2 15" xfId="6040"/>
    <cellStyle name="40% — акцент5 2 15" xfId="7888"/>
    <cellStyle name="40% - Акцент5 2 16" xfId="5501"/>
    <cellStyle name="40% — акцент5 2 16" xfId="8109"/>
    <cellStyle name="40% - Акцент5 2 17" xfId="6172"/>
    <cellStyle name="40% — акцент5 2 17" xfId="8306"/>
    <cellStyle name="40% - Акцент5 2 18" xfId="6423"/>
    <cellStyle name="40% — акцент5 2 18" xfId="8503"/>
    <cellStyle name="40% - Акцент5 2 19" xfId="6587"/>
    <cellStyle name="40% — акцент5 2 19" xfId="8648"/>
    <cellStyle name="40% - Акцент5 2 2" xfId="1771"/>
    <cellStyle name="40% — акцент5 2 2" xfId="4746"/>
    <cellStyle name="40% - Акцент5 2 2 10" xfId="6420"/>
    <cellStyle name="40% - Акцент5 2 2 11" xfId="6581"/>
    <cellStyle name="40% - Акцент5 2 2 12" xfId="6789"/>
    <cellStyle name="40% - Акцент5 2 2 13" xfId="6993"/>
    <cellStyle name="40% - Акцент5 2 2 14" xfId="7437"/>
    <cellStyle name="40% - Акцент5 2 2 15" xfId="7664"/>
    <cellStyle name="40% - Акцент5 2 2 16" xfId="7886"/>
    <cellStyle name="40% - Акцент5 2 2 17" xfId="8107"/>
    <cellStyle name="40% - Акцент5 2 2 18" xfId="8304"/>
    <cellStyle name="40% - Акцент5 2 2 19" xfId="8501"/>
    <cellStyle name="40% - Акцент5 2 2 2" xfId="1772"/>
    <cellStyle name="40% - Акцент5 2 2 20" xfId="8646"/>
    <cellStyle name="40% - Акцент5 2 2 21" xfId="8848"/>
    <cellStyle name="40% - Акцент5 2 2 22" xfId="9092"/>
    <cellStyle name="40% - Акцент5 2 2 23" xfId="9180"/>
    <cellStyle name="40% - Акцент5 2 2 24" xfId="9312"/>
    <cellStyle name="40% - Акцент5 2 2 25" xfId="9402"/>
    <cellStyle name="40% - Акцент5 2 2 26" xfId="9491"/>
    <cellStyle name="40% - Акцент5 2 2 27" xfId="9575"/>
    <cellStyle name="40% - Акцент5 2 2 28" xfId="9265"/>
    <cellStyle name="40% - Акцент5 2 2 29" xfId="9703"/>
    <cellStyle name="40% - Акцент5 2 2 3" xfId="4748"/>
    <cellStyle name="40% - Акцент5 2 2 30" xfId="9984"/>
    <cellStyle name="40% - Акцент5 2 2 31" xfId="10765"/>
    <cellStyle name="40% - Акцент5 2 2 32" xfId="11091"/>
    <cellStyle name="40% - Акцент5 2 2 33" xfId="11326"/>
    <cellStyle name="40% - Акцент5 2 2 34" xfId="11561"/>
    <cellStyle name="40% - Акцент5 2 2 35" xfId="11796"/>
    <cellStyle name="40% - Акцент5 2 2 36" xfId="12031"/>
    <cellStyle name="40% - Акцент5 2 2 37" xfId="12266"/>
    <cellStyle name="40% - Акцент5 2 2 38" xfId="12501"/>
    <cellStyle name="40% - Акцент5 2 2 39" xfId="12736"/>
    <cellStyle name="40% - Акцент5 2 2 4" xfId="5652"/>
    <cellStyle name="40% - Акцент5 2 2 40" xfId="12971"/>
    <cellStyle name="40% - Акцент5 2 2 41" xfId="13206"/>
    <cellStyle name="40% - Акцент5 2 2 42" xfId="13441"/>
    <cellStyle name="40% - Акцент5 2 2 43" xfId="13676"/>
    <cellStyle name="40% - Акцент5 2 2 44" xfId="13910"/>
    <cellStyle name="40% - Акцент5 2 2 45" xfId="14136"/>
    <cellStyle name="40% - Акцент5 2 2 46" xfId="14362"/>
    <cellStyle name="40% - Акцент5 2 2 47" xfId="14582"/>
    <cellStyle name="40% - Акцент5 2 2 48" xfId="14803"/>
    <cellStyle name="40% - Акцент5 2 2 49" xfId="14999"/>
    <cellStyle name="40% - Акцент5 2 2 5" xfId="5977"/>
    <cellStyle name="40% - Акцент5 2 2 50" xfId="15195"/>
    <cellStyle name="40% - Акцент5 2 2 51" xfId="15339"/>
    <cellStyle name="40% - Акцент5 2 2 52" xfId="15538"/>
    <cellStyle name="40% - Акцент5 2 2 53" xfId="15616"/>
    <cellStyle name="40% - Акцент5 2 2 54" xfId="15692"/>
    <cellStyle name="40% - Акцент5 2 2 6" xfId="5602"/>
    <cellStyle name="40% - Акцент5 2 2 7" xfId="6037"/>
    <cellStyle name="40% - Акцент5 2 2 8" xfId="5505"/>
    <cellStyle name="40% - Акцент5 2 2 9" xfId="6169"/>
    <cellStyle name="40% - Акцент5 2 20" xfId="6795"/>
    <cellStyle name="40% — акцент5 2 20" xfId="8847"/>
    <cellStyle name="40% - Акцент5 2 21" xfId="6996"/>
    <cellStyle name="40% — акцент5 2 21" xfId="9091"/>
    <cellStyle name="40% - Акцент5 2 22" xfId="7440"/>
    <cellStyle name="40% — акцент5 2 22" xfId="9181"/>
    <cellStyle name="40% - Акцент5 2 23" xfId="7667"/>
    <cellStyle name="40% — акцент5 2 23" xfId="9313"/>
    <cellStyle name="40% - Акцент5 2 24" xfId="7889"/>
    <cellStyle name="40% — акцент5 2 24" xfId="9403"/>
    <cellStyle name="40% - Акцент5 2 25" xfId="8110"/>
    <cellStyle name="40% — акцент5 2 25" xfId="9492"/>
    <cellStyle name="40% - Акцент5 2 26" xfId="8307"/>
    <cellStyle name="40% — акцент5 2 26" xfId="9576"/>
    <cellStyle name="40% - Акцент5 2 27" xfId="8504"/>
    <cellStyle name="40% — акцент5 2 27" xfId="9266"/>
    <cellStyle name="40% - Акцент5 2 28" xfId="8649"/>
    <cellStyle name="40% — акцент5 2 28" xfId="9704"/>
    <cellStyle name="40% - Акцент5 2 29" xfId="8846"/>
    <cellStyle name="40% — акцент5 2 29" xfId="9982"/>
    <cellStyle name="40% - Акцент5 2 3" xfId="1773"/>
    <cellStyle name="40% — акцент5 2 3" xfId="5650"/>
    <cellStyle name="40% - Акцент5 2 3 10" xfId="6574"/>
    <cellStyle name="40% - Акцент5 2 3 11" xfId="6781"/>
    <cellStyle name="40% - Акцент5 2 3 12" xfId="6992"/>
    <cellStyle name="40% - Акцент5 2 3 13" xfId="7436"/>
    <cellStyle name="40% - Акцент5 2 3 14" xfId="7663"/>
    <cellStyle name="40% - Акцент5 2 3 15" xfId="7885"/>
    <cellStyle name="40% - Акцент5 2 3 16" xfId="8106"/>
    <cellStyle name="40% - Акцент5 2 3 17" xfId="8303"/>
    <cellStyle name="40% - Акцент5 2 3 18" xfId="8500"/>
    <cellStyle name="40% - Акцент5 2 3 19" xfId="8645"/>
    <cellStyle name="40% - Акцент5 2 3 2" xfId="1774"/>
    <cellStyle name="40% - Акцент5 2 3 20" xfId="9985"/>
    <cellStyle name="40% - Акцент5 2 3 21" xfId="10766"/>
    <cellStyle name="40% - Акцент5 2 3 22" xfId="11090"/>
    <cellStyle name="40% - Акцент5 2 3 23" xfId="11325"/>
    <cellStyle name="40% - Акцент5 2 3 24" xfId="11560"/>
    <cellStyle name="40% - Акцент5 2 3 25" xfId="11795"/>
    <cellStyle name="40% - Акцент5 2 3 26" xfId="12030"/>
    <cellStyle name="40% - Акцент5 2 3 27" xfId="12265"/>
    <cellStyle name="40% - Акцент5 2 3 28" xfId="12500"/>
    <cellStyle name="40% - Акцент5 2 3 29" xfId="12735"/>
    <cellStyle name="40% - Акцент5 2 3 3" xfId="4749"/>
    <cellStyle name="40% - Акцент5 2 3 30" xfId="12970"/>
    <cellStyle name="40% - Акцент5 2 3 31" xfId="13205"/>
    <cellStyle name="40% - Акцент5 2 3 32" xfId="13440"/>
    <cellStyle name="40% - Акцент5 2 3 33" xfId="13675"/>
    <cellStyle name="40% - Акцент5 2 3 34" xfId="13909"/>
    <cellStyle name="40% - Акцент5 2 3 35" xfId="14135"/>
    <cellStyle name="40% - Акцент5 2 3 36" xfId="14361"/>
    <cellStyle name="40% - Акцент5 2 3 37" xfId="14581"/>
    <cellStyle name="40% - Акцент5 2 3 38" xfId="14802"/>
    <cellStyle name="40% - Акцент5 2 3 39" xfId="14998"/>
    <cellStyle name="40% - Акцент5 2 3 4" xfId="5976"/>
    <cellStyle name="40% - Акцент5 2 3 40" xfId="15194"/>
    <cellStyle name="40% - Акцент5 2 3 41" xfId="15338"/>
    <cellStyle name="40% - Акцент5 2 3 5" xfId="5603"/>
    <cellStyle name="40% - Акцент5 2 3 6" xfId="6036"/>
    <cellStyle name="40% - Акцент5 2 3 7" xfId="5507"/>
    <cellStyle name="40% - Акцент5 2 3 8" xfId="6168"/>
    <cellStyle name="40% - Акцент5 2 3 9" xfId="6419"/>
    <cellStyle name="40% - Акцент5 2 30" xfId="9090"/>
    <cellStyle name="40% — акцент5 2 30" xfId="10763"/>
    <cellStyle name="40% - Акцент5 2 31" xfId="9182"/>
    <cellStyle name="40% — акцент5 2 31" xfId="11093"/>
    <cellStyle name="40% - Акцент5 2 32" xfId="9314"/>
    <cellStyle name="40% — акцент5 2 32" xfId="11328"/>
    <cellStyle name="40% - Акцент5 2 33" xfId="9404"/>
    <cellStyle name="40% — акцент5 2 33" xfId="11563"/>
    <cellStyle name="40% - Акцент5 2 34" xfId="9493"/>
    <cellStyle name="40% — акцент5 2 34" xfId="11798"/>
    <cellStyle name="40% - Акцент5 2 35" xfId="9577"/>
    <cellStyle name="40% — акцент5 2 35" xfId="12033"/>
    <cellStyle name="40% - Акцент5 2 36" xfId="9267"/>
    <cellStyle name="40% — акцент5 2 36" xfId="12268"/>
    <cellStyle name="40% - Акцент5 2 37" xfId="9705"/>
    <cellStyle name="40% — акцент5 2 37" xfId="12503"/>
    <cellStyle name="40% - Акцент5 2 38" xfId="9981"/>
    <cellStyle name="40% — акцент5 2 38" xfId="12738"/>
    <cellStyle name="40% - Акцент5 2 39" xfId="10762"/>
    <cellStyle name="40% — акцент5 2 39" xfId="12973"/>
    <cellStyle name="40% - Акцент5 2 4" xfId="1775"/>
    <cellStyle name="40% — акцент5 2 4" xfId="5979"/>
    <cellStyle name="40% - Акцент5 2 4 10" xfId="6988"/>
    <cellStyle name="40% - Акцент5 2 4 11" xfId="7435"/>
    <cellStyle name="40% - Акцент5 2 4 12" xfId="7662"/>
    <cellStyle name="40% - Акцент5 2 4 13" xfId="7884"/>
    <cellStyle name="40% - Акцент5 2 4 14" xfId="8105"/>
    <cellStyle name="40% - Акцент5 2 4 15" xfId="8302"/>
    <cellStyle name="40% - Акцент5 2 4 16" xfId="8499"/>
    <cellStyle name="40% - Акцент5 2 4 17" xfId="8644"/>
    <cellStyle name="40% - Акцент5 2 4 18" xfId="9986"/>
    <cellStyle name="40% - Акцент5 2 4 19" xfId="10767"/>
    <cellStyle name="40% - Акцент5 2 4 2" xfId="4750"/>
    <cellStyle name="40% - Акцент5 2 4 20" xfId="11089"/>
    <cellStyle name="40% - Акцент5 2 4 21" xfId="11324"/>
    <cellStyle name="40% - Акцент5 2 4 22" xfId="11559"/>
    <cellStyle name="40% - Акцент5 2 4 23" xfId="11794"/>
    <cellStyle name="40% - Акцент5 2 4 24" xfId="12029"/>
    <cellStyle name="40% - Акцент5 2 4 25" xfId="12264"/>
    <cellStyle name="40% - Акцент5 2 4 26" xfId="12499"/>
    <cellStyle name="40% - Акцент5 2 4 27" xfId="12734"/>
    <cellStyle name="40% - Акцент5 2 4 28" xfId="12969"/>
    <cellStyle name="40% - Акцент5 2 4 29" xfId="13204"/>
    <cellStyle name="40% - Акцент5 2 4 3" xfId="5607"/>
    <cellStyle name="40% - Акцент5 2 4 30" xfId="13439"/>
    <cellStyle name="40% - Акцент5 2 4 31" xfId="13674"/>
    <cellStyle name="40% - Акцент5 2 4 32" xfId="13908"/>
    <cellStyle name="40% - Акцент5 2 4 33" xfId="14134"/>
    <cellStyle name="40% - Акцент5 2 4 34" xfId="14360"/>
    <cellStyle name="40% - Акцент5 2 4 35" xfId="14580"/>
    <cellStyle name="40% - Акцент5 2 4 36" xfId="14801"/>
    <cellStyle name="40% - Акцент5 2 4 37" xfId="14997"/>
    <cellStyle name="40% - Акцент5 2 4 38" xfId="15193"/>
    <cellStyle name="40% - Акцент5 2 4 39" xfId="15337"/>
    <cellStyle name="40% - Акцент5 2 4 4" xfId="6035"/>
    <cellStyle name="40% - Акцент5 2 4 5" xfId="5508"/>
    <cellStyle name="40% - Акцент5 2 4 6" xfId="6166"/>
    <cellStyle name="40% - Акцент5 2 4 7" xfId="6418"/>
    <cellStyle name="40% - Акцент5 2 4 8" xfId="6573"/>
    <cellStyle name="40% - Акцент5 2 4 9" xfId="6779"/>
    <cellStyle name="40% - Акцент5 2 40" xfId="11094"/>
    <cellStyle name="40% — акцент5 2 40" xfId="13208"/>
    <cellStyle name="40% - Акцент5 2 41" xfId="11329"/>
    <cellStyle name="40% — акцент5 2 41" xfId="13443"/>
    <cellStyle name="40% - Акцент5 2 42" xfId="11564"/>
    <cellStyle name="40% — акцент5 2 42" xfId="13678"/>
    <cellStyle name="40% - Акцент5 2 43" xfId="11799"/>
    <cellStyle name="40% — акцент5 2 43" xfId="13912"/>
    <cellStyle name="40% - Акцент5 2 44" xfId="12034"/>
    <cellStyle name="40% — акцент5 2 44" xfId="14138"/>
    <cellStyle name="40% - Акцент5 2 45" xfId="12269"/>
    <cellStyle name="40% — акцент5 2 45" xfId="14364"/>
    <cellStyle name="40% - Акцент5 2 46" xfId="12504"/>
    <cellStyle name="40% — акцент5 2 46" xfId="14584"/>
    <cellStyle name="40% - Акцент5 2 47" xfId="12739"/>
    <cellStyle name="40% — акцент5 2 47" xfId="14805"/>
    <cellStyle name="40% - Акцент5 2 48" xfId="12974"/>
    <cellStyle name="40% — акцент5 2 48" xfId="15001"/>
    <cellStyle name="40% - Акцент5 2 49" xfId="13209"/>
    <cellStyle name="40% — акцент5 2 49" xfId="15197"/>
    <cellStyle name="40% - Акцент5 2 5" xfId="1776"/>
    <cellStyle name="40% — акцент5 2 5" xfId="5600"/>
    <cellStyle name="40% - Акцент5 2 5 10" xfId="7434"/>
    <cellStyle name="40% - Акцент5 2 5 11" xfId="7661"/>
    <cellStyle name="40% - Акцент5 2 5 12" xfId="7883"/>
    <cellStyle name="40% - Акцент5 2 5 13" xfId="8104"/>
    <cellStyle name="40% - Акцент5 2 5 14" xfId="8301"/>
    <cellStyle name="40% - Акцент5 2 5 15" xfId="8498"/>
    <cellStyle name="40% - Акцент5 2 5 16" xfId="8643"/>
    <cellStyle name="40% - Акцент5 2 5 17" xfId="9987"/>
    <cellStyle name="40% - Акцент5 2 5 18" xfId="10768"/>
    <cellStyle name="40% - Акцент5 2 5 19" xfId="11088"/>
    <cellStyle name="40% - Акцент5 2 5 2" xfId="4751"/>
    <cellStyle name="40% - Акцент5 2 5 20" xfId="11323"/>
    <cellStyle name="40% - Акцент5 2 5 21" xfId="11558"/>
    <cellStyle name="40% - Акцент5 2 5 22" xfId="11793"/>
    <cellStyle name="40% - Акцент5 2 5 23" xfId="12028"/>
    <cellStyle name="40% - Акцент5 2 5 24" xfId="12263"/>
    <cellStyle name="40% - Акцент5 2 5 25" xfId="12498"/>
    <cellStyle name="40% - Акцент5 2 5 26" xfId="12733"/>
    <cellStyle name="40% - Акцент5 2 5 27" xfId="12968"/>
    <cellStyle name="40% - Акцент5 2 5 28" xfId="13203"/>
    <cellStyle name="40% - Акцент5 2 5 29" xfId="13438"/>
    <cellStyle name="40% - Акцент5 2 5 3" xfId="6033"/>
    <cellStyle name="40% - Акцент5 2 5 30" xfId="13673"/>
    <cellStyle name="40% - Акцент5 2 5 31" xfId="13907"/>
    <cellStyle name="40% - Акцент5 2 5 32" xfId="14133"/>
    <cellStyle name="40% - Акцент5 2 5 33" xfId="14359"/>
    <cellStyle name="40% - Акцент5 2 5 34" xfId="14579"/>
    <cellStyle name="40% - Акцент5 2 5 35" xfId="14800"/>
    <cellStyle name="40% - Акцент5 2 5 36" xfId="14996"/>
    <cellStyle name="40% - Акцент5 2 5 37" xfId="15192"/>
    <cellStyle name="40% - Акцент5 2 5 38" xfId="15336"/>
    <cellStyle name="40% - Акцент5 2 5 4" xfId="5509"/>
    <cellStyle name="40% - Акцент5 2 5 5" xfId="6165"/>
    <cellStyle name="40% - Акцент5 2 5 6" xfId="6414"/>
    <cellStyle name="40% - Акцент5 2 5 7" xfId="6571"/>
    <cellStyle name="40% - Акцент5 2 5 8" xfId="6778"/>
    <cellStyle name="40% - Акцент5 2 5 9" xfId="6978"/>
    <cellStyle name="40% - Акцент5 2 50" xfId="13444"/>
    <cellStyle name="40% — акцент5 2 50" xfId="15341"/>
    <cellStyle name="40% - Акцент5 2 51" xfId="13679"/>
    <cellStyle name="40% — акцент5 2 51" xfId="15537"/>
    <cellStyle name="40% - Акцент5 2 52" xfId="13913"/>
    <cellStyle name="40% — акцент5 2 52" xfId="15617"/>
    <cellStyle name="40% - Акцент5 2 53" xfId="14139"/>
    <cellStyle name="40% — акцент5 2 53" xfId="15693"/>
    <cellStyle name="40% - Акцент5 2 54" xfId="14365"/>
    <cellStyle name="40% - Акцент5 2 55" xfId="14585"/>
    <cellStyle name="40% - Акцент5 2 56" xfId="14806"/>
    <cellStyle name="40% - Акцент5 2 57" xfId="15002"/>
    <cellStyle name="40% - Акцент5 2 58" xfId="15198"/>
    <cellStyle name="40% - Акцент5 2 59" xfId="15342"/>
    <cellStyle name="40% - Акцент5 2 6" xfId="1777"/>
    <cellStyle name="40% — акцент5 2 6" xfId="6039"/>
    <cellStyle name="40% - Акцент5 2 6 10" xfId="7660"/>
    <cellStyle name="40% - Акцент5 2 6 11" xfId="7882"/>
    <cellStyle name="40% - Акцент5 2 6 12" xfId="8103"/>
    <cellStyle name="40% - Акцент5 2 6 13" xfId="8300"/>
    <cellStyle name="40% - Акцент5 2 6 14" xfId="8497"/>
    <cellStyle name="40% - Акцент5 2 6 15" xfId="8642"/>
    <cellStyle name="40% - Акцент5 2 6 16" xfId="9988"/>
    <cellStyle name="40% - Акцент5 2 6 17" xfId="10769"/>
    <cellStyle name="40% - Акцент5 2 6 18" xfId="11087"/>
    <cellStyle name="40% - Акцент5 2 6 19" xfId="11322"/>
    <cellStyle name="40% - Акцент5 2 6 2" xfId="4752"/>
    <cellStyle name="40% - Акцент5 2 6 20" xfId="11557"/>
    <cellStyle name="40% - Акцент5 2 6 21" xfId="11792"/>
    <cellStyle name="40% - Акцент5 2 6 22" xfId="12027"/>
    <cellStyle name="40% - Акцент5 2 6 23" xfId="12262"/>
    <cellStyle name="40% - Акцент5 2 6 24" xfId="12497"/>
    <cellStyle name="40% - Акцент5 2 6 25" xfId="12732"/>
    <cellStyle name="40% - Акцент5 2 6 26" xfId="12967"/>
    <cellStyle name="40% - Акцент5 2 6 27" xfId="13202"/>
    <cellStyle name="40% - Акцент5 2 6 28" xfId="13437"/>
    <cellStyle name="40% - Акцент5 2 6 29" xfId="13672"/>
    <cellStyle name="40% - Акцент5 2 6 3" xfId="5510"/>
    <cellStyle name="40% - Акцент5 2 6 30" xfId="13906"/>
    <cellStyle name="40% - Акцент5 2 6 31" xfId="14132"/>
    <cellStyle name="40% - Акцент5 2 6 32" xfId="14358"/>
    <cellStyle name="40% - Акцент5 2 6 33" xfId="14578"/>
    <cellStyle name="40% - Акцент5 2 6 34" xfId="14799"/>
    <cellStyle name="40% - Акцент5 2 6 35" xfId="14995"/>
    <cellStyle name="40% - Акцент5 2 6 36" xfId="15191"/>
    <cellStyle name="40% - Акцент5 2 6 37" xfId="15335"/>
    <cellStyle name="40% - Акцент5 2 6 4" xfId="6161"/>
    <cellStyle name="40% - Акцент5 2 6 5" xfId="6408"/>
    <cellStyle name="40% - Акцент5 2 6 6" xfId="6570"/>
    <cellStyle name="40% - Акцент5 2 6 7" xfId="6777"/>
    <cellStyle name="40% - Акцент5 2 6 8" xfId="6977"/>
    <cellStyle name="40% - Акцент5 2 6 9" xfId="7433"/>
    <cellStyle name="40% - Акцент5 2 60" xfId="15536"/>
    <cellStyle name="40% - Акцент5 2 61" xfId="15618"/>
    <cellStyle name="40% - Акцент5 2 62" xfId="15694"/>
    <cellStyle name="40% - Акцент5 2 7" xfId="1778"/>
    <cellStyle name="40% — акцент5 2 7" xfId="5503"/>
    <cellStyle name="40% - Акцент5 2 7 10" xfId="7881"/>
    <cellStyle name="40% - Акцент5 2 7 11" xfId="8102"/>
    <cellStyle name="40% - Акцент5 2 7 12" xfId="8299"/>
    <cellStyle name="40% - Акцент5 2 7 13" xfId="8496"/>
    <cellStyle name="40% - Акцент5 2 7 14" xfId="8641"/>
    <cellStyle name="40% - Акцент5 2 7 15" xfId="9989"/>
    <cellStyle name="40% - Акцент5 2 7 16" xfId="10770"/>
    <cellStyle name="40% - Акцент5 2 7 17" xfId="11086"/>
    <cellStyle name="40% - Акцент5 2 7 18" xfId="11321"/>
    <cellStyle name="40% - Акцент5 2 7 19" xfId="11556"/>
    <cellStyle name="40% - Акцент5 2 7 2" xfId="4753"/>
    <cellStyle name="40% - Акцент5 2 7 20" xfId="11791"/>
    <cellStyle name="40% - Акцент5 2 7 21" xfId="12026"/>
    <cellStyle name="40% - Акцент5 2 7 22" xfId="12261"/>
    <cellStyle name="40% - Акцент5 2 7 23" xfId="12496"/>
    <cellStyle name="40% - Акцент5 2 7 24" xfId="12731"/>
    <cellStyle name="40% - Акцент5 2 7 25" xfId="12966"/>
    <cellStyle name="40% - Акцент5 2 7 26" xfId="13201"/>
    <cellStyle name="40% - Акцент5 2 7 27" xfId="13436"/>
    <cellStyle name="40% - Акцент5 2 7 28" xfId="13671"/>
    <cellStyle name="40% - Акцент5 2 7 29" xfId="13905"/>
    <cellStyle name="40% - Акцент5 2 7 3" xfId="6151"/>
    <cellStyle name="40% - Акцент5 2 7 30" xfId="14131"/>
    <cellStyle name="40% - Акцент5 2 7 31" xfId="14357"/>
    <cellStyle name="40% - Акцент5 2 7 32" xfId="14577"/>
    <cellStyle name="40% - Акцент5 2 7 33" xfId="14798"/>
    <cellStyle name="40% - Акцент5 2 7 34" xfId="14994"/>
    <cellStyle name="40% - Акцент5 2 7 35" xfId="15190"/>
    <cellStyle name="40% - Акцент5 2 7 36" xfId="15334"/>
    <cellStyle name="40% - Акцент5 2 7 4" xfId="6407"/>
    <cellStyle name="40% - Акцент5 2 7 5" xfId="6569"/>
    <cellStyle name="40% - Акцент5 2 7 6" xfId="6776"/>
    <cellStyle name="40% - Акцент5 2 7 7" xfId="6976"/>
    <cellStyle name="40% - Акцент5 2 7 8" xfId="7432"/>
    <cellStyle name="40% - Акцент5 2 7 9" xfId="7659"/>
    <cellStyle name="40% - Акцент5 2 8" xfId="1779"/>
    <cellStyle name="40% — акцент5 2 8" xfId="6171"/>
    <cellStyle name="40% - Акцент5 2 8 10" xfId="8101"/>
    <cellStyle name="40% - Акцент5 2 8 11" xfId="8298"/>
    <cellStyle name="40% - Акцент5 2 8 12" xfId="8495"/>
    <cellStyle name="40% - Акцент5 2 8 13" xfId="8640"/>
    <cellStyle name="40% - Акцент5 2 8 14" xfId="9990"/>
    <cellStyle name="40% - Акцент5 2 8 15" xfId="10771"/>
    <cellStyle name="40% - Акцент5 2 8 16" xfId="11085"/>
    <cellStyle name="40% - Акцент5 2 8 17" xfId="11320"/>
    <cellStyle name="40% - Акцент5 2 8 18" xfId="11555"/>
    <cellStyle name="40% - Акцент5 2 8 19" xfId="11790"/>
    <cellStyle name="40% - Акцент5 2 8 2" xfId="4754"/>
    <cellStyle name="40% - Акцент5 2 8 20" xfId="12025"/>
    <cellStyle name="40% - Акцент5 2 8 21" xfId="12260"/>
    <cellStyle name="40% - Акцент5 2 8 22" xfId="12495"/>
    <cellStyle name="40% - Акцент5 2 8 23" xfId="12730"/>
    <cellStyle name="40% - Акцент5 2 8 24" xfId="12965"/>
    <cellStyle name="40% - Акцент5 2 8 25" xfId="13200"/>
    <cellStyle name="40% - Акцент5 2 8 26" xfId="13435"/>
    <cellStyle name="40% - Акцент5 2 8 27" xfId="13670"/>
    <cellStyle name="40% - Акцент5 2 8 28" xfId="13904"/>
    <cellStyle name="40% - Акцент5 2 8 29" xfId="14130"/>
    <cellStyle name="40% - Акцент5 2 8 3" xfId="6406"/>
    <cellStyle name="40% - Акцент5 2 8 30" xfId="14356"/>
    <cellStyle name="40% - Акцент5 2 8 31" xfId="14576"/>
    <cellStyle name="40% - Акцент5 2 8 32" xfId="14797"/>
    <cellStyle name="40% - Акцент5 2 8 33" xfId="14993"/>
    <cellStyle name="40% - Акцент5 2 8 34" xfId="15189"/>
    <cellStyle name="40% - Акцент5 2 8 35" xfId="15333"/>
    <cellStyle name="40% - Акцент5 2 8 4" xfId="6568"/>
    <cellStyle name="40% - Акцент5 2 8 5" xfId="6775"/>
    <cellStyle name="40% - Акцент5 2 8 6" xfId="6975"/>
    <cellStyle name="40% - Акцент5 2 8 7" xfId="7431"/>
    <cellStyle name="40% - Акцент5 2 8 8" xfId="7658"/>
    <cellStyle name="40% - Акцент5 2 8 9" xfId="7880"/>
    <cellStyle name="40% - Акцент5 2 9" xfId="1780"/>
    <cellStyle name="40% — акцент5 2 9" xfId="6422"/>
    <cellStyle name="40% - Акцент5 2 9 10" xfId="8297"/>
    <cellStyle name="40% - Акцент5 2 9 11" xfId="8494"/>
    <cellStyle name="40% - Акцент5 2 9 12" xfId="8639"/>
    <cellStyle name="40% - Акцент5 2 9 13" xfId="9991"/>
    <cellStyle name="40% - Акцент5 2 9 14" xfId="10772"/>
    <cellStyle name="40% - Акцент5 2 9 15" xfId="11084"/>
    <cellStyle name="40% - Акцент5 2 9 16" xfId="11319"/>
    <cellStyle name="40% - Акцент5 2 9 17" xfId="11554"/>
    <cellStyle name="40% - Акцент5 2 9 18" xfId="11789"/>
    <cellStyle name="40% - Акцент5 2 9 19" xfId="12024"/>
    <cellStyle name="40% - Акцент5 2 9 2" xfId="4755"/>
    <cellStyle name="40% - Акцент5 2 9 20" xfId="12259"/>
    <cellStyle name="40% - Акцент5 2 9 21" xfId="12494"/>
    <cellStyle name="40% - Акцент5 2 9 22" xfId="12729"/>
    <cellStyle name="40% - Акцент5 2 9 23" xfId="12964"/>
    <cellStyle name="40% - Акцент5 2 9 24" xfId="13199"/>
    <cellStyle name="40% - Акцент5 2 9 25" xfId="13434"/>
    <cellStyle name="40% - Акцент5 2 9 26" xfId="13669"/>
    <cellStyle name="40% - Акцент5 2 9 27" xfId="13903"/>
    <cellStyle name="40% - Акцент5 2 9 28" xfId="14129"/>
    <cellStyle name="40% - Акцент5 2 9 29" xfId="14355"/>
    <cellStyle name="40% - Акцент5 2 9 3" xfId="6567"/>
    <cellStyle name="40% - Акцент5 2 9 30" xfId="14575"/>
    <cellStyle name="40% - Акцент5 2 9 31" xfId="14796"/>
    <cellStyle name="40% - Акцент5 2 9 32" xfId="14992"/>
    <cellStyle name="40% - Акцент5 2 9 33" xfId="15188"/>
    <cellStyle name="40% - Акцент5 2 9 34" xfId="15332"/>
    <cellStyle name="40% - Акцент5 2 9 4" xfId="6774"/>
    <cellStyle name="40% - Акцент5 2 9 5" xfId="6974"/>
    <cellStyle name="40% - Акцент5 2 9 6" xfId="7430"/>
    <cellStyle name="40% - Акцент5 2 9 7" xfId="7657"/>
    <cellStyle name="40% - Акцент5 2 9 8" xfId="7879"/>
    <cellStyle name="40% - Акцент5 2 9 9" xfId="8100"/>
    <cellStyle name="40% - Акцент5 2_46EE.2011(v1.0)" xfId="1781"/>
    <cellStyle name="40% — акцент5 20" xfId="1782"/>
    <cellStyle name="40% — акцент5 21" xfId="1783"/>
    <cellStyle name="40% — акцент5 22" xfId="4744"/>
    <cellStyle name="40% — акцент5 23" xfId="5648"/>
    <cellStyle name="40% — акцент5 24" xfId="5981"/>
    <cellStyle name="40% — акцент5 25" xfId="5598"/>
    <cellStyle name="40% — акцент5 26" xfId="6043"/>
    <cellStyle name="40% — акцент5 27" xfId="5500"/>
    <cellStyle name="40% — акцент5 28" xfId="6173"/>
    <cellStyle name="40% — акцент5 29" xfId="6424"/>
    <cellStyle name="40% - Акцент5 3" xfId="1784"/>
    <cellStyle name="40% — акцент5 3" xfId="1785"/>
    <cellStyle name="40% - Акцент5 3 10" xfId="1786"/>
    <cellStyle name="40% - Акцент5 3 10 2" xfId="4757"/>
    <cellStyle name="40% - Акцент5 3 10 3" xfId="9993"/>
    <cellStyle name="40% - Акцент5 3 11" xfId="1787"/>
    <cellStyle name="40% - Акцент5 3 12" xfId="4756"/>
    <cellStyle name="40% - Акцент5 3 13" xfId="5660"/>
    <cellStyle name="40% - Акцент5 3 14" xfId="5969"/>
    <cellStyle name="40% - Акцент5 3 15" xfId="5614"/>
    <cellStyle name="40% - Акцент5 3 16" xfId="6028"/>
    <cellStyle name="40% - Акцент5 3 17" xfId="5524"/>
    <cellStyle name="40% - Акцент5 3 18" xfId="6148"/>
    <cellStyle name="40% - Акцент5 3 19" xfId="6403"/>
    <cellStyle name="40% - Акцент5 3 2" xfId="1788"/>
    <cellStyle name="40% - Акцент5 3 2 2" xfId="1789"/>
    <cellStyle name="40% - Акцент5 3 2 3" xfId="4758"/>
    <cellStyle name="40% - Акцент5 3 2 4" xfId="8850"/>
    <cellStyle name="40% - Акцент5 3 20" xfId="6566"/>
    <cellStyle name="40% - Акцент5 3 21" xfId="6773"/>
    <cellStyle name="40% - Акцент5 3 22" xfId="6973"/>
    <cellStyle name="40% - Акцент5 3 23" xfId="7429"/>
    <cellStyle name="40% - Акцент5 3 24" xfId="7656"/>
    <cellStyle name="40% - Акцент5 3 25" xfId="7878"/>
    <cellStyle name="40% - Акцент5 3 26" xfId="8099"/>
    <cellStyle name="40% - Акцент5 3 27" xfId="8296"/>
    <cellStyle name="40% - Акцент5 3 28" xfId="8493"/>
    <cellStyle name="40% - Акцент5 3 29" xfId="8638"/>
    <cellStyle name="40% - Акцент5 3 3" xfId="1790"/>
    <cellStyle name="40% - Акцент5 3 3 2" xfId="1791"/>
    <cellStyle name="40% - Акцент5 3 3 3" xfId="4759"/>
    <cellStyle name="40% - Акцент5 3 3 4" xfId="9995"/>
    <cellStyle name="40% - Акцент5 3 30" xfId="8849"/>
    <cellStyle name="40% - Акцент5 3 31" xfId="9093"/>
    <cellStyle name="40% - Акцент5 3 32" xfId="9179"/>
    <cellStyle name="40% - Акцент5 3 33" xfId="9311"/>
    <cellStyle name="40% - Акцент5 3 34" xfId="9401"/>
    <cellStyle name="40% - Акцент5 3 35" xfId="9490"/>
    <cellStyle name="40% - Акцент5 3 36" xfId="9574"/>
    <cellStyle name="40% - Акцент5 3 37" xfId="9264"/>
    <cellStyle name="40% - Акцент5 3 38" xfId="9702"/>
    <cellStyle name="40% - Акцент5 3 39" xfId="9992"/>
    <cellStyle name="40% - Акцент5 3 4" xfId="1792"/>
    <cellStyle name="40% - Акцент5 3 4 2" xfId="4760"/>
    <cellStyle name="40% - Акцент5 3 4 3" xfId="9996"/>
    <cellStyle name="40% - Акцент5 3 40" xfId="10773"/>
    <cellStyle name="40% - Акцент5 3 41" xfId="11083"/>
    <cellStyle name="40% - Акцент5 3 42" xfId="11318"/>
    <cellStyle name="40% - Акцент5 3 43" xfId="11553"/>
    <cellStyle name="40% - Акцент5 3 44" xfId="11788"/>
    <cellStyle name="40% - Акцент5 3 45" xfId="12023"/>
    <cellStyle name="40% - Акцент5 3 46" xfId="12258"/>
    <cellStyle name="40% - Акцент5 3 47" xfId="12493"/>
    <cellStyle name="40% - Акцент5 3 48" xfId="12728"/>
    <cellStyle name="40% - Акцент5 3 49" xfId="12963"/>
    <cellStyle name="40% - Акцент5 3 5" xfId="1793"/>
    <cellStyle name="40% - Акцент5 3 5 2" xfId="4761"/>
    <cellStyle name="40% - Акцент5 3 5 3" xfId="9997"/>
    <cellStyle name="40% - Акцент5 3 50" xfId="13198"/>
    <cellStyle name="40% - Акцент5 3 51" xfId="13433"/>
    <cellStyle name="40% - Акцент5 3 52" xfId="13668"/>
    <cellStyle name="40% - Акцент5 3 53" xfId="13902"/>
    <cellStyle name="40% - Акцент5 3 54" xfId="14128"/>
    <cellStyle name="40% - Акцент5 3 55" xfId="14354"/>
    <cellStyle name="40% - Акцент5 3 56" xfId="14574"/>
    <cellStyle name="40% - Акцент5 3 57" xfId="14795"/>
    <cellStyle name="40% - Акцент5 3 58" xfId="14991"/>
    <cellStyle name="40% - Акцент5 3 59" xfId="15187"/>
    <cellStyle name="40% - Акцент5 3 6" xfId="1794"/>
    <cellStyle name="40% - Акцент5 3 6 2" xfId="4762"/>
    <cellStyle name="40% - Акцент5 3 6 3" xfId="9998"/>
    <cellStyle name="40% - Акцент5 3 60" xfId="15331"/>
    <cellStyle name="40% - Акцент5 3 61" xfId="15539"/>
    <cellStyle name="40% - Акцент5 3 62" xfId="15615"/>
    <cellStyle name="40% - Акцент5 3 63" xfId="15691"/>
    <cellStyle name="40% - Акцент5 3 7" xfId="1795"/>
    <cellStyle name="40% - Акцент5 3 7 2" xfId="4763"/>
    <cellStyle name="40% - Акцент5 3 7 3" xfId="9999"/>
    <cellStyle name="40% - Акцент5 3 8" xfId="1796"/>
    <cellStyle name="40% - Акцент5 3 8 2" xfId="4764"/>
    <cellStyle name="40% - Акцент5 3 8 3" xfId="10000"/>
    <cellStyle name="40% - Акцент5 3 9" xfId="1797"/>
    <cellStyle name="40% - Акцент5 3 9 2" xfId="4765"/>
    <cellStyle name="40% - Акцент5 3 9 3" xfId="10001"/>
    <cellStyle name="40% - Акцент5 3_46EE.2011(v1.0)" xfId="1798"/>
    <cellStyle name="40% — акцент5 30" xfId="6588"/>
    <cellStyle name="40% — акцент5 31" xfId="6796"/>
    <cellStyle name="40% — акцент5 32" xfId="6997"/>
    <cellStyle name="40% — акцент5 33" xfId="7441"/>
    <cellStyle name="40% — акцент5 34" xfId="7668"/>
    <cellStyle name="40% — акцент5 35" xfId="7890"/>
    <cellStyle name="40% — акцент5 36" xfId="8111"/>
    <cellStyle name="40% — акцент5 37" xfId="8308"/>
    <cellStyle name="40% — акцент5 38" xfId="8505"/>
    <cellStyle name="40% — акцент5 39" xfId="8650"/>
    <cellStyle name="40% - Акцент5 4" xfId="1799"/>
    <cellStyle name="40% — акцент5 4" xfId="1800"/>
    <cellStyle name="40% - Акцент5 4 2" xfId="1801"/>
    <cellStyle name="40% - Акцент5 4 2 2" xfId="1802"/>
    <cellStyle name="40% - Акцент5 4 3" xfId="1803"/>
    <cellStyle name="40% - Акцент5 4 3 2" xfId="1804"/>
    <cellStyle name="40% - Акцент5 4_46EE.2011(v1.0)" xfId="1805"/>
    <cellStyle name="40% — акцент5 40" xfId="8845"/>
    <cellStyle name="40% — акцент5 41" xfId="9089"/>
    <cellStyle name="40% — акцент5 42" xfId="9183"/>
    <cellStyle name="40% — акцент5 43" xfId="9315"/>
    <cellStyle name="40% — акцент5 44" xfId="9405"/>
    <cellStyle name="40% — акцент5 45" xfId="9494"/>
    <cellStyle name="40% — акцент5 46" xfId="9578"/>
    <cellStyle name="40% — акцент5 47" xfId="9268"/>
    <cellStyle name="40% — акцент5 48" xfId="9706"/>
    <cellStyle name="40% — акцент5 49" xfId="9980"/>
    <cellStyle name="40% - Акцент5 5" xfId="1806"/>
    <cellStyle name="40% — акцент5 5" xfId="1807"/>
    <cellStyle name="40% - Акцент5 5 2" xfId="1808"/>
    <cellStyle name="40% - Акцент5 5 2 2" xfId="1809"/>
    <cellStyle name="40% - Акцент5 5 3" xfId="1810"/>
    <cellStyle name="40% - Акцент5 5 3 2" xfId="1811"/>
    <cellStyle name="40% - Акцент5 5_46EE.2011(v1.0)" xfId="1812"/>
    <cellStyle name="40% — акцент5 50" xfId="10761"/>
    <cellStyle name="40% — акцент5 51" xfId="11095"/>
    <cellStyle name="40% — акцент5 52" xfId="11330"/>
    <cellStyle name="40% — акцент5 53" xfId="11565"/>
    <cellStyle name="40% — акцент5 54" xfId="11800"/>
    <cellStyle name="40% — акцент5 55" xfId="12035"/>
    <cellStyle name="40% — акцент5 56" xfId="12270"/>
    <cellStyle name="40% — акцент5 57" xfId="12505"/>
    <cellStyle name="40% — акцент5 58" xfId="12740"/>
    <cellStyle name="40% — акцент5 59" xfId="12975"/>
    <cellStyle name="40% - Акцент5 6" xfId="1813"/>
    <cellStyle name="40% — акцент5 6" xfId="1814"/>
    <cellStyle name="40% - Акцент5 6 2" xfId="1815"/>
    <cellStyle name="40% - Акцент5 6 2 2" xfId="1816"/>
    <cellStyle name="40% - Акцент5 6 3" xfId="1817"/>
    <cellStyle name="40% - Акцент5 6 3 2" xfId="1818"/>
    <cellStyle name="40% - Акцент5 6_46EE.2011(v1.0)" xfId="1819"/>
    <cellStyle name="40% — акцент5 60" xfId="13210"/>
    <cellStyle name="40% — акцент5 61" xfId="13445"/>
    <cellStyle name="40% — акцент5 62" xfId="13680"/>
    <cellStyle name="40% — акцент5 63" xfId="13914"/>
    <cellStyle name="40% — акцент5 64" xfId="14140"/>
    <cellStyle name="40% — акцент5 65" xfId="14366"/>
    <cellStyle name="40% — акцент5 66" xfId="14586"/>
    <cellStyle name="40% — акцент5 67" xfId="14807"/>
    <cellStyle name="40% — акцент5 68" xfId="15003"/>
    <cellStyle name="40% — акцент5 69" xfId="15199"/>
    <cellStyle name="40% - Акцент5 7" xfId="1820"/>
    <cellStyle name="40% — акцент5 7" xfId="1821"/>
    <cellStyle name="40% - Акцент5 7 2" xfId="1822"/>
    <cellStyle name="40% - Акцент5 7 2 2" xfId="1823"/>
    <cellStyle name="40% - Акцент5 7 3" xfId="1824"/>
    <cellStyle name="40% - Акцент5 7 3 2" xfId="1825"/>
    <cellStyle name="40% - Акцент5 7_46EE.2011(v1.0)" xfId="1826"/>
    <cellStyle name="40% — акцент5 70" xfId="15343"/>
    <cellStyle name="40% — акцент5 71" xfId="15535"/>
    <cellStyle name="40% — акцент5 72" xfId="15619"/>
    <cellStyle name="40% — акцент5 73" xfId="15695"/>
    <cellStyle name="40% - Акцент5 8" xfId="1827"/>
    <cellStyle name="40% — акцент5 8" xfId="1828"/>
    <cellStyle name="40% - Акцент5 8 2" xfId="1829"/>
    <cellStyle name="40% - Акцент5 8 2 2" xfId="1830"/>
    <cellStyle name="40% - Акцент5 8 3" xfId="1831"/>
    <cellStyle name="40% - Акцент5 8 3 2" xfId="1832"/>
    <cellStyle name="40% - Акцент5 8 4" xfId="1833"/>
    <cellStyle name="40% - Акцент5 8_46EE.2011(v1.0)" xfId="1834"/>
    <cellStyle name="40% - Акцент5 9" xfId="1835"/>
    <cellStyle name="40% — акцент5 9" xfId="1836"/>
    <cellStyle name="40% - Акцент5 9 2" xfId="1837"/>
    <cellStyle name="40% - Акцент5 9 2 2" xfId="1838"/>
    <cellStyle name="40% - Акцент5 9 3" xfId="1839"/>
    <cellStyle name="40% - Акцент5 9 3 2" xfId="1840"/>
    <cellStyle name="40% - Акцент5 9 4" xfId="1841"/>
    <cellStyle name="40% - Акцент5 9_46EE.2011(v1.0)" xfId="1842"/>
    <cellStyle name="40% — акцент5_Расчет тарифа на тэ 2015 СЛФ" xfId="1843"/>
    <cellStyle name="40% — акцент6" xfId="1844"/>
    <cellStyle name="40% - Акцент6 10" xfId="1845"/>
    <cellStyle name="40% — акцент6 10" xfId="1846"/>
    <cellStyle name="40% - Акцент6 10 2" xfId="1847"/>
    <cellStyle name="40% - Акцент6 11" xfId="1848"/>
    <cellStyle name="40% — акцент6 11" xfId="1849"/>
    <cellStyle name="40% - Акцент6 11 2" xfId="1850"/>
    <cellStyle name="40% — акцент6 12" xfId="1851"/>
    <cellStyle name="40% — акцент6 13" xfId="1852"/>
    <cellStyle name="40% — акцент6 14" xfId="1853"/>
    <cellStyle name="40% — акцент6 15" xfId="1854"/>
    <cellStyle name="40% — акцент6 16" xfId="1855"/>
    <cellStyle name="40% — акцент6 17" xfId="1856"/>
    <cellStyle name="40% — акцент6 18" xfId="1857"/>
    <cellStyle name="40% — акцент6 19" xfId="1858"/>
    <cellStyle name="40% - Акцент6 2" xfId="1859"/>
    <cellStyle name="40% — акцент6 2" xfId="1860"/>
    <cellStyle name="40% - Акцент6 2 10" xfId="1861"/>
    <cellStyle name="40% — акцент6 2 10" xfId="6544"/>
    <cellStyle name="40% - Акцент6 2 10 10" xfId="8264"/>
    <cellStyle name="40% - Акцент6 2 10 11" xfId="8461"/>
    <cellStyle name="40% - Акцент6 2 10 12" xfId="10005"/>
    <cellStyle name="40% - Акцент6 2 10 13" xfId="10786"/>
    <cellStyle name="40% - Акцент6 2 10 14" xfId="11070"/>
    <cellStyle name="40% - Акцент6 2 10 15" xfId="10557"/>
    <cellStyle name="40% - Акцент6 2 10 16" xfId="11278"/>
    <cellStyle name="40% - Акцент6 2 10 17" xfId="11513"/>
    <cellStyle name="40% - Акцент6 2 10 18" xfId="11748"/>
    <cellStyle name="40% - Акцент6 2 10 19" xfId="11983"/>
    <cellStyle name="40% - Акцент6 2 10 2" xfId="4769"/>
    <cellStyle name="40% - Акцент6 2 10 20" xfId="12218"/>
    <cellStyle name="40% - Акцент6 2 10 21" xfId="12453"/>
    <cellStyle name="40% - Акцент6 2 10 22" xfId="12688"/>
    <cellStyle name="40% - Акцент6 2 10 23" xfId="12923"/>
    <cellStyle name="40% - Акцент6 2 10 24" xfId="13158"/>
    <cellStyle name="40% - Акцент6 2 10 25" xfId="13393"/>
    <cellStyle name="40% - Акцент6 2 10 26" xfId="13628"/>
    <cellStyle name="40% - Акцент6 2 10 27" xfId="13862"/>
    <cellStyle name="40% - Акцент6 2 10 28" xfId="14091"/>
    <cellStyle name="40% - Акцент6 2 10 29" xfId="14319"/>
    <cellStyle name="40% - Акцент6 2 10 3" xfId="6748"/>
    <cellStyle name="40% - Акцент6 2 10 30" xfId="14540"/>
    <cellStyle name="40% - Акцент6 2 10 31" xfId="14760"/>
    <cellStyle name="40% - Акцент6 2 10 32" xfId="14960"/>
    <cellStyle name="40% - Акцент6 2 10 33" xfId="15156"/>
    <cellStyle name="40% - Акцент6 2 10 4" xfId="6948"/>
    <cellStyle name="40% - Акцент6 2 10 5" xfId="7179"/>
    <cellStyle name="40% - Акцент6 2 10 6" xfId="7392"/>
    <cellStyle name="40% - Акцент6 2 10 7" xfId="7619"/>
    <cellStyle name="40% - Акцент6 2 10 8" xfId="7842"/>
    <cellStyle name="40% - Акцент6 2 10 9" xfId="8064"/>
    <cellStyle name="40% - Акцент6 2 11" xfId="4767"/>
    <cellStyle name="40% — акцент6 2 11" xfId="6749"/>
    <cellStyle name="40% - Акцент6 2 12" xfId="5671"/>
    <cellStyle name="40% — акцент6 2 12" xfId="6949"/>
    <cellStyle name="40% - Акцент6 2 13" xfId="5958"/>
    <cellStyle name="40% — акцент6 2 13" xfId="7180"/>
    <cellStyle name="40% - Акцент6 2 14" xfId="5629"/>
    <cellStyle name="40% — акцент6 2 14" xfId="7393"/>
    <cellStyle name="40% - Акцент6 2 15" xfId="6011"/>
    <cellStyle name="40% — акцент6 2 15" xfId="7620"/>
    <cellStyle name="40% - Акцент6 2 16" xfId="5537"/>
    <cellStyle name="40% — акцент6 2 16" xfId="7843"/>
    <cellStyle name="40% - Акцент6 2 17" xfId="6122"/>
    <cellStyle name="40% — акцент6 2 17" xfId="8065"/>
    <cellStyle name="40% - Акцент6 2 18" xfId="6261"/>
    <cellStyle name="40% — акцент6 2 18" xfId="8265"/>
    <cellStyle name="40% - Акцент6 2 19" xfId="6545"/>
    <cellStyle name="40% — акцент6 2 19" xfId="8462"/>
    <cellStyle name="40% - Акцент6 2 2" xfId="1862"/>
    <cellStyle name="40% — акцент6 2 2" xfId="4768"/>
    <cellStyle name="40% - Акцент6 2 2 10" xfId="6256"/>
    <cellStyle name="40% - Акцент6 2 2 11" xfId="6542"/>
    <cellStyle name="40% - Акцент6 2 2 12" xfId="6744"/>
    <cellStyle name="40% - Акцент6 2 2 13" xfId="6944"/>
    <cellStyle name="40% - Акцент6 2 2 14" xfId="7178"/>
    <cellStyle name="40% - Акцент6 2 2 15" xfId="7391"/>
    <cellStyle name="40% - Акцент6 2 2 16" xfId="7618"/>
    <cellStyle name="40% - Акцент6 2 2 17" xfId="7841"/>
    <cellStyle name="40% - Акцент6 2 2 18" xfId="8063"/>
    <cellStyle name="40% - Акцент6 2 2 19" xfId="8263"/>
    <cellStyle name="40% - Акцент6 2 2 2" xfId="1863"/>
    <cellStyle name="40% - Акцент6 2 2 20" xfId="8460"/>
    <cellStyle name="40% - Акцент6 2 2 21" xfId="8854"/>
    <cellStyle name="40% - Акцент6 2 2 22" xfId="9098"/>
    <cellStyle name="40% - Акцент6 2 2 23" xfId="9174"/>
    <cellStyle name="40% - Акцент6 2 2 24" xfId="9307"/>
    <cellStyle name="40% - Акцент6 2 2 25" xfId="9397"/>
    <cellStyle name="40% - Акцент6 2 2 26" xfId="9486"/>
    <cellStyle name="40% - Акцент6 2 2 27" xfId="9571"/>
    <cellStyle name="40% - Акцент6 2 2 28" xfId="9260"/>
    <cellStyle name="40% - Акцент6 2 2 29" xfId="9699"/>
    <cellStyle name="40% - Акцент6 2 2 3" xfId="4770"/>
    <cellStyle name="40% - Акцент6 2 2 30" xfId="10006"/>
    <cellStyle name="40% - Акцент6 2 2 31" xfId="10787"/>
    <cellStyle name="40% - Акцент6 2 2 32" xfId="11069"/>
    <cellStyle name="40% - Акцент6 2 2 33" xfId="10550"/>
    <cellStyle name="40% - Акцент6 2 2 34" xfId="11277"/>
    <cellStyle name="40% - Акцент6 2 2 35" xfId="11512"/>
    <cellStyle name="40% - Акцент6 2 2 36" xfId="11747"/>
    <cellStyle name="40% - Акцент6 2 2 37" xfId="11982"/>
    <cellStyle name="40% - Акцент6 2 2 38" xfId="12217"/>
    <cellStyle name="40% - Акцент6 2 2 39" xfId="12452"/>
    <cellStyle name="40% - Акцент6 2 2 4" xfId="5674"/>
    <cellStyle name="40% - Акцент6 2 2 40" xfId="12687"/>
    <cellStyle name="40% - Акцент6 2 2 41" xfId="12922"/>
    <cellStyle name="40% - Акцент6 2 2 42" xfId="13157"/>
    <cellStyle name="40% - Акцент6 2 2 43" xfId="13392"/>
    <cellStyle name="40% - Акцент6 2 2 44" xfId="13627"/>
    <cellStyle name="40% - Акцент6 2 2 45" xfId="13861"/>
    <cellStyle name="40% - Акцент6 2 2 46" xfId="14090"/>
    <cellStyle name="40% - Акцент6 2 2 47" xfId="14318"/>
    <cellStyle name="40% - Акцент6 2 2 48" xfId="14539"/>
    <cellStyle name="40% - Акцент6 2 2 49" xfId="14759"/>
    <cellStyle name="40% - Акцент6 2 2 5" xfId="5955"/>
    <cellStyle name="40% - Акцент6 2 2 50" xfId="14959"/>
    <cellStyle name="40% - Акцент6 2 2 51" xfId="15155"/>
    <cellStyle name="40% - Акцент6 2 2 52" xfId="15544"/>
    <cellStyle name="40% - Акцент6 2 2 53" xfId="15612"/>
    <cellStyle name="40% - Акцент6 2 2 54" xfId="15688"/>
    <cellStyle name="40% - Акцент6 2 2 6" xfId="5633"/>
    <cellStyle name="40% - Акцент6 2 2 7" xfId="6008"/>
    <cellStyle name="40% - Акцент6 2 2 8" xfId="5547"/>
    <cellStyle name="40% - Акцент6 2 2 9" xfId="6118"/>
    <cellStyle name="40% - Акцент6 2 20" xfId="6750"/>
    <cellStyle name="40% — акцент6 2 20" xfId="8853"/>
    <cellStyle name="40% - Акцент6 2 21" xfId="6950"/>
    <cellStyle name="40% — акцент6 2 21" xfId="9097"/>
    <cellStyle name="40% - Акцент6 2 22" xfId="7181"/>
    <cellStyle name="40% — акцент6 2 22" xfId="9175"/>
    <cellStyle name="40% - Акцент6 2 23" xfId="7394"/>
    <cellStyle name="40% — акцент6 2 23" xfId="9243"/>
    <cellStyle name="40% - Акцент6 2 24" xfId="7621"/>
    <cellStyle name="40% — акцент6 2 24" xfId="9377"/>
    <cellStyle name="40% - Акцент6 2 25" xfId="7844"/>
    <cellStyle name="40% — акцент6 2 25" xfId="9466"/>
    <cellStyle name="40% - Акцент6 2 26" xfId="8066"/>
    <cellStyle name="40% — акцент6 2 26" xfId="9554"/>
    <cellStyle name="40% - Акцент6 2 27" xfId="8266"/>
    <cellStyle name="40% — акцент6 2 27" xfId="9261"/>
    <cellStyle name="40% - Акцент6 2 28" xfId="8463"/>
    <cellStyle name="40% — акцент6 2 28" xfId="9665"/>
    <cellStyle name="40% - Акцент6 2 29" xfId="8852"/>
    <cellStyle name="40% — акцент6 2 29" xfId="10004"/>
    <cellStyle name="40% - Акцент6 2 3" xfId="1864"/>
    <cellStyle name="40% — акцент6 2 3" xfId="5672"/>
    <cellStyle name="40% - Акцент6 2 3 10" xfId="6541"/>
    <cellStyle name="40% - Акцент6 2 3 11" xfId="6736"/>
    <cellStyle name="40% - Акцент6 2 3 12" xfId="6933"/>
    <cellStyle name="40% - Акцент6 2 3 13" xfId="7177"/>
    <cellStyle name="40% - Акцент6 2 3 14" xfId="7390"/>
    <cellStyle name="40% - Акцент6 2 3 15" xfId="7617"/>
    <cellStyle name="40% - Акцент6 2 3 16" xfId="7840"/>
    <cellStyle name="40% - Акцент6 2 3 17" xfId="8062"/>
    <cellStyle name="40% - Акцент6 2 3 18" xfId="8262"/>
    <cellStyle name="40% - Акцент6 2 3 19" xfId="8459"/>
    <cellStyle name="40% - Акцент6 2 3 2" xfId="1865"/>
    <cellStyle name="40% - Акцент6 2 3 20" xfId="10007"/>
    <cellStyle name="40% - Акцент6 2 3 21" xfId="10788"/>
    <cellStyle name="40% - Акцент6 2 3 22" xfId="11068"/>
    <cellStyle name="40% - Акцент6 2 3 23" xfId="10549"/>
    <cellStyle name="40% - Акцент6 2 3 24" xfId="11276"/>
    <cellStyle name="40% - Акцент6 2 3 25" xfId="11511"/>
    <cellStyle name="40% - Акцент6 2 3 26" xfId="11746"/>
    <cellStyle name="40% - Акцент6 2 3 27" xfId="11981"/>
    <cellStyle name="40% - Акцент6 2 3 28" xfId="12216"/>
    <cellStyle name="40% - Акцент6 2 3 29" xfId="12451"/>
    <cellStyle name="40% - Акцент6 2 3 3" xfId="4771"/>
    <cellStyle name="40% - Акцент6 2 3 30" xfId="12686"/>
    <cellStyle name="40% - Акцент6 2 3 31" xfId="12921"/>
    <cellStyle name="40% - Акцент6 2 3 32" xfId="13156"/>
    <cellStyle name="40% - Акцент6 2 3 33" xfId="13391"/>
    <cellStyle name="40% - Акцент6 2 3 34" xfId="13626"/>
    <cellStyle name="40% - Акцент6 2 3 35" xfId="13860"/>
    <cellStyle name="40% - Акцент6 2 3 36" xfId="14089"/>
    <cellStyle name="40% - Акцент6 2 3 37" xfId="14317"/>
    <cellStyle name="40% - Акцент6 2 3 38" xfId="14538"/>
    <cellStyle name="40% - Акцент6 2 3 39" xfId="14758"/>
    <cellStyle name="40% - Акцент6 2 3 4" xfId="5954"/>
    <cellStyle name="40% - Акцент6 2 3 40" xfId="14958"/>
    <cellStyle name="40% - Акцент6 2 3 41" xfId="15154"/>
    <cellStyle name="40% - Акцент6 2 3 5" xfId="5634"/>
    <cellStyle name="40% - Акцент6 2 3 6" xfId="6007"/>
    <cellStyle name="40% - Акцент6 2 3 7" xfId="5552"/>
    <cellStyle name="40% - Акцент6 2 3 8" xfId="6116"/>
    <cellStyle name="40% - Акцент6 2 3 9" xfId="6255"/>
    <cellStyle name="40% - Акцент6 2 30" xfId="9096"/>
    <cellStyle name="40% — акцент6 2 30" xfId="10785"/>
    <cellStyle name="40% - Акцент6 2 31" xfId="9176"/>
    <cellStyle name="40% — акцент6 2 31" xfId="11071"/>
    <cellStyle name="40% - Акцент6 2 32" xfId="9308"/>
    <cellStyle name="40% — акцент6 2 32" xfId="10558"/>
    <cellStyle name="40% - Акцент6 2 33" xfId="9398"/>
    <cellStyle name="40% — акцент6 2 33" xfId="11279"/>
    <cellStyle name="40% - Акцент6 2 34" xfId="9487"/>
    <cellStyle name="40% — акцент6 2 34" xfId="11514"/>
    <cellStyle name="40% - Акцент6 2 35" xfId="9572"/>
    <cellStyle name="40% — акцент6 2 35" xfId="11749"/>
    <cellStyle name="40% - Акцент6 2 36" xfId="9262"/>
    <cellStyle name="40% — акцент6 2 36" xfId="11984"/>
    <cellStyle name="40% - Акцент6 2 37" xfId="9700"/>
    <cellStyle name="40% — акцент6 2 37" xfId="12219"/>
    <cellStyle name="40% - Акцент6 2 38" xfId="10003"/>
    <cellStyle name="40% — акцент6 2 38" xfId="12454"/>
    <cellStyle name="40% - Акцент6 2 39" xfId="10784"/>
    <cellStyle name="40% — акцент6 2 39" xfId="12689"/>
    <cellStyle name="40% - Акцент6 2 4" xfId="1866"/>
    <cellStyle name="40% — акцент6 2 4" xfId="5957"/>
    <cellStyle name="40% - Акцент6 2 4 10" xfId="6932"/>
    <cellStyle name="40% - Акцент6 2 4 11" xfId="7176"/>
    <cellStyle name="40% - Акцент6 2 4 12" xfId="7389"/>
    <cellStyle name="40% - Акцент6 2 4 13" xfId="7616"/>
    <cellStyle name="40% - Акцент6 2 4 14" xfId="7839"/>
    <cellStyle name="40% - Акцент6 2 4 15" xfId="8061"/>
    <cellStyle name="40% - Акцент6 2 4 16" xfId="8261"/>
    <cellStyle name="40% - Акцент6 2 4 17" xfId="8458"/>
    <cellStyle name="40% - Акцент6 2 4 18" xfId="10008"/>
    <cellStyle name="40% - Акцент6 2 4 19" xfId="10789"/>
    <cellStyle name="40% - Акцент6 2 4 2" xfId="4772"/>
    <cellStyle name="40% - Акцент6 2 4 20" xfId="11067"/>
    <cellStyle name="40% - Акцент6 2 4 21" xfId="10548"/>
    <cellStyle name="40% - Акцент6 2 4 22" xfId="11275"/>
    <cellStyle name="40% - Акцент6 2 4 23" xfId="11510"/>
    <cellStyle name="40% - Акцент6 2 4 24" xfId="11745"/>
    <cellStyle name="40% - Акцент6 2 4 25" xfId="11980"/>
    <cellStyle name="40% - Акцент6 2 4 26" xfId="12215"/>
    <cellStyle name="40% - Акцент6 2 4 27" xfId="12450"/>
    <cellStyle name="40% - Акцент6 2 4 28" xfId="12685"/>
    <cellStyle name="40% - Акцент6 2 4 29" xfId="12920"/>
    <cellStyle name="40% - Акцент6 2 4 3" xfId="5635"/>
    <cellStyle name="40% - Акцент6 2 4 30" xfId="13155"/>
    <cellStyle name="40% - Акцент6 2 4 31" xfId="13390"/>
    <cellStyle name="40% - Акцент6 2 4 32" xfId="13625"/>
    <cellStyle name="40% - Акцент6 2 4 33" xfId="13859"/>
    <cellStyle name="40% - Акцент6 2 4 34" xfId="14088"/>
    <cellStyle name="40% - Акцент6 2 4 35" xfId="14316"/>
    <cellStyle name="40% - Акцент6 2 4 36" xfId="14537"/>
    <cellStyle name="40% - Акцент6 2 4 37" xfId="14757"/>
    <cellStyle name="40% - Акцент6 2 4 38" xfId="14957"/>
    <cellStyle name="40% - Акцент6 2 4 39" xfId="15153"/>
    <cellStyle name="40% - Акцент6 2 4 4" xfId="6006"/>
    <cellStyle name="40% - Акцент6 2 4 5" xfId="5553"/>
    <cellStyle name="40% - Акцент6 2 4 6" xfId="6115"/>
    <cellStyle name="40% - Акцент6 2 4 7" xfId="6254"/>
    <cellStyle name="40% - Акцент6 2 4 8" xfId="6537"/>
    <cellStyle name="40% - Акцент6 2 4 9" xfId="6734"/>
    <cellStyle name="40% - Акцент6 2 40" xfId="11072"/>
    <cellStyle name="40% — акцент6 2 40" xfId="12924"/>
    <cellStyle name="40% - Акцент6 2 41" xfId="10559"/>
    <cellStyle name="40% — акцент6 2 41" xfId="13159"/>
    <cellStyle name="40% - Акцент6 2 42" xfId="11280"/>
    <cellStyle name="40% — акцент6 2 42" xfId="13394"/>
    <cellStyle name="40% - Акцент6 2 43" xfId="11515"/>
    <cellStyle name="40% — акцент6 2 43" xfId="13629"/>
    <cellStyle name="40% - Акцент6 2 44" xfId="11750"/>
    <cellStyle name="40% — акцент6 2 44" xfId="13863"/>
    <cellStyle name="40% - Акцент6 2 45" xfId="11985"/>
    <cellStyle name="40% — акцент6 2 45" xfId="14092"/>
    <cellStyle name="40% - Акцент6 2 46" xfId="12220"/>
    <cellStyle name="40% — акцент6 2 46" xfId="14320"/>
    <cellStyle name="40% - Акцент6 2 47" xfId="12455"/>
    <cellStyle name="40% — акцент6 2 47" xfId="14541"/>
    <cellStyle name="40% - Акцент6 2 48" xfId="12690"/>
    <cellStyle name="40% — акцент6 2 48" xfId="14761"/>
    <cellStyle name="40% - Акцент6 2 49" xfId="12925"/>
    <cellStyle name="40% — акцент6 2 49" xfId="14961"/>
    <cellStyle name="40% - Акцент6 2 5" xfId="1867"/>
    <cellStyle name="40% — акцент6 2 5" xfId="5631"/>
    <cellStyle name="40% - Акцент6 2 5 10" xfId="7175"/>
    <cellStyle name="40% - Акцент6 2 5 11" xfId="7388"/>
    <cellStyle name="40% - Акцент6 2 5 12" xfId="7615"/>
    <cellStyle name="40% - Акцент6 2 5 13" xfId="7838"/>
    <cellStyle name="40% - Акцент6 2 5 14" xfId="8060"/>
    <cellStyle name="40% - Акцент6 2 5 15" xfId="8260"/>
    <cellStyle name="40% - Акцент6 2 5 16" xfId="8457"/>
    <cellStyle name="40% - Акцент6 2 5 17" xfId="10009"/>
    <cellStyle name="40% - Акцент6 2 5 18" xfId="10790"/>
    <cellStyle name="40% - Акцент6 2 5 19" xfId="11066"/>
    <cellStyle name="40% - Акцент6 2 5 2" xfId="4773"/>
    <cellStyle name="40% - Акцент6 2 5 20" xfId="10541"/>
    <cellStyle name="40% - Акцент6 2 5 21" xfId="11274"/>
    <cellStyle name="40% - Акцент6 2 5 22" xfId="11509"/>
    <cellStyle name="40% - Акцент6 2 5 23" xfId="11744"/>
    <cellStyle name="40% - Акцент6 2 5 24" xfId="11979"/>
    <cellStyle name="40% - Акцент6 2 5 25" xfId="12214"/>
    <cellStyle name="40% - Акцент6 2 5 26" xfId="12449"/>
    <cellStyle name="40% - Акцент6 2 5 27" xfId="12684"/>
    <cellStyle name="40% - Акцент6 2 5 28" xfId="12919"/>
    <cellStyle name="40% - Акцент6 2 5 29" xfId="13154"/>
    <cellStyle name="40% - Акцент6 2 5 3" xfId="6005"/>
    <cellStyle name="40% - Акцент6 2 5 30" xfId="13389"/>
    <cellStyle name="40% - Акцент6 2 5 31" xfId="13624"/>
    <cellStyle name="40% - Акцент6 2 5 32" xfId="13858"/>
    <cellStyle name="40% - Акцент6 2 5 33" xfId="14087"/>
    <cellStyle name="40% - Акцент6 2 5 34" xfId="14315"/>
    <cellStyle name="40% - Акцент6 2 5 35" xfId="14536"/>
    <cellStyle name="40% - Акцент6 2 5 36" xfId="14756"/>
    <cellStyle name="40% - Акцент6 2 5 37" xfId="14956"/>
    <cellStyle name="40% - Акцент6 2 5 38" xfId="15152"/>
    <cellStyle name="40% - Акцент6 2 5 4" xfId="5554"/>
    <cellStyle name="40% - Акцент6 2 5 5" xfId="6114"/>
    <cellStyle name="40% - Акцент6 2 5 6" xfId="6253"/>
    <cellStyle name="40% - Акцент6 2 5 7" xfId="6530"/>
    <cellStyle name="40% - Акцент6 2 5 8" xfId="6733"/>
    <cellStyle name="40% - Акцент6 2 5 9" xfId="6931"/>
    <cellStyle name="40% - Акцент6 2 50" xfId="13160"/>
    <cellStyle name="40% — акцент6 2 50" xfId="15157"/>
    <cellStyle name="40% - Акцент6 2 51" xfId="13395"/>
    <cellStyle name="40% — акцент6 2 51" xfId="15543"/>
    <cellStyle name="40% - Акцент6 2 52" xfId="13630"/>
    <cellStyle name="40% — акцент6 2 52" xfId="15475"/>
    <cellStyle name="40% - Акцент6 2 53" xfId="13864"/>
    <cellStyle name="40% — акцент6 2 53" xfId="15671"/>
    <cellStyle name="40% - Акцент6 2 54" xfId="14093"/>
    <cellStyle name="40% - Акцент6 2 55" xfId="14321"/>
    <cellStyle name="40% - Акцент6 2 56" xfId="14542"/>
    <cellStyle name="40% - Акцент6 2 57" xfId="14762"/>
    <cellStyle name="40% - Акцент6 2 58" xfId="14962"/>
    <cellStyle name="40% - Акцент6 2 59" xfId="15171"/>
    <cellStyle name="40% - Акцент6 2 6" xfId="1868"/>
    <cellStyle name="40% — акцент6 2 6" xfId="6010"/>
    <cellStyle name="40% - Акцент6 2 6 10" xfId="7387"/>
    <cellStyle name="40% - Акцент6 2 6 11" xfId="7614"/>
    <cellStyle name="40% - Акцент6 2 6 12" xfId="7837"/>
    <cellStyle name="40% - Акцент6 2 6 13" xfId="8059"/>
    <cellStyle name="40% - Акцент6 2 6 14" xfId="8259"/>
    <cellStyle name="40% - Акцент6 2 6 15" xfId="8456"/>
    <cellStyle name="40% - Акцент6 2 6 16" xfId="10010"/>
    <cellStyle name="40% - Акцент6 2 6 17" xfId="10791"/>
    <cellStyle name="40% - Акцент6 2 6 18" xfId="11065"/>
    <cellStyle name="40% - Акцент6 2 6 19" xfId="10540"/>
    <cellStyle name="40% - Акцент6 2 6 2" xfId="4774"/>
    <cellStyle name="40% - Акцент6 2 6 20" xfId="11273"/>
    <cellStyle name="40% - Акцент6 2 6 21" xfId="11508"/>
    <cellStyle name="40% - Акцент6 2 6 22" xfId="11743"/>
    <cellStyle name="40% - Акцент6 2 6 23" xfId="11978"/>
    <cellStyle name="40% - Акцент6 2 6 24" xfId="12213"/>
    <cellStyle name="40% - Акцент6 2 6 25" xfId="12448"/>
    <cellStyle name="40% - Акцент6 2 6 26" xfId="12683"/>
    <cellStyle name="40% - Акцент6 2 6 27" xfId="12918"/>
    <cellStyle name="40% - Акцент6 2 6 28" xfId="13153"/>
    <cellStyle name="40% - Акцент6 2 6 29" xfId="13388"/>
    <cellStyle name="40% - Акцент6 2 6 3" xfId="5555"/>
    <cellStyle name="40% - Акцент6 2 6 30" xfId="13623"/>
    <cellStyle name="40% - Акцент6 2 6 31" xfId="13857"/>
    <cellStyle name="40% - Акцент6 2 6 32" xfId="14086"/>
    <cellStyle name="40% - Акцент6 2 6 33" xfId="14314"/>
    <cellStyle name="40% - Акцент6 2 6 34" xfId="14535"/>
    <cellStyle name="40% - Акцент6 2 6 35" xfId="14755"/>
    <cellStyle name="40% - Акцент6 2 6 36" xfId="14955"/>
    <cellStyle name="40% - Акцент6 2 6 37" xfId="15151"/>
    <cellStyle name="40% - Акцент6 2 6 4" xfId="6113"/>
    <cellStyle name="40% - Акцент6 2 6 5" xfId="6252"/>
    <cellStyle name="40% - Акцент6 2 6 6" xfId="6398"/>
    <cellStyle name="40% - Акцент6 2 6 7" xfId="6732"/>
    <cellStyle name="40% - Акцент6 2 6 8" xfId="6930"/>
    <cellStyle name="40% - Акцент6 2 6 9" xfId="7174"/>
    <cellStyle name="40% - Акцент6 2 60" xfId="15542"/>
    <cellStyle name="40% - Акцент6 2 61" xfId="15613"/>
    <cellStyle name="40% - Акцент6 2 62" xfId="15689"/>
    <cellStyle name="40% - Акцент6 2 7" xfId="1869"/>
    <cellStyle name="40% — акцент6 2 7" xfId="5541"/>
    <cellStyle name="40% - Акцент6 2 7 10" xfId="7613"/>
    <cellStyle name="40% - Акцент6 2 7 11" xfId="7836"/>
    <cellStyle name="40% - Акцент6 2 7 12" xfId="8058"/>
    <cellStyle name="40% - Акцент6 2 7 13" xfId="8258"/>
    <cellStyle name="40% - Акцент6 2 7 14" xfId="8455"/>
    <cellStyle name="40% - Акцент6 2 7 15" xfId="10011"/>
    <cellStyle name="40% - Акцент6 2 7 16" xfId="10792"/>
    <cellStyle name="40% - Акцент6 2 7 17" xfId="11064"/>
    <cellStyle name="40% - Акцент6 2 7 18" xfId="10539"/>
    <cellStyle name="40% - Акцент6 2 7 19" xfId="11272"/>
    <cellStyle name="40% - Акцент6 2 7 2" xfId="4775"/>
    <cellStyle name="40% - Акцент6 2 7 20" xfId="11507"/>
    <cellStyle name="40% - Акцент6 2 7 21" xfId="11742"/>
    <cellStyle name="40% - Акцент6 2 7 22" xfId="11977"/>
    <cellStyle name="40% - Акцент6 2 7 23" xfId="12212"/>
    <cellStyle name="40% - Акцент6 2 7 24" xfId="12447"/>
    <cellStyle name="40% - Акцент6 2 7 25" xfId="12682"/>
    <cellStyle name="40% - Акцент6 2 7 26" xfId="12917"/>
    <cellStyle name="40% - Акцент6 2 7 27" xfId="13152"/>
    <cellStyle name="40% - Акцент6 2 7 28" xfId="13387"/>
    <cellStyle name="40% - Акцент6 2 7 29" xfId="13622"/>
    <cellStyle name="40% - Акцент6 2 7 3" xfId="6109"/>
    <cellStyle name="40% - Акцент6 2 7 30" xfId="13856"/>
    <cellStyle name="40% - Акцент6 2 7 31" xfId="14085"/>
    <cellStyle name="40% - Акцент6 2 7 32" xfId="14313"/>
    <cellStyle name="40% - Акцент6 2 7 33" xfId="14534"/>
    <cellStyle name="40% - Акцент6 2 7 34" xfId="14754"/>
    <cellStyle name="40% - Акцент6 2 7 35" xfId="14941"/>
    <cellStyle name="40% - Акцент6 2 7 36" xfId="15150"/>
    <cellStyle name="40% - Акцент6 2 7 4" xfId="6251"/>
    <cellStyle name="40% - Акцент6 2 7 5" xfId="6392"/>
    <cellStyle name="40% - Акцент6 2 7 6" xfId="6731"/>
    <cellStyle name="40% - Акцент6 2 7 7" xfId="6929"/>
    <cellStyle name="40% - Акцент6 2 7 8" xfId="7173"/>
    <cellStyle name="40% - Акцент6 2 7 9" xfId="7386"/>
    <cellStyle name="40% - Акцент6 2 8" xfId="1870"/>
    <cellStyle name="40% — акцент6 2 8" xfId="6121"/>
    <cellStyle name="40% - Акцент6 2 8 10" xfId="7822"/>
    <cellStyle name="40% - Акцент6 2 8 11" xfId="8044"/>
    <cellStyle name="40% - Акцент6 2 8 12" xfId="8244"/>
    <cellStyle name="40% - Акцент6 2 8 13" xfId="8441"/>
    <cellStyle name="40% - Акцент6 2 8 14" xfId="10012"/>
    <cellStyle name="40% - Акцент6 2 8 15" xfId="10793"/>
    <cellStyle name="40% - Акцент6 2 8 16" xfId="11063"/>
    <cellStyle name="40% - Акцент6 2 8 17" xfId="10525"/>
    <cellStyle name="40% - Акцент6 2 8 18" xfId="11258"/>
    <cellStyle name="40% - Акцент6 2 8 19" xfId="11493"/>
    <cellStyle name="40% - Акцент6 2 8 2" xfId="4776"/>
    <cellStyle name="40% - Акцент6 2 8 20" xfId="11728"/>
    <cellStyle name="40% - Акцент6 2 8 21" xfId="11963"/>
    <cellStyle name="40% - Акцент6 2 8 22" xfId="12198"/>
    <cellStyle name="40% - Акцент6 2 8 23" xfId="12433"/>
    <cellStyle name="40% - Акцент6 2 8 24" xfId="12668"/>
    <cellStyle name="40% - Акцент6 2 8 25" xfId="12903"/>
    <cellStyle name="40% - Акцент6 2 8 26" xfId="13138"/>
    <cellStyle name="40% - Акцент6 2 8 27" xfId="13373"/>
    <cellStyle name="40% - Акцент6 2 8 28" xfId="13608"/>
    <cellStyle name="40% - Акцент6 2 8 29" xfId="13842"/>
    <cellStyle name="40% - Акцент6 2 8 3" xfId="6250"/>
    <cellStyle name="40% - Акцент6 2 8 30" xfId="14071"/>
    <cellStyle name="40% - Акцент6 2 8 31" xfId="14299"/>
    <cellStyle name="40% - Акцент6 2 8 32" xfId="14520"/>
    <cellStyle name="40% - Акцент6 2 8 33" xfId="14740"/>
    <cellStyle name="40% - Акцент6 2 8 34" xfId="14940"/>
    <cellStyle name="40% - Акцент6 2 8 35" xfId="15149"/>
    <cellStyle name="40% - Акцент6 2 8 4" xfId="6391"/>
    <cellStyle name="40% - Акцент6 2 8 5" xfId="6730"/>
    <cellStyle name="40% - Акцент6 2 8 6" xfId="6928"/>
    <cellStyle name="40% - Акцент6 2 8 7" xfId="7159"/>
    <cellStyle name="40% - Акцент6 2 8 8" xfId="7372"/>
    <cellStyle name="40% - Акцент6 2 8 9" xfId="7599"/>
    <cellStyle name="40% - Акцент6 2 9" xfId="1871"/>
    <cellStyle name="40% — акцент6 2 9" xfId="6259"/>
    <cellStyle name="40% - Акцент6 2 9 10" xfId="8043"/>
    <cellStyle name="40% - Акцент6 2 9 11" xfId="8243"/>
    <cellStyle name="40% - Акцент6 2 9 12" xfId="8440"/>
    <cellStyle name="40% - Акцент6 2 9 13" xfId="10013"/>
    <cellStyle name="40% - Акцент6 2 9 14" xfId="10794"/>
    <cellStyle name="40% - Акцент6 2 9 15" xfId="11062"/>
    <cellStyle name="40% - Акцент6 2 9 16" xfId="10524"/>
    <cellStyle name="40% - Акцент6 2 9 17" xfId="11257"/>
    <cellStyle name="40% - Акцент6 2 9 18" xfId="11492"/>
    <cellStyle name="40% - Акцент6 2 9 19" xfId="11727"/>
    <cellStyle name="40% - Акцент6 2 9 2" xfId="4777"/>
    <cellStyle name="40% - Акцент6 2 9 20" xfId="11962"/>
    <cellStyle name="40% - Акцент6 2 9 21" xfId="12197"/>
    <cellStyle name="40% - Акцент6 2 9 22" xfId="12432"/>
    <cellStyle name="40% - Акцент6 2 9 23" xfId="12667"/>
    <cellStyle name="40% - Акцент6 2 9 24" xfId="12902"/>
    <cellStyle name="40% - Акцент6 2 9 25" xfId="13137"/>
    <cellStyle name="40% - Акцент6 2 9 26" xfId="13372"/>
    <cellStyle name="40% - Акцент6 2 9 27" xfId="13607"/>
    <cellStyle name="40% - Акцент6 2 9 28" xfId="13841"/>
    <cellStyle name="40% - Акцент6 2 9 29" xfId="14070"/>
    <cellStyle name="40% - Акцент6 2 9 3" xfId="6390"/>
    <cellStyle name="40% - Акцент6 2 9 30" xfId="14298"/>
    <cellStyle name="40% - Акцент6 2 9 31" xfId="14519"/>
    <cellStyle name="40% - Акцент6 2 9 32" xfId="14739"/>
    <cellStyle name="40% - Акцент6 2 9 33" xfId="14939"/>
    <cellStyle name="40% - Акцент6 2 9 34" xfId="15135"/>
    <cellStyle name="40% - Акцент6 2 9 4" xfId="6729"/>
    <cellStyle name="40% - Акцент6 2 9 5" xfId="6927"/>
    <cellStyle name="40% - Акцент6 2 9 6" xfId="7158"/>
    <cellStyle name="40% - Акцент6 2 9 7" xfId="7371"/>
    <cellStyle name="40% - Акцент6 2 9 8" xfId="7598"/>
    <cellStyle name="40% - Акцент6 2 9 9" xfId="7821"/>
    <cellStyle name="40% - Акцент6 2_46EE.2011(v1.0)" xfId="1872"/>
    <cellStyle name="40% — акцент6 20" xfId="1873"/>
    <cellStyle name="40% — акцент6 21" xfId="1874"/>
    <cellStyle name="40% — акцент6 22" xfId="4766"/>
    <cellStyle name="40% — акцент6 23" xfId="5670"/>
    <cellStyle name="40% — акцент6 24" xfId="5959"/>
    <cellStyle name="40% — акцент6 25" xfId="5625"/>
    <cellStyle name="40% — акцент6 26" xfId="6013"/>
    <cellStyle name="40% — акцент6 27" xfId="5536"/>
    <cellStyle name="40% — акцент6 28" xfId="6128"/>
    <cellStyle name="40% — акцент6 29" xfId="6262"/>
    <cellStyle name="40% - Акцент6 3" xfId="1875"/>
    <cellStyle name="40% — акцент6 3" xfId="1876"/>
    <cellStyle name="40% - Акцент6 3 10" xfId="1877"/>
    <cellStyle name="40% - Акцент6 3 10 2" xfId="4779"/>
    <cellStyle name="40% - Акцент6 3 10 3" xfId="10015"/>
    <cellStyle name="40% - Акцент6 3 11" xfId="1878"/>
    <cellStyle name="40% - Акцент6 3 12" xfId="4778"/>
    <cellStyle name="40% - Акцент6 3 13" xfId="5682"/>
    <cellStyle name="40% - Акцент6 3 14" xfId="5947"/>
    <cellStyle name="40% - Акцент6 3 15" xfId="5642"/>
    <cellStyle name="40% - Акцент6 3 16" xfId="5996"/>
    <cellStyle name="40% - Акцент6 3 17" xfId="5563"/>
    <cellStyle name="40% - Акцент6 3 18" xfId="6104"/>
    <cellStyle name="40% - Акцент6 3 19" xfId="6233"/>
    <cellStyle name="40% - Акцент6 3 2" xfId="1879"/>
    <cellStyle name="40% - Акцент6 3 2 2" xfId="1880"/>
    <cellStyle name="40% - Акцент6 3 2 3" xfId="4780"/>
    <cellStyle name="40% - Акцент6 3 2 4" xfId="8856"/>
    <cellStyle name="40% - Акцент6 3 20" xfId="6388"/>
    <cellStyle name="40% - Акцент6 3 21" xfId="6728"/>
    <cellStyle name="40% - Акцент6 3 22" xfId="6926"/>
    <cellStyle name="40% - Акцент6 3 23" xfId="7157"/>
    <cellStyle name="40% - Акцент6 3 24" xfId="7370"/>
    <cellStyle name="40% - Акцент6 3 25" xfId="7597"/>
    <cellStyle name="40% - Акцент6 3 26" xfId="7820"/>
    <cellStyle name="40% - Акцент6 3 27" xfId="8042"/>
    <cellStyle name="40% - Акцент6 3 28" xfId="8242"/>
    <cellStyle name="40% - Акцент6 3 29" xfId="8439"/>
    <cellStyle name="40% - Акцент6 3 3" xfId="1881"/>
    <cellStyle name="40% - Акцент6 3 3 2" xfId="1882"/>
    <cellStyle name="40% - Акцент6 3 3 3" xfId="4781"/>
    <cellStyle name="40% - Акцент6 3 3 4" xfId="10017"/>
    <cellStyle name="40% - Акцент6 3 30" xfId="8855"/>
    <cellStyle name="40% - Акцент6 3 31" xfId="9099"/>
    <cellStyle name="40% - Акцент6 3 32" xfId="9173"/>
    <cellStyle name="40% - Акцент6 3 33" xfId="9306"/>
    <cellStyle name="40% - Акцент6 3 34" xfId="9396"/>
    <cellStyle name="40% - Акцент6 3 35" xfId="9485"/>
    <cellStyle name="40% - Акцент6 3 36" xfId="9570"/>
    <cellStyle name="40% - Акцент6 3 37" xfId="9259"/>
    <cellStyle name="40% - Акцент6 3 38" xfId="9698"/>
    <cellStyle name="40% - Акцент6 3 39" xfId="10014"/>
    <cellStyle name="40% - Акцент6 3 4" xfId="1883"/>
    <cellStyle name="40% - Акцент6 3 4 2" xfId="4782"/>
    <cellStyle name="40% - Акцент6 3 4 3" xfId="10018"/>
    <cellStyle name="40% - Акцент6 3 40" xfId="10795"/>
    <cellStyle name="40% - Акцент6 3 41" xfId="11061"/>
    <cellStyle name="40% - Акцент6 3 42" xfId="10523"/>
    <cellStyle name="40% - Акцент6 3 43" xfId="11256"/>
    <cellStyle name="40% - Акцент6 3 44" xfId="11491"/>
    <cellStyle name="40% - Акцент6 3 45" xfId="11726"/>
    <cellStyle name="40% - Акцент6 3 46" xfId="11961"/>
    <cellStyle name="40% - Акцент6 3 47" xfId="12196"/>
    <cellStyle name="40% - Акцент6 3 48" xfId="12431"/>
    <cellStyle name="40% - Акцент6 3 49" xfId="12666"/>
    <cellStyle name="40% - Акцент6 3 5" xfId="1884"/>
    <cellStyle name="40% - Акцент6 3 5 2" xfId="4783"/>
    <cellStyle name="40% - Акцент6 3 5 3" xfId="10019"/>
    <cellStyle name="40% - Акцент6 3 50" xfId="12901"/>
    <cellStyle name="40% - Акцент6 3 51" xfId="13136"/>
    <cellStyle name="40% - Акцент6 3 52" xfId="13371"/>
    <cellStyle name="40% - Акцент6 3 53" xfId="13606"/>
    <cellStyle name="40% - Акцент6 3 54" xfId="13840"/>
    <cellStyle name="40% - Акцент6 3 55" xfId="14069"/>
    <cellStyle name="40% - Акцент6 3 56" xfId="14297"/>
    <cellStyle name="40% - Акцент6 3 57" xfId="14518"/>
    <cellStyle name="40% - Акцент6 3 58" xfId="14738"/>
    <cellStyle name="40% - Акцент6 3 59" xfId="14938"/>
    <cellStyle name="40% - Акцент6 3 6" xfId="1885"/>
    <cellStyle name="40% - Акцент6 3 6 2" xfId="4784"/>
    <cellStyle name="40% - Акцент6 3 6 3" xfId="10020"/>
    <cellStyle name="40% - Акцент6 3 60" xfId="15134"/>
    <cellStyle name="40% - Акцент6 3 61" xfId="15545"/>
    <cellStyle name="40% - Акцент6 3 62" xfId="15611"/>
    <cellStyle name="40% - Акцент6 3 63" xfId="15687"/>
    <cellStyle name="40% - Акцент6 3 7" xfId="1886"/>
    <cellStyle name="40% - Акцент6 3 7 2" xfId="4785"/>
    <cellStyle name="40% - Акцент6 3 7 3" xfId="10021"/>
    <cellStyle name="40% - Акцент6 3 8" xfId="1887"/>
    <cellStyle name="40% - Акцент6 3 8 2" xfId="4786"/>
    <cellStyle name="40% - Акцент6 3 8 3" xfId="10022"/>
    <cellStyle name="40% - Акцент6 3 9" xfId="1888"/>
    <cellStyle name="40% - Акцент6 3 9 2" xfId="4787"/>
    <cellStyle name="40% - Акцент6 3 9 3" xfId="10023"/>
    <cellStyle name="40% - Акцент6 3_46EE.2011(v1.0)" xfId="1889"/>
    <cellStyle name="40% — акцент6 30" xfId="6546"/>
    <cellStyle name="40% — акцент6 31" xfId="6751"/>
    <cellStyle name="40% — акцент6 32" xfId="6951"/>
    <cellStyle name="40% — акцент6 33" xfId="7195"/>
    <cellStyle name="40% — акцент6 34" xfId="7408"/>
    <cellStyle name="40% — акцент6 35" xfId="7635"/>
    <cellStyle name="40% — акцент6 36" xfId="7858"/>
    <cellStyle name="40% — акцент6 37" xfId="8080"/>
    <cellStyle name="40% — акцент6 38" xfId="8280"/>
    <cellStyle name="40% — акцент6 39" xfId="8477"/>
    <cellStyle name="40% - Акцент6 4" xfId="1890"/>
    <cellStyle name="40% — акцент6 4" xfId="1891"/>
    <cellStyle name="40% - Акцент6 4 2" xfId="1892"/>
    <cellStyle name="40% - Акцент6 4 2 2" xfId="1893"/>
    <cellStyle name="40% - Акцент6 4 3" xfId="1894"/>
    <cellStyle name="40% - Акцент6 4 3 2" xfId="1895"/>
    <cellStyle name="40% - Акцент6 4_46EE.2011(v1.0)" xfId="1896"/>
    <cellStyle name="40% — акцент6 40" xfId="8851"/>
    <cellStyle name="40% — акцент6 41" xfId="9095"/>
    <cellStyle name="40% — акцент6 42" xfId="9177"/>
    <cellStyle name="40% — акцент6 43" xfId="9309"/>
    <cellStyle name="40% — акцент6 44" xfId="9399"/>
    <cellStyle name="40% — акцент6 45" xfId="9488"/>
    <cellStyle name="40% — акцент6 46" xfId="9573"/>
    <cellStyle name="40% — акцент6 47" xfId="9263"/>
    <cellStyle name="40% — акцент6 48" xfId="9701"/>
    <cellStyle name="40% — акцент6 49" xfId="10002"/>
    <cellStyle name="40% - Акцент6 5" xfId="1897"/>
    <cellStyle name="40% — акцент6 5" xfId="1898"/>
    <cellStyle name="40% - Акцент6 5 2" xfId="1899"/>
    <cellStyle name="40% - Акцент6 5 2 2" xfId="1900"/>
    <cellStyle name="40% - Акцент6 5 3" xfId="1901"/>
    <cellStyle name="40% - Акцент6 5 3 2" xfId="1902"/>
    <cellStyle name="40% - Акцент6 5_46EE.2011(v1.0)" xfId="1903"/>
    <cellStyle name="40% — акцент6 50" xfId="10783"/>
    <cellStyle name="40% — акцент6 51" xfId="11073"/>
    <cellStyle name="40% — акцент6 52" xfId="10596"/>
    <cellStyle name="40% — акцент6 53" xfId="11294"/>
    <cellStyle name="40% — акцент6 54" xfId="11529"/>
    <cellStyle name="40% — акцент6 55" xfId="11764"/>
    <cellStyle name="40% — акцент6 56" xfId="11999"/>
    <cellStyle name="40% — акцент6 57" xfId="12234"/>
    <cellStyle name="40% — акцент6 58" xfId="12469"/>
    <cellStyle name="40% — акцент6 59" xfId="12704"/>
    <cellStyle name="40% - Акцент6 6" xfId="1904"/>
    <cellStyle name="40% — акцент6 6" xfId="1905"/>
    <cellStyle name="40% - Акцент6 6 2" xfId="1906"/>
    <cellStyle name="40% - Акцент6 6 2 2" xfId="1907"/>
    <cellStyle name="40% - Акцент6 6 3" xfId="1908"/>
    <cellStyle name="40% - Акцент6 6 3 2" xfId="1909"/>
    <cellStyle name="40% - Акцент6 6_46EE.2011(v1.0)" xfId="1910"/>
    <cellStyle name="40% — акцент6 60" xfId="12939"/>
    <cellStyle name="40% — акцент6 61" xfId="13174"/>
    <cellStyle name="40% — акцент6 62" xfId="13409"/>
    <cellStyle name="40% — акцент6 63" xfId="13644"/>
    <cellStyle name="40% — акцент6 64" xfId="13878"/>
    <cellStyle name="40% — акцент6 65" xfId="14107"/>
    <cellStyle name="40% — акцент6 66" xfId="14335"/>
    <cellStyle name="40% — акцент6 67" xfId="14556"/>
    <cellStyle name="40% — акцент6 68" xfId="14776"/>
    <cellStyle name="40% — акцент6 69" xfId="14963"/>
    <cellStyle name="40% - Акцент6 7" xfId="1911"/>
    <cellStyle name="40% — акцент6 7" xfId="1912"/>
    <cellStyle name="40% - Акцент6 7 2" xfId="1913"/>
    <cellStyle name="40% - Акцент6 7 2 2" xfId="1914"/>
    <cellStyle name="40% - Акцент6 7 3" xfId="1915"/>
    <cellStyle name="40% - Акцент6 7 3 2" xfId="1916"/>
    <cellStyle name="40% - Акцент6 7_46EE.2011(v1.0)" xfId="1917"/>
    <cellStyle name="40% — акцент6 70" xfId="15172"/>
    <cellStyle name="40% — акцент6 71" xfId="15541"/>
    <cellStyle name="40% — акцент6 72" xfId="15614"/>
    <cellStyle name="40% — акцент6 73" xfId="15690"/>
    <cellStyle name="40% - Акцент6 8" xfId="1918"/>
    <cellStyle name="40% — акцент6 8" xfId="1919"/>
    <cellStyle name="40% - Акцент6 8 2" xfId="1920"/>
    <cellStyle name="40% - Акцент6 8 2 2" xfId="1921"/>
    <cellStyle name="40% - Акцент6 8 3" xfId="1922"/>
    <cellStyle name="40% - Акцент6 8 3 2" xfId="1923"/>
    <cellStyle name="40% - Акцент6 8 4" xfId="1924"/>
    <cellStyle name="40% - Акцент6 8_46EE.2011(v1.0)" xfId="1925"/>
    <cellStyle name="40% - Акцент6 9" xfId="1926"/>
    <cellStyle name="40% — акцент6 9" xfId="1927"/>
    <cellStyle name="40% - Акцент6 9 2" xfId="1928"/>
    <cellStyle name="40% - Акцент6 9 2 2" xfId="1929"/>
    <cellStyle name="40% - Акцент6 9 3" xfId="1930"/>
    <cellStyle name="40% - Акцент6 9 3 2" xfId="1931"/>
    <cellStyle name="40% - Акцент6 9 4" xfId="1932"/>
    <cellStyle name="40% - Акцент6 9_46EE.2011(v1.0)" xfId="1933"/>
    <cellStyle name="40% — акцент6_Расчет тарифа на тэ 2015 СЛФ" xfId="1934"/>
    <cellStyle name="60% - Accent1" xfId="1935"/>
    <cellStyle name="60% - Accent2" xfId="1936"/>
    <cellStyle name="60% - Accent3" xfId="1937"/>
    <cellStyle name="60% - Accent4" xfId="1938"/>
    <cellStyle name="60% - Accent5" xfId="1939"/>
    <cellStyle name="60% - Accent6" xfId="1940"/>
    <cellStyle name="60% — акцент1" xfId="1941"/>
    <cellStyle name="60% - Акцент1 10" xfId="1942"/>
    <cellStyle name="60% — акцент1 10" xfId="1943"/>
    <cellStyle name="60% — акцент1 11" xfId="1944"/>
    <cellStyle name="60% — акцент1 12" xfId="1945"/>
    <cellStyle name="60% — акцент1 13" xfId="1946"/>
    <cellStyle name="60% — акцент1 14" xfId="1947"/>
    <cellStyle name="60% — акцент1 15" xfId="1948"/>
    <cellStyle name="60% — акцент1 16" xfId="1949"/>
    <cellStyle name="60% — акцент1 17" xfId="1950"/>
    <cellStyle name="60% — акцент1 18" xfId="1951"/>
    <cellStyle name="60% — акцент1 19" xfId="1952"/>
    <cellStyle name="60% - Акцент1 2" xfId="1953"/>
    <cellStyle name="60% — акцент1 2" xfId="1954"/>
    <cellStyle name="60% - Акцент1 2 10" xfId="1955"/>
    <cellStyle name="60% — акцент1 2 10" xfId="6358"/>
    <cellStyle name="60% - Акцент1 2 10 10" xfId="8224"/>
    <cellStyle name="60% - Акцент1 2 10 11" xfId="8421"/>
    <cellStyle name="60% - Акцент1 2 10 12" xfId="10027"/>
    <cellStyle name="60% - Акцент1 2 10 13" xfId="10808"/>
    <cellStyle name="60% - Акцент1 2 10 14" xfId="11048"/>
    <cellStyle name="60% - Акцент1 2 10 15" xfId="10450"/>
    <cellStyle name="60% - Акцент1 2 10 16" xfId="11229"/>
    <cellStyle name="60% - Акцент1 2 10 17" xfId="11464"/>
    <cellStyle name="60% - Акцент1 2 10 18" xfId="11699"/>
    <cellStyle name="60% - Акцент1 2 10 19" xfId="11934"/>
    <cellStyle name="60% - Акцент1 2 10 2" xfId="4791"/>
    <cellStyle name="60% - Акцент1 2 10 20" xfId="12169"/>
    <cellStyle name="60% - Акцент1 2 10 21" xfId="12404"/>
    <cellStyle name="60% - Акцент1 2 10 22" xfId="12639"/>
    <cellStyle name="60% - Акцент1 2 10 23" xfId="12874"/>
    <cellStyle name="60% - Акцент1 2 10 24" xfId="13109"/>
    <cellStyle name="60% - Акцент1 2 10 25" xfId="13344"/>
    <cellStyle name="60% - Акцент1 2 10 26" xfId="13579"/>
    <cellStyle name="60% - Акцент1 2 10 27" xfId="13813"/>
    <cellStyle name="60% - Акцент1 2 10 28" xfId="14042"/>
    <cellStyle name="60% - Акцент1 2 10 29" xfId="14270"/>
    <cellStyle name="60% - Акцент1 2 10 3" xfId="6704"/>
    <cellStyle name="60% - Акцент1 2 10 30" xfId="14491"/>
    <cellStyle name="60% - Акцент1 2 10 31" xfId="14711"/>
    <cellStyle name="60% - Акцент1 2 10 32" xfId="14920"/>
    <cellStyle name="60% - Акцент1 2 10 33" xfId="15116"/>
    <cellStyle name="60% - Акцент1 2 10 4" xfId="6889"/>
    <cellStyle name="60% - Акцент1 2 10 5" xfId="7130"/>
    <cellStyle name="60% - Акцент1 2 10 6" xfId="7343"/>
    <cellStyle name="60% - Акцент1 2 10 7" xfId="7570"/>
    <cellStyle name="60% - Акцент1 2 10 8" xfId="7793"/>
    <cellStyle name="60% - Акцент1 2 10 9" xfId="8015"/>
    <cellStyle name="60% - Акцент1 2 11" xfId="4789"/>
    <cellStyle name="60% — акцент1 2 11" xfId="6705"/>
    <cellStyle name="60% - Акцент1 2 12" xfId="5693"/>
    <cellStyle name="60% — акцент1 2 12" xfId="6899"/>
    <cellStyle name="60% - Акцент1 2 13" xfId="5936"/>
    <cellStyle name="60% — акцент1 2 13" xfId="7131"/>
    <cellStyle name="60% - Акцент1 2 14" xfId="5657"/>
    <cellStyle name="60% — акцент1 2 14" xfId="7344"/>
    <cellStyle name="60% - Акцент1 2 15" xfId="5984"/>
    <cellStyle name="60% — акцент1 2 15" xfId="7571"/>
    <cellStyle name="60% - Акцент1 2 16" xfId="5581"/>
    <cellStyle name="60% — акцент1 2 16" xfId="7794"/>
    <cellStyle name="60% - Акцент1 2 17" xfId="6079"/>
    <cellStyle name="60% — акцент1 2 17" xfId="8016"/>
    <cellStyle name="60% - Акцент1 2 18" xfId="6215"/>
    <cellStyle name="60% — акцент1 2 18" xfId="8225"/>
    <cellStyle name="60% - Акцент1 2 19" xfId="6359"/>
    <cellStyle name="60% — акцент1 2 19" xfId="8422"/>
    <cellStyle name="60% - Акцент1 2 2" xfId="1956"/>
    <cellStyle name="60% — акцент1 2 2" xfId="4790"/>
    <cellStyle name="60% - Акцент1 2 2 10" xfId="5345"/>
    <cellStyle name="60% - Акцент1 2 2 11" xfId="6349"/>
    <cellStyle name="60% - Акцент1 2 2 12" xfId="6700"/>
    <cellStyle name="60% - Акцент1 2 2 13" xfId="6888"/>
    <cellStyle name="60% - Акцент1 2 2 14" xfId="7129"/>
    <cellStyle name="60% - Акцент1 2 2 15" xfId="7342"/>
    <cellStyle name="60% - Акцент1 2 2 16" xfId="7569"/>
    <cellStyle name="60% - Акцент1 2 2 17" xfId="7792"/>
    <cellStyle name="60% - Акцент1 2 2 18" xfId="8014"/>
    <cellStyle name="60% - Акцент1 2 2 19" xfId="8223"/>
    <cellStyle name="60% - Акцент1 2 2 2" xfId="1957"/>
    <cellStyle name="60% - Акцент1 2 2 20" xfId="8420"/>
    <cellStyle name="60% - Акцент1 2 2 21" xfId="8860"/>
    <cellStyle name="60% - Акцент1 2 2 22" xfId="9104"/>
    <cellStyle name="60% - Акцент1 2 2 23" xfId="9168"/>
    <cellStyle name="60% - Акцент1 2 2 24" xfId="9301"/>
    <cellStyle name="60% - Акцент1 2 2 25" xfId="9392"/>
    <cellStyle name="60% - Акцент1 2 2 26" xfId="9480"/>
    <cellStyle name="60% - Акцент1 2 2 27" xfId="9566"/>
    <cellStyle name="60% - Акцент1 2 2 28" xfId="9255"/>
    <cellStyle name="60% - Акцент1 2 2 29" xfId="9694"/>
    <cellStyle name="60% - Акцент1 2 2 3" xfId="4792"/>
    <cellStyle name="60% - Акцент1 2 2 30" xfId="10028"/>
    <cellStyle name="60% - Акцент1 2 2 31" xfId="10809"/>
    <cellStyle name="60% - Акцент1 2 2 32" xfId="11047"/>
    <cellStyle name="60% - Акцент1 2 2 33" xfId="10442"/>
    <cellStyle name="60% - Акцент1 2 2 34" xfId="11228"/>
    <cellStyle name="60% - Акцент1 2 2 35" xfId="11463"/>
    <cellStyle name="60% - Акцент1 2 2 36" xfId="11698"/>
    <cellStyle name="60% - Акцент1 2 2 37" xfId="11933"/>
    <cellStyle name="60% - Акцент1 2 2 38" xfId="12168"/>
    <cellStyle name="60% - Акцент1 2 2 39" xfId="12403"/>
    <cellStyle name="60% - Акцент1 2 2 4" xfId="5696"/>
    <cellStyle name="60% - Акцент1 2 2 40" xfId="12638"/>
    <cellStyle name="60% - Акцент1 2 2 41" xfId="12873"/>
    <cellStyle name="60% - Акцент1 2 2 42" xfId="13108"/>
    <cellStyle name="60% - Акцент1 2 2 43" xfId="13343"/>
    <cellStyle name="60% - Акцент1 2 2 44" xfId="13578"/>
    <cellStyle name="60% - Акцент1 2 2 45" xfId="13812"/>
    <cellStyle name="60% - Акцент1 2 2 46" xfId="14041"/>
    <cellStyle name="60% - Акцент1 2 2 47" xfId="14269"/>
    <cellStyle name="60% - Акцент1 2 2 48" xfId="14490"/>
    <cellStyle name="60% - Акцент1 2 2 49" xfId="14710"/>
    <cellStyle name="60% - Акцент1 2 2 5" xfId="5933"/>
    <cellStyle name="60% - Акцент1 2 2 50" xfId="14919"/>
    <cellStyle name="60% - Акцент1 2 2 51" xfId="15115"/>
    <cellStyle name="60% - Акцент1 2 2 52" xfId="15549"/>
    <cellStyle name="60% - Акцент1 2 2 53" xfId="15607"/>
    <cellStyle name="60% - Акцент1 2 2 54" xfId="15683"/>
    <cellStyle name="60% - Акцент1 2 2 6" xfId="5661"/>
    <cellStyle name="60% - Акцент1 2 2 7" xfId="5978"/>
    <cellStyle name="60% - Акцент1 2 2 8" xfId="5589"/>
    <cellStyle name="60% - Акцент1 2 2 9" xfId="6075"/>
    <cellStyle name="60% - Акцент1 2 20" xfId="6706"/>
    <cellStyle name="60% — акцент1 2 20" xfId="8859"/>
    <cellStyle name="60% - Акцент1 2 21" xfId="6903"/>
    <cellStyle name="60% — акцент1 2 21" xfId="9103"/>
    <cellStyle name="60% - Акцент1 2 22" xfId="7132"/>
    <cellStyle name="60% — акцент1 2 22" xfId="9169"/>
    <cellStyle name="60% - Акцент1 2 23" xfId="7345"/>
    <cellStyle name="60% — акцент1 2 23" xfId="9302"/>
    <cellStyle name="60% - Акцент1 2 24" xfId="7572"/>
    <cellStyle name="60% — акцент1 2 24" xfId="9393"/>
    <cellStyle name="60% - Акцент1 2 25" xfId="7795"/>
    <cellStyle name="60% — акцент1 2 25" xfId="9481"/>
    <cellStyle name="60% - Акцент1 2 26" xfId="8017"/>
    <cellStyle name="60% — акцент1 2 26" xfId="9567"/>
    <cellStyle name="60% - Акцент1 2 27" xfId="8226"/>
    <cellStyle name="60% — акцент1 2 27" xfId="9256"/>
    <cellStyle name="60% - Акцент1 2 28" xfId="8423"/>
    <cellStyle name="60% — акцент1 2 28" xfId="9695"/>
    <cellStyle name="60% - Акцент1 2 29" xfId="8858"/>
    <cellStyle name="60% — акцент1 2 29" xfId="10026"/>
    <cellStyle name="60% - Акцент1 2 3" xfId="1958"/>
    <cellStyle name="60% — акцент1 2 3" xfId="5694"/>
    <cellStyle name="60% - Акцент1 2 3 10" xfId="6692"/>
    <cellStyle name="60% - Акцент1 2 3 11" xfId="6887"/>
    <cellStyle name="60% - Акцент1 2 3 12" xfId="7128"/>
    <cellStyle name="60% - Акцент1 2 3 13" xfId="7341"/>
    <cellStyle name="60% - Акцент1 2 3 14" xfId="7568"/>
    <cellStyle name="60% - Акцент1 2 3 15" xfId="7791"/>
    <cellStyle name="60% - Акцент1 2 3 16" xfId="8013"/>
    <cellStyle name="60% - Акцент1 2 3 17" xfId="8222"/>
    <cellStyle name="60% - Акцент1 2 3 18" xfId="8419"/>
    <cellStyle name="60% - Акцент1 2 3 19" xfId="10029"/>
    <cellStyle name="60% - Акцент1 2 3 2" xfId="4793"/>
    <cellStyle name="60% - Акцент1 2 3 20" xfId="10810"/>
    <cellStyle name="60% - Акцент1 2 3 21" xfId="11046"/>
    <cellStyle name="60% - Акцент1 2 3 22" xfId="10440"/>
    <cellStyle name="60% - Акцент1 2 3 23" xfId="11227"/>
    <cellStyle name="60% - Акцент1 2 3 24" xfId="11462"/>
    <cellStyle name="60% - Акцент1 2 3 25" xfId="11697"/>
    <cellStyle name="60% - Акцент1 2 3 26" xfId="11932"/>
    <cellStyle name="60% - Акцент1 2 3 27" xfId="12167"/>
    <cellStyle name="60% - Акцент1 2 3 28" xfId="12402"/>
    <cellStyle name="60% - Акцент1 2 3 29" xfId="12637"/>
    <cellStyle name="60% - Акцент1 2 3 3" xfId="5932"/>
    <cellStyle name="60% - Акцент1 2 3 30" xfId="12872"/>
    <cellStyle name="60% - Акцент1 2 3 31" xfId="13107"/>
    <cellStyle name="60% - Акцент1 2 3 32" xfId="13342"/>
    <cellStyle name="60% - Акцент1 2 3 33" xfId="13577"/>
    <cellStyle name="60% - Акцент1 2 3 34" xfId="13811"/>
    <cellStyle name="60% - Акцент1 2 3 35" xfId="14040"/>
    <cellStyle name="60% - Акцент1 2 3 36" xfId="14268"/>
    <cellStyle name="60% - Акцент1 2 3 37" xfId="14489"/>
    <cellStyle name="60% - Акцент1 2 3 38" xfId="14709"/>
    <cellStyle name="60% - Акцент1 2 3 39" xfId="14905"/>
    <cellStyle name="60% - Акцент1 2 3 4" xfId="5662"/>
    <cellStyle name="60% - Акцент1 2 3 40" xfId="15114"/>
    <cellStyle name="60% - Акцент1 2 3 5" xfId="5975"/>
    <cellStyle name="60% - Акцент1 2 3 6" xfId="5590"/>
    <cellStyle name="60% - Акцент1 2 3 7" xfId="6074"/>
    <cellStyle name="60% - Акцент1 2 3 8" xfId="5344"/>
    <cellStyle name="60% - Акцент1 2 3 9" xfId="6348"/>
    <cellStyle name="60% - Акцент1 2 30" xfId="9102"/>
    <cellStyle name="60% — акцент1 2 30" xfId="10807"/>
    <cellStyle name="60% - Акцент1 2 31" xfId="9170"/>
    <cellStyle name="60% — акцент1 2 31" xfId="11049"/>
    <cellStyle name="60% - Акцент1 2 32" xfId="9303"/>
    <cellStyle name="60% — акцент1 2 32" xfId="10451"/>
    <cellStyle name="60% - Акцент1 2 33" xfId="9394"/>
    <cellStyle name="60% — акцент1 2 33" xfId="11230"/>
    <cellStyle name="60% - Акцент1 2 34" xfId="9482"/>
    <cellStyle name="60% — акцент1 2 34" xfId="11465"/>
    <cellStyle name="60% - Акцент1 2 35" xfId="9568"/>
    <cellStyle name="60% — акцент1 2 35" xfId="11700"/>
    <cellStyle name="60% - Акцент1 2 36" xfId="9257"/>
    <cellStyle name="60% — акцент1 2 36" xfId="11935"/>
    <cellStyle name="60% - Акцент1 2 37" xfId="9696"/>
    <cellStyle name="60% — акцент1 2 37" xfId="12170"/>
    <cellStyle name="60% - Акцент1 2 38" xfId="10025"/>
    <cellStyle name="60% — акцент1 2 38" xfId="12405"/>
    <cellStyle name="60% - Акцент1 2 39" xfId="10806"/>
    <cellStyle name="60% — акцент1 2 39" xfId="12640"/>
    <cellStyle name="60% - Акцент1 2 4" xfId="1959"/>
    <cellStyle name="60% — акцент1 2 4" xfId="5935"/>
    <cellStyle name="60% - Акцент1 2 4 10" xfId="6886"/>
    <cellStyle name="60% - Акцент1 2 4 11" xfId="7114"/>
    <cellStyle name="60% - Акцент1 2 4 12" xfId="7327"/>
    <cellStyle name="60% - Акцент1 2 4 13" xfId="7554"/>
    <cellStyle name="60% - Акцент1 2 4 14" xfId="7777"/>
    <cellStyle name="60% - Акцент1 2 4 15" xfId="7999"/>
    <cellStyle name="60% - Акцент1 2 4 16" xfId="8208"/>
    <cellStyle name="60% - Акцент1 2 4 17" xfId="8405"/>
    <cellStyle name="60% - Акцент1 2 4 18" xfId="10030"/>
    <cellStyle name="60% - Акцент1 2 4 19" xfId="10811"/>
    <cellStyle name="60% - Акцент1 2 4 2" xfId="4794"/>
    <cellStyle name="60% - Акцент1 2 4 20" xfId="11045"/>
    <cellStyle name="60% - Акцент1 2 4 21" xfId="10379"/>
    <cellStyle name="60% - Акцент1 2 4 22" xfId="11213"/>
    <cellStyle name="60% - Акцент1 2 4 23" xfId="11448"/>
    <cellStyle name="60% - Акцент1 2 4 24" xfId="11683"/>
    <cellStyle name="60% - Акцент1 2 4 25" xfId="11918"/>
    <cellStyle name="60% - Акцент1 2 4 26" xfId="12153"/>
    <cellStyle name="60% - Акцент1 2 4 27" xfId="12388"/>
    <cellStyle name="60% - Акцент1 2 4 28" xfId="12623"/>
    <cellStyle name="60% - Акцент1 2 4 29" xfId="12858"/>
    <cellStyle name="60% - Акцент1 2 4 3" xfId="5663"/>
    <cellStyle name="60% - Акцент1 2 4 30" xfId="13093"/>
    <cellStyle name="60% - Акцент1 2 4 31" xfId="13328"/>
    <cellStyle name="60% - Акцент1 2 4 32" xfId="13563"/>
    <cellStyle name="60% - Акцент1 2 4 33" xfId="13797"/>
    <cellStyle name="60% - Акцент1 2 4 34" xfId="14026"/>
    <cellStyle name="60% - Акцент1 2 4 35" xfId="14254"/>
    <cellStyle name="60% - Акцент1 2 4 36" xfId="14475"/>
    <cellStyle name="60% - Акцент1 2 4 37" xfId="14695"/>
    <cellStyle name="60% - Акцент1 2 4 38" xfId="14904"/>
    <cellStyle name="60% - Акцент1 2 4 39" xfId="15113"/>
    <cellStyle name="60% - Акцент1 2 4 4" xfId="5974"/>
    <cellStyle name="60% - Акцент1 2 4 5" xfId="5591"/>
    <cellStyle name="60% - Акцент1 2 4 6" xfId="6070"/>
    <cellStyle name="60% - Акцент1 2 4 7" xfId="5341"/>
    <cellStyle name="60% - Акцент1 2 4 8" xfId="6347"/>
    <cellStyle name="60% - Акцент1 2 4 9" xfId="6690"/>
    <cellStyle name="60% - Акцент1 2 40" xfId="11050"/>
    <cellStyle name="60% — акцент1 2 40" xfId="12875"/>
    <cellStyle name="60% - Акцент1 2 41" xfId="10453"/>
    <cellStyle name="60% — акцент1 2 41" xfId="13110"/>
    <cellStyle name="60% - Акцент1 2 42" xfId="11231"/>
    <cellStyle name="60% — акцент1 2 42" xfId="13345"/>
    <cellStyle name="60% - Акцент1 2 43" xfId="11466"/>
    <cellStyle name="60% — акцент1 2 43" xfId="13580"/>
    <cellStyle name="60% - Акцент1 2 44" xfId="11701"/>
    <cellStyle name="60% — акцент1 2 44" xfId="13814"/>
    <cellStyle name="60% - Акцент1 2 45" xfId="11936"/>
    <cellStyle name="60% — акцент1 2 45" xfId="14043"/>
    <cellStyle name="60% - Акцент1 2 46" xfId="12171"/>
    <cellStyle name="60% — акцент1 2 46" xfId="14271"/>
    <cellStyle name="60% - Акцент1 2 47" xfId="12406"/>
    <cellStyle name="60% — акцент1 2 47" xfId="14492"/>
    <cellStyle name="60% - Акцент1 2 48" xfId="12641"/>
    <cellStyle name="60% — акцент1 2 48" xfId="14712"/>
    <cellStyle name="60% - Акцент1 2 49" xfId="12876"/>
    <cellStyle name="60% — акцент1 2 49" xfId="14921"/>
    <cellStyle name="60% - Акцент1 2 5" xfId="1960"/>
    <cellStyle name="60% — акцент1 2 5" xfId="5658"/>
    <cellStyle name="60% - Акцент1 2 5 10" xfId="7113"/>
    <cellStyle name="60% - Акцент1 2 5 11" xfId="7326"/>
    <cellStyle name="60% - Акцент1 2 5 12" xfId="7553"/>
    <cellStyle name="60% - Акцент1 2 5 13" xfId="7776"/>
    <cellStyle name="60% - Акцент1 2 5 14" xfId="7998"/>
    <cellStyle name="60% - Акцент1 2 5 15" xfId="8207"/>
    <cellStyle name="60% - Акцент1 2 5 16" xfId="8404"/>
    <cellStyle name="60% - Акцент1 2 5 17" xfId="10031"/>
    <cellStyle name="60% - Акцент1 2 5 18" xfId="10812"/>
    <cellStyle name="60% - Акцент1 2 5 19" xfId="11044"/>
    <cellStyle name="60% - Акцент1 2 5 2" xfId="4795"/>
    <cellStyle name="60% - Акцент1 2 5 20" xfId="10377"/>
    <cellStyle name="60% - Акцент1 2 5 21" xfId="11212"/>
    <cellStyle name="60% - Акцент1 2 5 22" xfId="11447"/>
    <cellStyle name="60% - Акцент1 2 5 23" xfId="11682"/>
    <cellStyle name="60% - Акцент1 2 5 24" xfId="11917"/>
    <cellStyle name="60% - Акцент1 2 5 25" xfId="12152"/>
    <cellStyle name="60% - Акцент1 2 5 26" xfId="12387"/>
    <cellStyle name="60% - Акцент1 2 5 27" xfId="12622"/>
    <cellStyle name="60% - Акцент1 2 5 28" xfId="12857"/>
    <cellStyle name="60% - Акцент1 2 5 29" xfId="13092"/>
    <cellStyle name="60% - Акцент1 2 5 3" xfId="5973"/>
    <cellStyle name="60% - Акцент1 2 5 30" xfId="13327"/>
    <cellStyle name="60% - Акцент1 2 5 31" xfId="13562"/>
    <cellStyle name="60% - Акцент1 2 5 32" xfId="13796"/>
    <cellStyle name="60% - Акцент1 2 5 33" xfId="14025"/>
    <cellStyle name="60% - Акцент1 2 5 34" xfId="14253"/>
    <cellStyle name="60% - Акцент1 2 5 35" xfId="14474"/>
    <cellStyle name="60% - Акцент1 2 5 36" xfId="14694"/>
    <cellStyle name="60% - Акцент1 2 5 37" xfId="14903"/>
    <cellStyle name="60% - Акцент1 2 5 38" xfId="15099"/>
    <cellStyle name="60% - Акцент1 2 5 4" xfId="5592"/>
    <cellStyle name="60% - Акцент1 2 5 5" xfId="6061"/>
    <cellStyle name="60% - Акцент1 2 5 6" xfId="5338"/>
    <cellStyle name="60% - Акцент1 2 5 7" xfId="6346"/>
    <cellStyle name="60% - Акцент1 2 5 8" xfId="6689"/>
    <cellStyle name="60% - Акцент1 2 5 9" xfId="6885"/>
    <cellStyle name="60% - Акцент1 2 50" xfId="13111"/>
    <cellStyle name="60% — акцент1 2 50" xfId="15117"/>
    <cellStyle name="60% - Акцент1 2 51" xfId="13346"/>
    <cellStyle name="60% — акцент1 2 51" xfId="15548"/>
    <cellStyle name="60% - Акцент1 2 52" xfId="13581"/>
    <cellStyle name="60% — акцент1 2 52" xfId="15608"/>
    <cellStyle name="60% - Акцент1 2 53" xfId="13815"/>
    <cellStyle name="60% — акцент1 2 53" xfId="15684"/>
    <cellStyle name="60% - Акцент1 2 54" xfId="14044"/>
    <cellStyle name="60% - Акцент1 2 55" xfId="14272"/>
    <cellStyle name="60% - Акцент1 2 56" xfId="14493"/>
    <cellStyle name="60% - Акцент1 2 57" xfId="14713"/>
    <cellStyle name="60% - Акцент1 2 58" xfId="14922"/>
    <cellStyle name="60% - Акцент1 2 59" xfId="15118"/>
    <cellStyle name="60% - Акцент1 2 6" xfId="1961"/>
    <cellStyle name="60% — акцент1 2 6" xfId="5983"/>
    <cellStyle name="60% - Акцент1 2 6 10" xfId="7325"/>
    <cellStyle name="60% - Акцент1 2 6 11" xfId="7552"/>
    <cellStyle name="60% - Акцент1 2 6 12" xfId="7775"/>
    <cellStyle name="60% - Акцент1 2 6 13" xfId="7997"/>
    <cellStyle name="60% - Акцент1 2 6 14" xfId="8206"/>
    <cellStyle name="60% - Акцент1 2 6 15" xfId="8403"/>
    <cellStyle name="60% - Акцент1 2 6 16" xfId="10032"/>
    <cellStyle name="60% - Акцент1 2 6 17" xfId="10813"/>
    <cellStyle name="60% - Акцент1 2 6 18" xfId="11043"/>
    <cellStyle name="60% - Акцент1 2 6 19" xfId="10369"/>
    <cellStyle name="60% - Акцент1 2 6 2" xfId="4796"/>
    <cellStyle name="60% - Акцент1 2 6 20" xfId="11211"/>
    <cellStyle name="60% - Акцент1 2 6 21" xfId="11446"/>
    <cellStyle name="60% - Акцент1 2 6 22" xfId="11681"/>
    <cellStyle name="60% - Акцент1 2 6 23" xfId="11916"/>
    <cellStyle name="60% - Акцент1 2 6 24" xfId="12151"/>
    <cellStyle name="60% - Акцент1 2 6 25" xfId="12386"/>
    <cellStyle name="60% - Акцент1 2 6 26" xfId="12621"/>
    <cellStyle name="60% - Акцент1 2 6 27" xfId="12856"/>
    <cellStyle name="60% - Акцент1 2 6 28" xfId="13091"/>
    <cellStyle name="60% - Акцент1 2 6 29" xfId="13326"/>
    <cellStyle name="60% - Акцент1 2 6 3" xfId="5593"/>
    <cellStyle name="60% - Акцент1 2 6 30" xfId="13561"/>
    <cellStyle name="60% - Акцент1 2 6 31" xfId="13795"/>
    <cellStyle name="60% - Акцент1 2 6 32" xfId="14024"/>
    <cellStyle name="60% - Акцент1 2 6 33" xfId="14252"/>
    <cellStyle name="60% - Акцент1 2 6 34" xfId="14473"/>
    <cellStyle name="60% - Акцент1 2 6 35" xfId="14693"/>
    <cellStyle name="60% - Акцент1 2 6 36" xfId="14902"/>
    <cellStyle name="60% - Акцент1 2 6 37" xfId="15098"/>
    <cellStyle name="60% - Акцент1 2 6 4" xfId="6060"/>
    <cellStyle name="60% - Акцент1 2 6 5" xfId="5336"/>
    <cellStyle name="60% - Акцент1 2 6 6" xfId="6341"/>
    <cellStyle name="60% - Акцент1 2 6 7" xfId="6688"/>
    <cellStyle name="60% - Акцент1 2 6 8" xfId="6884"/>
    <cellStyle name="60% - Акцент1 2 6 9" xfId="7112"/>
    <cellStyle name="60% - Акцент1 2 60" xfId="15547"/>
    <cellStyle name="60% - Акцент1 2 61" xfId="15609"/>
    <cellStyle name="60% - Акцент1 2 62" xfId="15685"/>
    <cellStyle name="60% - Акцент1 2 7" xfId="1962"/>
    <cellStyle name="60% — акцент1 2 7" xfId="5585"/>
    <cellStyle name="60% - Акцент1 2 7 10" xfId="7551"/>
    <cellStyle name="60% - Акцент1 2 7 11" xfId="7774"/>
    <cellStyle name="60% - Акцент1 2 7 12" xfId="7996"/>
    <cellStyle name="60% - Акцент1 2 7 13" xfId="8205"/>
    <cellStyle name="60% - Акцент1 2 7 14" xfId="8402"/>
    <cellStyle name="60% - Акцент1 2 7 15" xfId="10033"/>
    <cellStyle name="60% - Акцент1 2 7 16" xfId="10814"/>
    <cellStyle name="60% - Акцент1 2 7 17" xfId="11042"/>
    <cellStyle name="60% - Акцент1 2 7 18" xfId="10367"/>
    <cellStyle name="60% - Акцент1 2 7 19" xfId="11210"/>
    <cellStyle name="60% - Акцент1 2 7 2" xfId="4797"/>
    <cellStyle name="60% - Акцент1 2 7 20" xfId="11445"/>
    <cellStyle name="60% - Акцент1 2 7 21" xfId="11680"/>
    <cellStyle name="60% - Акцент1 2 7 22" xfId="11915"/>
    <cellStyle name="60% - Акцент1 2 7 23" xfId="12150"/>
    <cellStyle name="60% - Акцент1 2 7 24" xfId="12385"/>
    <cellStyle name="60% - Акцент1 2 7 25" xfId="12620"/>
    <cellStyle name="60% - Акцент1 2 7 26" xfId="12855"/>
    <cellStyle name="60% - Акцент1 2 7 27" xfId="13090"/>
    <cellStyle name="60% - Акцент1 2 7 28" xfId="13325"/>
    <cellStyle name="60% - Акцент1 2 7 29" xfId="13560"/>
    <cellStyle name="60% - Акцент1 2 7 3" xfId="6059"/>
    <cellStyle name="60% - Акцент1 2 7 30" xfId="13794"/>
    <cellStyle name="60% - Акцент1 2 7 31" xfId="14023"/>
    <cellStyle name="60% - Акцент1 2 7 32" xfId="14251"/>
    <cellStyle name="60% - Акцент1 2 7 33" xfId="14472"/>
    <cellStyle name="60% - Акцент1 2 7 34" xfId="14692"/>
    <cellStyle name="60% - Акцент1 2 7 35" xfId="14901"/>
    <cellStyle name="60% - Акцент1 2 7 36" xfId="15097"/>
    <cellStyle name="60% - Акцент1 2 7 4" xfId="5335"/>
    <cellStyle name="60% - Акцент1 2 7 5" xfId="6327"/>
    <cellStyle name="60% - Акцент1 2 7 6" xfId="6687"/>
    <cellStyle name="60% - Акцент1 2 7 7" xfId="6883"/>
    <cellStyle name="60% - Акцент1 2 7 8" xfId="7111"/>
    <cellStyle name="60% - Акцент1 2 7 9" xfId="7324"/>
    <cellStyle name="60% - Акцент1 2 8" xfId="1963"/>
    <cellStyle name="60% — акцент1 2 8" xfId="6077"/>
    <cellStyle name="60% - Акцент1 2 8 10" xfId="7773"/>
    <cellStyle name="60% - Акцент1 2 8 11" xfId="7995"/>
    <cellStyle name="60% - Акцент1 2 8 12" xfId="8204"/>
    <cellStyle name="60% - Акцент1 2 8 13" xfId="8401"/>
    <cellStyle name="60% - Акцент1 2 8 14" xfId="10034"/>
    <cellStyle name="60% - Акцент1 2 8 15" xfId="10815"/>
    <cellStyle name="60% - Акцент1 2 8 16" xfId="11041"/>
    <cellStyle name="60% - Акцент1 2 8 17" xfId="10366"/>
    <cellStyle name="60% - Акцент1 2 8 18" xfId="11209"/>
    <cellStyle name="60% - Акцент1 2 8 19" xfId="11444"/>
    <cellStyle name="60% - Акцент1 2 8 2" xfId="4798"/>
    <cellStyle name="60% - Акцент1 2 8 20" xfId="11679"/>
    <cellStyle name="60% - Акцент1 2 8 21" xfId="11914"/>
    <cellStyle name="60% - Акцент1 2 8 22" xfId="12149"/>
    <cellStyle name="60% - Акцент1 2 8 23" xfId="12384"/>
    <cellStyle name="60% - Акцент1 2 8 24" xfId="12619"/>
    <cellStyle name="60% - Акцент1 2 8 25" xfId="12854"/>
    <cellStyle name="60% - Акцент1 2 8 26" xfId="13089"/>
    <cellStyle name="60% - Акцент1 2 8 27" xfId="13324"/>
    <cellStyle name="60% - Акцент1 2 8 28" xfId="13559"/>
    <cellStyle name="60% - Акцент1 2 8 29" xfId="13793"/>
    <cellStyle name="60% - Акцент1 2 8 3" xfId="5334"/>
    <cellStyle name="60% - Акцент1 2 8 30" xfId="14022"/>
    <cellStyle name="60% - Акцент1 2 8 31" xfId="14250"/>
    <cellStyle name="60% - Акцент1 2 8 32" xfId="14471"/>
    <cellStyle name="60% - Акцент1 2 8 33" xfId="14691"/>
    <cellStyle name="60% - Акцент1 2 8 34" xfId="14900"/>
    <cellStyle name="60% - Акцент1 2 8 35" xfId="15096"/>
    <cellStyle name="60% - Акцент1 2 8 4" xfId="6326"/>
    <cellStyle name="60% - Акцент1 2 8 5" xfId="6686"/>
    <cellStyle name="60% - Акцент1 2 8 6" xfId="6882"/>
    <cellStyle name="60% - Акцент1 2 8 7" xfId="7110"/>
    <cellStyle name="60% - Акцент1 2 8 8" xfId="7323"/>
    <cellStyle name="60% - Акцент1 2 8 9" xfId="7550"/>
    <cellStyle name="60% - Акцент1 2 9" xfId="1964"/>
    <cellStyle name="60% — акцент1 2 9" xfId="6209"/>
    <cellStyle name="60% - Акцент1 2 9 10" xfId="7994"/>
    <cellStyle name="60% - Акцент1 2 9 11" xfId="8203"/>
    <cellStyle name="60% - Акцент1 2 9 12" xfId="8400"/>
    <cellStyle name="60% - Акцент1 2 9 13" xfId="10035"/>
    <cellStyle name="60% - Акцент1 2 9 14" xfId="10816"/>
    <cellStyle name="60% - Акцент1 2 9 15" xfId="11040"/>
    <cellStyle name="60% - Акцент1 2 9 16" xfId="10358"/>
    <cellStyle name="60% - Акцент1 2 9 17" xfId="11208"/>
    <cellStyle name="60% - Акцент1 2 9 18" xfId="11443"/>
    <cellStyle name="60% - Акцент1 2 9 19" xfId="11678"/>
    <cellStyle name="60% - Акцент1 2 9 2" xfId="4799"/>
    <cellStyle name="60% - Акцент1 2 9 20" xfId="11913"/>
    <cellStyle name="60% - Акцент1 2 9 21" xfId="12148"/>
    <cellStyle name="60% - Акцент1 2 9 22" xfId="12383"/>
    <cellStyle name="60% - Акцент1 2 9 23" xfId="12618"/>
    <cellStyle name="60% - Акцент1 2 9 24" xfId="12853"/>
    <cellStyle name="60% - Акцент1 2 9 25" xfId="13088"/>
    <cellStyle name="60% - Акцент1 2 9 26" xfId="13323"/>
    <cellStyle name="60% - Акцент1 2 9 27" xfId="13558"/>
    <cellStyle name="60% - Акцент1 2 9 28" xfId="13792"/>
    <cellStyle name="60% - Акцент1 2 9 29" xfId="14021"/>
    <cellStyle name="60% - Акцент1 2 9 3" xfId="6324"/>
    <cellStyle name="60% - Акцент1 2 9 30" xfId="14249"/>
    <cellStyle name="60% - Акцент1 2 9 31" xfId="14470"/>
    <cellStyle name="60% - Акцент1 2 9 32" xfId="14690"/>
    <cellStyle name="60% - Акцент1 2 9 33" xfId="14899"/>
    <cellStyle name="60% - Акцент1 2 9 34" xfId="15095"/>
    <cellStyle name="60% - Акцент1 2 9 4" xfId="6685"/>
    <cellStyle name="60% - Акцент1 2 9 5" xfId="6881"/>
    <cellStyle name="60% - Акцент1 2 9 6" xfId="7109"/>
    <cellStyle name="60% - Акцент1 2 9 7" xfId="7322"/>
    <cellStyle name="60% - Акцент1 2 9 8" xfId="7549"/>
    <cellStyle name="60% - Акцент1 2 9 9" xfId="7772"/>
    <cellStyle name="60% - Акцент1 2_МФ тепловой баланс 2015 дубль 3" xfId="1965"/>
    <cellStyle name="60% — акцент1 20" xfId="1966"/>
    <cellStyle name="60% — акцент1 21" xfId="1967"/>
    <cellStyle name="60% — акцент1 22" xfId="4788"/>
    <cellStyle name="60% — акцент1 23" xfId="5692"/>
    <cellStyle name="60% — акцент1 24" xfId="5937"/>
    <cellStyle name="60% — акцент1 25" xfId="5656"/>
    <cellStyle name="60% — акцент1 26" xfId="5985"/>
    <cellStyle name="60% — акцент1 27" xfId="5580"/>
    <cellStyle name="60% — акцент1 28" xfId="6080"/>
    <cellStyle name="60% — акцент1 29" xfId="6216"/>
    <cellStyle name="60% - Акцент1 3" xfId="1968"/>
    <cellStyle name="60% — акцент1 3" xfId="1969"/>
    <cellStyle name="60% - Акцент1 3 10" xfId="1970"/>
    <cellStyle name="60% - Акцент1 3 10 2" xfId="4801"/>
    <cellStyle name="60% - Акцент1 3 10 3" xfId="10037"/>
    <cellStyle name="60% - Акцент1 3 11" xfId="1971"/>
    <cellStyle name="60% - Акцент1 3 12" xfId="4800"/>
    <cellStyle name="60% - Акцент1 3 13" xfId="5704"/>
    <cellStyle name="60% - Акцент1 3 14" xfId="5925"/>
    <cellStyle name="60% - Акцент1 3 15" xfId="5669"/>
    <cellStyle name="60% - Акцент1 3 16" xfId="5967"/>
    <cellStyle name="60% - Акцент1 3 17" xfId="5601"/>
    <cellStyle name="60% - Акцент1 3 18" xfId="6054"/>
    <cellStyle name="60% - Акцент1 3 19" xfId="5332"/>
    <cellStyle name="60% - Акцент1 3 2" xfId="1972"/>
    <cellStyle name="60% - Акцент1 3 2 2" xfId="4802"/>
    <cellStyle name="60% - Акцент1 3 2 3" xfId="8862"/>
    <cellStyle name="60% - Акцент1 3 20" xfId="6322"/>
    <cellStyle name="60% - Акцент1 3 21" xfId="6684"/>
    <cellStyle name="60% - Акцент1 3 22" xfId="6877"/>
    <cellStyle name="60% - Акцент1 3 23" xfId="7108"/>
    <cellStyle name="60% - Акцент1 3 24" xfId="7321"/>
    <cellStyle name="60% - Акцент1 3 25" xfId="7548"/>
    <cellStyle name="60% - Акцент1 3 26" xfId="7771"/>
    <cellStyle name="60% - Акцент1 3 27" xfId="7993"/>
    <cellStyle name="60% - Акцент1 3 28" xfId="8202"/>
    <cellStyle name="60% - Акцент1 3 29" xfId="8399"/>
    <cellStyle name="60% - Акцент1 3 3" xfId="1973"/>
    <cellStyle name="60% - Акцент1 3 3 2" xfId="4803"/>
    <cellStyle name="60% - Акцент1 3 3 3" xfId="10039"/>
    <cellStyle name="60% - Акцент1 3 30" xfId="8861"/>
    <cellStyle name="60% - Акцент1 3 31" xfId="9105"/>
    <cellStyle name="60% - Акцент1 3 32" xfId="9167"/>
    <cellStyle name="60% - Акцент1 3 33" xfId="9300"/>
    <cellStyle name="60% - Акцент1 3 34" xfId="9391"/>
    <cellStyle name="60% - Акцент1 3 35" xfId="9479"/>
    <cellStyle name="60% - Акцент1 3 36" xfId="9565"/>
    <cellStyle name="60% - Акцент1 3 37" xfId="9254"/>
    <cellStyle name="60% - Акцент1 3 38" xfId="9693"/>
    <cellStyle name="60% - Акцент1 3 39" xfId="10036"/>
    <cellStyle name="60% - Акцент1 3 4" xfId="1974"/>
    <cellStyle name="60% - Акцент1 3 4 2" xfId="4804"/>
    <cellStyle name="60% - Акцент1 3 4 3" xfId="10040"/>
    <cellStyle name="60% - Акцент1 3 40" xfId="10817"/>
    <cellStyle name="60% - Акцент1 3 41" xfId="11039"/>
    <cellStyle name="60% - Акцент1 3 42" xfId="10356"/>
    <cellStyle name="60% - Акцент1 3 43" xfId="11207"/>
    <cellStyle name="60% - Акцент1 3 44" xfId="11442"/>
    <cellStyle name="60% - Акцент1 3 45" xfId="11677"/>
    <cellStyle name="60% - Акцент1 3 46" xfId="11912"/>
    <cellStyle name="60% - Акцент1 3 47" xfId="12147"/>
    <cellStyle name="60% - Акцент1 3 48" xfId="12382"/>
    <cellStyle name="60% - Акцент1 3 49" xfId="12617"/>
    <cellStyle name="60% - Акцент1 3 5" xfId="1975"/>
    <cellStyle name="60% - Акцент1 3 5 2" xfId="4805"/>
    <cellStyle name="60% - Акцент1 3 5 3" xfId="10041"/>
    <cellStyle name="60% - Акцент1 3 50" xfId="12852"/>
    <cellStyle name="60% - Акцент1 3 51" xfId="13087"/>
    <cellStyle name="60% - Акцент1 3 52" xfId="13322"/>
    <cellStyle name="60% - Акцент1 3 53" xfId="13557"/>
    <cellStyle name="60% - Акцент1 3 54" xfId="13791"/>
    <cellStyle name="60% - Акцент1 3 55" xfId="14020"/>
    <cellStyle name="60% - Акцент1 3 56" xfId="14248"/>
    <cellStyle name="60% - Акцент1 3 57" xfId="14469"/>
    <cellStyle name="60% - Акцент1 3 58" xfId="14689"/>
    <cellStyle name="60% - Акцент1 3 59" xfId="14898"/>
    <cellStyle name="60% - Акцент1 3 6" xfId="1976"/>
    <cellStyle name="60% - Акцент1 3 6 2" xfId="4806"/>
    <cellStyle name="60% - Акцент1 3 6 3" xfId="10042"/>
    <cellStyle name="60% - Акцент1 3 60" xfId="15094"/>
    <cellStyle name="60% - Акцент1 3 61" xfId="15550"/>
    <cellStyle name="60% - Акцент1 3 62" xfId="15606"/>
    <cellStyle name="60% - Акцент1 3 63" xfId="15682"/>
    <cellStyle name="60% - Акцент1 3 7" xfId="1977"/>
    <cellStyle name="60% - Акцент1 3 7 2" xfId="4807"/>
    <cellStyle name="60% - Акцент1 3 7 3" xfId="10043"/>
    <cellStyle name="60% - Акцент1 3 8" xfId="1978"/>
    <cellStyle name="60% - Акцент1 3 8 2" xfId="4808"/>
    <cellStyle name="60% - Акцент1 3 8 3" xfId="10044"/>
    <cellStyle name="60% - Акцент1 3 9" xfId="1979"/>
    <cellStyle name="60% - Акцент1 3 9 2" xfId="4809"/>
    <cellStyle name="60% - Акцент1 3 9 3" xfId="10045"/>
    <cellStyle name="60% - Акцент1 3_МФ тепловой баланс 2015 дубль 3" xfId="1980"/>
    <cellStyle name="60% — акцент1 30" xfId="6360"/>
    <cellStyle name="60% — акцент1 31" xfId="6707"/>
    <cellStyle name="60% — акцент1 32" xfId="6904"/>
    <cellStyle name="60% — акцент1 33" xfId="7133"/>
    <cellStyle name="60% — акцент1 34" xfId="7346"/>
    <cellStyle name="60% — акцент1 35" xfId="7573"/>
    <cellStyle name="60% — акцент1 36" xfId="7796"/>
    <cellStyle name="60% — акцент1 37" xfId="8018"/>
    <cellStyle name="60% — акцент1 38" xfId="8227"/>
    <cellStyle name="60% — акцент1 39" xfId="8424"/>
    <cellStyle name="60% - Акцент1 4" xfId="1981"/>
    <cellStyle name="60% — акцент1 4" xfId="1982"/>
    <cellStyle name="60% - Акцент1 4 2" xfId="1983"/>
    <cellStyle name="60% - Акцент1 4_МФ тепловой баланс 2015 дубль 3" xfId="1984"/>
    <cellStyle name="60% — акцент1 40" xfId="8857"/>
    <cellStyle name="60% — акцент1 41" xfId="9101"/>
    <cellStyle name="60% — акцент1 42" xfId="9171"/>
    <cellStyle name="60% — акцент1 43" xfId="9304"/>
    <cellStyle name="60% — акцент1 44" xfId="9395"/>
    <cellStyle name="60% — акцент1 45" xfId="9483"/>
    <cellStyle name="60% — акцент1 46" xfId="9569"/>
    <cellStyle name="60% — акцент1 47" xfId="9258"/>
    <cellStyle name="60% — акцент1 48" xfId="9697"/>
    <cellStyle name="60% — акцент1 49" xfId="10024"/>
    <cellStyle name="60% - Акцент1 5" xfId="1985"/>
    <cellStyle name="60% — акцент1 5" xfId="1986"/>
    <cellStyle name="60% - Акцент1 5 2" xfId="1987"/>
    <cellStyle name="60% - Акцент1 5_МФ тепловой баланс 2015 дубль 3" xfId="1988"/>
    <cellStyle name="60% — акцент1 50" xfId="10805"/>
    <cellStyle name="60% — акцент1 51" xfId="11051"/>
    <cellStyle name="60% — акцент1 52" xfId="10461"/>
    <cellStyle name="60% — акцент1 53" xfId="11232"/>
    <cellStyle name="60% — акцент1 54" xfId="11467"/>
    <cellStyle name="60% — акцент1 55" xfId="11702"/>
    <cellStyle name="60% — акцент1 56" xfId="11937"/>
    <cellStyle name="60% — акцент1 57" xfId="12172"/>
    <cellStyle name="60% — акцент1 58" xfId="12407"/>
    <cellStyle name="60% — акцент1 59" xfId="12642"/>
    <cellStyle name="60% - Акцент1 6" xfId="1989"/>
    <cellStyle name="60% — акцент1 6" xfId="1990"/>
    <cellStyle name="60% - Акцент1 6 2" xfId="1991"/>
    <cellStyle name="60% - Акцент1 6_МФ тепловой баланс 2015 дубль 3" xfId="1992"/>
    <cellStyle name="60% — акцент1 60" xfId="12877"/>
    <cellStyle name="60% — акцент1 61" xfId="13112"/>
    <cellStyle name="60% — акцент1 62" xfId="13347"/>
    <cellStyle name="60% — акцент1 63" xfId="13582"/>
    <cellStyle name="60% — акцент1 64" xfId="13816"/>
    <cellStyle name="60% — акцент1 65" xfId="14045"/>
    <cellStyle name="60% — акцент1 66" xfId="14273"/>
    <cellStyle name="60% — акцент1 67" xfId="14494"/>
    <cellStyle name="60% — акцент1 68" xfId="14714"/>
    <cellStyle name="60% — акцент1 69" xfId="14923"/>
    <cellStyle name="60% - Акцент1 7" xfId="1993"/>
    <cellStyle name="60% — акцент1 7" xfId="1994"/>
    <cellStyle name="60% - Акцент1 7 2" xfId="1995"/>
    <cellStyle name="60% - Акцент1 7_МФ тепловой баланс 2015 дубль 3" xfId="1996"/>
    <cellStyle name="60% — акцент1 70" xfId="15120"/>
    <cellStyle name="60% — акцент1 71" xfId="15546"/>
    <cellStyle name="60% — акцент1 72" xfId="15610"/>
    <cellStyle name="60% — акцент1 73" xfId="15686"/>
    <cellStyle name="60% - Акцент1 8" xfId="1997"/>
    <cellStyle name="60% — акцент1 8" xfId="1998"/>
    <cellStyle name="60% - Акцент1 8 2" xfId="1999"/>
    <cellStyle name="60% - Акцент1 9" xfId="2000"/>
    <cellStyle name="60% — акцент1 9" xfId="2001"/>
    <cellStyle name="60% - Акцент1 9 2" xfId="2002"/>
    <cellStyle name="60% — акцент2" xfId="2003"/>
    <cellStyle name="60% - Акцент2 10" xfId="2004"/>
    <cellStyle name="60% — акцент2 10" xfId="2005"/>
    <cellStyle name="60% — акцент2 11" xfId="2006"/>
    <cellStyle name="60% — акцент2 12" xfId="2007"/>
    <cellStyle name="60% — акцент2 13" xfId="2008"/>
    <cellStyle name="60% — акцент2 14" xfId="2009"/>
    <cellStyle name="60% — акцент2 15" xfId="2010"/>
    <cellStyle name="60% — акцент2 16" xfId="2011"/>
    <cellStyle name="60% — акцент2 17" xfId="2012"/>
    <cellStyle name="60% — акцент2 18" xfId="2013"/>
    <cellStyle name="60% — акцент2 19" xfId="2014"/>
    <cellStyle name="60% - Акцент2 2" xfId="2015"/>
    <cellStyle name="60% — акцент2 2" xfId="2016"/>
    <cellStyle name="60% - Акцент2 2 10" xfId="2017"/>
    <cellStyle name="60% — акцент2 2 10" xfId="6195"/>
    <cellStyle name="60% - Акцент2 2 10 10" xfId="8172"/>
    <cellStyle name="60% - Акцент2 2 10 11" xfId="8369"/>
    <cellStyle name="60% - Акцент2 2 10 12" xfId="10049"/>
    <cellStyle name="60% - Акцент2 2 10 13" xfId="10830"/>
    <cellStyle name="60% - Акцент2 2 10 14" xfId="11026"/>
    <cellStyle name="60% - Акцент2 2 10 15" xfId="10190"/>
    <cellStyle name="60% - Акцент2 2 10 16" xfId="11168"/>
    <cellStyle name="60% - Акцент2 2 10 17" xfId="11403"/>
    <cellStyle name="60% - Акцент2 2 10 18" xfId="11638"/>
    <cellStyle name="60% - Акцент2 2 10 19" xfId="11873"/>
    <cellStyle name="60% - Акцент2 2 10 2" xfId="4813"/>
    <cellStyle name="60% - Акцент2 2 10 20" xfId="12108"/>
    <cellStyle name="60% - Акцент2 2 10 21" xfId="12343"/>
    <cellStyle name="60% - Акцент2 2 10 22" xfId="12578"/>
    <cellStyle name="60% - Акцент2 2 10 23" xfId="12813"/>
    <cellStyle name="60% - Акцент2 2 10 24" xfId="13048"/>
    <cellStyle name="60% - Акцент2 2 10 25" xfId="13283"/>
    <cellStyle name="60% - Акцент2 2 10 26" xfId="13518"/>
    <cellStyle name="60% - Акцент2 2 10 27" xfId="13753"/>
    <cellStyle name="60% - Акцент2 2 10 28" xfId="13987"/>
    <cellStyle name="60% - Акцент2 2 10 29" xfId="14213"/>
    <cellStyle name="60% - Акцент2 2 10 3" xfId="6497"/>
    <cellStyle name="60% - Акцент2 2 10 30" xfId="14437"/>
    <cellStyle name="60% - Акцент2 2 10 31" xfId="14659"/>
    <cellStyle name="60% - Акцент2 2 10 32" xfId="14868"/>
    <cellStyle name="60% - Акцент2 2 10 33" xfId="15064"/>
    <cellStyle name="60% - Акцент2 2 10 4" xfId="6843"/>
    <cellStyle name="60% - Акцент2 2 10 5" xfId="7069"/>
    <cellStyle name="60% - Акцент2 2 10 6" xfId="7287"/>
    <cellStyle name="60% - Акцент2 2 10 7" xfId="7514"/>
    <cellStyle name="60% - Акцент2 2 10 8" xfId="7740"/>
    <cellStyle name="60% - Акцент2 2 10 9" xfId="7962"/>
    <cellStyle name="60% - Акцент2 2 11" xfId="4811"/>
    <cellStyle name="60% — акцент2 2 11" xfId="6503"/>
    <cellStyle name="60% - Акцент2 2 12" xfId="5715"/>
    <cellStyle name="60% — акцент2 2 12" xfId="6844"/>
    <cellStyle name="60% - Акцент2 2 13" xfId="5914"/>
    <cellStyle name="60% — акцент2 2 13" xfId="7070"/>
    <cellStyle name="60% - Акцент2 2 14" xfId="5685"/>
    <cellStyle name="60% — акцент2 2 14" xfId="7288"/>
    <cellStyle name="60% - Акцент2 2 15" xfId="5951"/>
    <cellStyle name="60% — акцент2 2 15" xfId="7515"/>
    <cellStyle name="60% - Акцент2 2 16" xfId="5621"/>
    <cellStyle name="60% — акцент2 2 16" xfId="7741"/>
    <cellStyle name="60% - Акцент2 2 17" xfId="6030"/>
    <cellStyle name="60% — акцент2 2 17" xfId="7963"/>
    <cellStyle name="60% - Акцент2 2 18" xfId="5485"/>
    <cellStyle name="60% — акцент2 2 18" xfId="8173"/>
    <cellStyle name="60% - Акцент2 2 19" xfId="6198"/>
    <cellStyle name="60% — акцент2 2 19" xfId="8370"/>
    <cellStyle name="60% - Акцент2 2 2" xfId="2018"/>
    <cellStyle name="60% — акцент2 2 2" xfId="4812"/>
    <cellStyle name="60% - Акцент2 2 2 10" xfId="5497"/>
    <cellStyle name="60% - Акцент2 2 2 11" xfId="6190"/>
    <cellStyle name="60% - Акцент2 2 2 12" xfId="6492"/>
    <cellStyle name="60% - Акцент2 2 2 13" xfId="6842"/>
    <cellStyle name="60% - Акцент2 2 2 14" xfId="7068"/>
    <cellStyle name="60% - Акцент2 2 2 15" xfId="7286"/>
    <cellStyle name="60% - Акцент2 2 2 16" xfId="7513"/>
    <cellStyle name="60% - Акцент2 2 2 17" xfId="7739"/>
    <cellStyle name="60% - Акцент2 2 2 18" xfId="7961"/>
    <cellStyle name="60% - Акцент2 2 2 19" xfId="8171"/>
    <cellStyle name="60% - Акцент2 2 2 2" xfId="2019"/>
    <cellStyle name="60% - Акцент2 2 2 20" xfId="8368"/>
    <cellStyle name="60% - Акцент2 2 2 21" xfId="8866"/>
    <cellStyle name="60% - Акцент2 2 2 22" xfId="9110"/>
    <cellStyle name="60% - Акцент2 2 2 23" xfId="9162"/>
    <cellStyle name="60% - Акцент2 2 2 24" xfId="9295"/>
    <cellStyle name="60% - Акцент2 2 2 25" xfId="9386"/>
    <cellStyle name="60% - Акцент2 2 2 26" xfId="9475"/>
    <cellStyle name="60% - Акцент2 2 2 27" xfId="9561"/>
    <cellStyle name="60% - Акцент2 2 2 28" xfId="9250"/>
    <cellStyle name="60% - Акцент2 2 2 29" xfId="9688"/>
    <cellStyle name="60% - Акцент2 2 2 3" xfId="4814"/>
    <cellStyle name="60% - Акцент2 2 2 30" xfId="10050"/>
    <cellStyle name="60% - Акцент2 2 2 31" xfId="10831"/>
    <cellStyle name="60% - Акцент2 2 2 32" xfId="11025"/>
    <cellStyle name="60% - Акцент2 2 2 33" xfId="10188"/>
    <cellStyle name="60% - Акцент2 2 2 34" xfId="11167"/>
    <cellStyle name="60% - Акцент2 2 2 35" xfId="11402"/>
    <cellStyle name="60% - Акцент2 2 2 36" xfId="11637"/>
    <cellStyle name="60% - Акцент2 2 2 37" xfId="11872"/>
    <cellStyle name="60% - Акцент2 2 2 38" xfId="12107"/>
    <cellStyle name="60% - Акцент2 2 2 39" xfId="12342"/>
    <cellStyle name="60% - Акцент2 2 2 4" xfId="5718"/>
    <cellStyle name="60% - Акцент2 2 2 40" xfId="12577"/>
    <cellStyle name="60% - Акцент2 2 2 41" xfId="12812"/>
    <cellStyle name="60% - Акцент2 2 2 42" xfId="13047"/>
    <cellStyle name="60% - Акцент2 2 2 43" xfId="13282"/>
    <cellStyle name="60% - Акцент2 2 2 44" xfId="13517"/>
    <cellStyle name="60% - Акцент2 2 2 45" xfId="13752"/>
    <cellStyle name="60% - Акцент2 2 2 46" xfId="13986"/>
    <cellStyle name="60% - Акцент2 2 2 47" xfId="14212"/>
    <cellStyle name="60% - Акцент2 2 2 48" xfId="14436"/>
    <cellStyle name="60% - Акцент2 2 2 49" xfId="14658"/>
    <cellStyle name="60% - Акцент2 2 2 5" xfId="5911"/>
    <cellStyle name="60% - Акцент2 2 2 50" xfId="14867"/>
    <cellStyle name="60% - Акцент2 2 2 51" xfId="15063"/>
    <cellStyle name="60% - Акцент2 2 2 52" xfId="15555"/>
    <cellStyle name="60% - Акцент2 2 2 53" xfId="15602"/>
    <cellStyle name="60% - Акцент2 2 2 54" xfId="15678"/>
    <cellStyle name="60% - Акцент2 2 2 6" xfId="5688"/>
    <cellStyle name="60% - Акцент2 2 2 7" xfId="5948"/>
    <cellStyle name="60% - Акцент2 2 2 8" xfId="5624"/>
    <cellStyle name="60% - Акцент2 2 2 9" xfId="6026"/>
    <cellStyle name="60% - Акцент2 2 20" xfId="6507"/>
    <cellStyle name="60% — акцент2 2 20" xfId="8865"/>
    <cellStyle name="60% - Акцент2 2 21" xfId="6845"/>
    <cellStyle name="60% — акцент2 2 21" xfId="9109"/>
    <cellStyle name="60% - Акцент2 2 22" xfId="7084"/>
    <cellStyle name="60% — акцент2 2 22" xfId="9163"/>
    <cellStyle name="60% - Акцент2 2 23" xfId="7302"/>
    <cellStyle name="60% — акцент2 2 23" xfId="9296"/>
    <cellStyle name="60% - Акцент2 2 24" xfId="7529"/>
    <cellStyle name="60% — акцент2 2 24" xfId="9387"/>
    <cellStyle name="60% - Акцент2 2 25" xfId="7755"/>
    <cellStyle name="60% — акцент2 2 25" xfId="9476"/>
    <cellStyle name="60% - Акцент2 2 26" xfId="7977"/>
    <cellStyle name="60% — акцент2 2 26" xfId="9562"/>
    <cellStyle name="60% - Акцент2 2 27" xfId="8187"/>
    <cellStyle name="60% — акцент2 2 27" xfId="9251"/>
    <cellStyle name="60% - Акцент2 2 28" xfId="8384"/>
    <cellStyle name="60% — акцент2 2 28" xfId="9689"/>
    <cellStyle name="60% - Акцент2 2 29" xfId="8864"/>
    <cellStyle name="60% — акцент2 2 29" xfId="10048"/>
    <cellStyle name="60% - Акцент2 2 3" xfId="2020"/>
    <cellStyle name="60% — акцент2 2 3" xfId="5716"/>
    <cellStyle name="60% - Акцент2 2 3 10" xfId="6481"/>
    <cellStyle name="60% - Акцент2 2 3 11" xfId="6841"/>
    <cellStyle name="60% - Акцент2 2 3 12" xfId="7067"/>
    <cellStyle name="60% - Акцент2 2 3 13" xfId="7285"/>
    <cellStyle name="60% - Акцент2 2 3 14" xfId="7512"/>
    <cellStyle name="60% - Акцент2 2 3 15" xfId="7738"/>
    <cellStyle name="60% - Акцент2 2 3 16" xfId="7960"/>
    <cellStyle name="60% - Акцент2 2 3 17" xfId="8170"/>
    <cellStyle name="60% - Акцент2 2 3 18" xfId="8367"/>
    <cellStyle name="60% - Акцент2 2 3 19" xfId="10051"/>
    <cellStyle name="60% - Акцент2 2 3 2" xfId="4815"/>
    <cellStyle name="60% - Акцент2 2 3 20" xfId="10832"/>
    <cellStyle name="60% - Акцент2 2 3 21" xfId="11024"/>
    <cellStyle name="60% - Акцент2 2 3 22" xfId="10180"/>
    <cellStyle name="60% - Акцент2 2 3 23" xfId="11166"/>
    <cellStyle name="60% - Акцент2 2 3 24" xfId="11401"/>
    <cellStyle name="60% - Акцент2 2 3 25" xfId="11636"/>
    <cellStyle name="60% - Акцент2 2 3 26" xfId="11871"/>
    <cellStyle name="60% - Акцент2 2 3 27" xfId="12106"/>
    <cellStyle name="60% - Акцент2 2 3 28" xfId="12341"/>
    <cellStyle name="60% - Акцент2 2 3 29" xfId="12576"/>
    <cellStyle name="60% - Акцент2 2 3 3" xfId="5910"/>
    <cellStyle name="60% - Акцент2 2 3 30" xfId="12811"/>
    <cellStyle name="60% - Акцент2 2 3 31" xfId="13046"/>
    <cellStyle name="60% - Акцент2 2 3 32" xfId="13281"/>
    <cellStyle name="60% - Акцент2 2 3 33" xfId="13516"/>
    <cellStyle name="60% - Акцент2 2 3 34" xfId="13751"/>
    <cellStyle name="60% - Акцент2 2 3 35" xfId="13985"/>
    <cellStyle name="60% - Акцент2 2 3 36" xfId="14211"/>
    <cellStyle name="60% - Акцент2 2 3 37" xfId="14435"/>
    <cellStyle name="60% - Акцент2 2 3 38" xfId="14657"/>
    <cellStyle name="60% - Акцент2 2 3 39" xfId="14866"/>
    <cellStyle name="60% - Акцент2 2 3 4" xfId="5689"/>
    <cellStyle name="60% - Акцент2 2 3 40" xfId="15062"/>
    <cellStyle name="60% - Акцент2 2 3 5" xfId="5946"/>
    <cellStyle name="60% - Акцент2 2 3 6" xfId="5632"/>
    <cellStyle name="60% - Акцент2 2 3 7" xfId="6025"/>
    <cellStyle name="60% - Акцент2 2 3 8" xfId="5499"/>
    <cellStyle name="60% - Акцент2 2 3 9" xfId="6184"/>
    <cellStyle name="60% - Акцент2 2 30" xfId="9108"/>
    <cellStyle name="60% — акцент2 2 30" xfId="10829"/>
    <cellStyle name="60% - Акцент2 2 31" xfId="9164"/>
    <cellStyle name="60% — акцент2 2 31" xfId="11027"/>
    <cellStyle name="60% - Акцент2 2 32" xfId="9297"/>
    <cellStyle name="60% — акцент2 2 32" xfId="10198"/>
    <cellStyle name="60% - Акцент2 2 33" xfId="9388"/>
    <cellStyle name="60% — акцент2 2 33" xfId="11169"/>
    <cellStyle name="60% - Акцент2 2 34" xfId="9477"/>
    <cellStyle name="60% — акцент2 2 34" xfId="11404"/>
    <cellStyle name="60% - Акцент2 2 35" xfId="9563"/>
    <cellStyle name="60% — акцент2 2 35" xfId="11639"/>
    <cellStyle name="60% - Акцент2 2 36" xfId="9252"/>
    <cellStyle name="60% — акцент2 2 36" xfId="11874"/>
    <cellStyle name="60% - Акцент2 2 37" xfId="9690"/>
    <cellStyle name="60% — акцент2 2 37" xfId="12109"/>
    <cellStyle name="60% - Акцент2 2 38" xfId="10047"/>
    <cellStyle name="60% — акцент2 2 38" xfId="12344"/>
    <cellStyle name="60% - Акцент2 2 39" xfId="10828"/>
    <cellStyle name="60% — акцент2 2 39" xfId="12579"/>
    <cellStyle name="60% - Акцент2 2 4" xfId="2021"/>
    <cellStyle name="60% — акцент2 2 4" xfId="5913"/>
    <cellStyle name="60% - Акцент2 2 4 10" xfId="6840"/>
    <cellStyle name="60% - Акцент2 2 4 11" xfId="7066"/>
    <cellStyle name="60% - Акцент2 2 4 12" xfId="7284"/>
    <cellStyle name="60% - Акцент2 2 4 13" xfId="7511"/>
    <cellStyle name="60% - Акцент2 2 4 14" xfId="7737"/>
    <cellStyle name="60% - Акцент2 2 4 15" xfId="7959"/>
    <cellStyle name="60% - Акцент2 2 4 16" xfId="8169"/>
    <cellStyle name="60% - Акцент2 2 4 17" xfId="8366"/>
    <cellStyle name="60% - Акцент2 2 4 18" xfId="10052"/>
    <cellStyle name="60% - Акцент2 2 4 19" xfId="10833"/>
    <cellStyle name="60% - Акцент2 2 4 2" xfId="4816"/>
    <cellStyle name="60% - Акцент2 2 4 20" xfId="11023"/>
    <cellStyle name="60% - Акцент2 2 4 21" xfId="10178"/>
    <cellStyle name="60% - Акцент2 2 4 22" xfId="11165"/>
    <cellStyle name="60% - Акцент2 2 4 23" xfId="11400"/>
    <cellStyle name="60% - Акцент2 2 4 24" xfId="11635"/>
    <cellStyle name="60% - Акцент2 2 4 25" xfId="11870"/>
    <cellStyle name="60% - Акцент2 2 4 26" xfId="12105"/>
    <cellStyle name="60% - Акцент2 2 4 27" xfId="12340"/>
    <cellStyle name="60% - Акцент2 2 4 28" xfId="12575"/>
    <cellStyle name="60% - Акцент2 2 4 29" xfId="12810"/>
    <cellStyle name="60% - Акцент2 2 4 3" xfId="5690"/>
    <cellStyle name="60% - Акцент2 2 4 30" xfId="13045"/>
    <cellStyle name="60% - Акцент2 2 4 31" xfId="13280"/>
    <cellStyle name="60% - Акцент2 2 4 32" xfId="13515"/>
    <cellStyle name="60% - Акцент2 2 4 33" xfId="13750"/>
    <cellStyle name="60% - Акцент2 2 4 34" xfId="13984"/>
    <cellStyle name="60% - Акцент2 2 4 35" xfId="14210"/>
    <cellStyle name="60% - Акцент2 2 4 36" xfId="14434"/>
    <cellStyle name="60% - Акцент2 2 4 37" xfId="14656"/>
    <cellStyle name="60% - Акцент2 2 4 38" xfId="14865"/>
    <cellStyle name="60% - Акцент2 2 4 39" xfId="15061"/>
    <cellStyle name="60% - Акцент2 2 4 4" xfId="5945"/>
    <cellStyle name="60% - Акцент2 2 4 5" xfId="5636"/>
    <cellStyle name="60% - Акцент2 2 4 6" xfId="6021"/>
    <cellStyle name="60% - Акцент2 2 4 7" xfId="5504"/>
    <cellStyle name="60% - Акцент2 2 4 8" xfId="6183"/>
    <cellStyle name="60% - Акцент2 2 4 9" xfId="6474"/>
    <cellStyle name="60% - Акцент2 2 40" xfId="11028"/>
    <cellStyle name="60% — акцент2 2 40" xfId="12814"/>
    <cellStyle name="60% - Акцент2 2 41" xfId="10253"/>
    <cellStyle name="60% — акцент2 2 41" xfId="13049"/>
    <cellStyle name="60% - Акцент2 2 42" xfId="11183"/>
    <cellStyle name="60% — акцент2 2 42" xfId="13284"/>
    <cellStyle name="60% - Акцент2 2 43" xfId="11418"/>
    <cellStyle name="60% — акцент2 2 43" xfId="13519"/>
    <cellStyle name="60% - Акцент2 2 44" xfId="11653"/>
    <cellStyle name="60% — акцент2 2 44" xfId="13754"/>
    <cellStyle name="60% - Акцент2 2 45" xfId="11888"/>
    <cellStyle name="60% — акцент2 2 45" xfId="13988"/>
    <cellStyle name="60% - Акцент2 2 46" xfId="12123"/>
    <cellStyle name="60% — акцент2 2 46" xfId="14214"/>
    <cellStyle name="60% - Акцент2 2 47" xfId="12358"/>
    <cellStyle name="60% — акцент2 2 47" xfId="14438"/>
    <cellStyle name="60% - Акцент2 2 48" xfId="12593"/>
    <cellStyle name="60% — акцент2 2 48" xfId="14660"/>
    <cellStyle name="60% - Акцент2 2 49" xfId="12828"/>
    <cellStyle name="60% — акцент2 2 49" xfId="14869"/>
    <cellStyle name="60% - Акцент2 2 5" xfId="2022"/>
    <cellStyle name="60% — акцент2 2 5" xfId="5686"/>
    <cellStyle name="60% - Акцент2 2 5 10" xfId="7065"/>
    <cellStyle name="60% - Акцент2 2 5 11" xfId="7283"/>
    <cellStyle name="60% - Акцент2 2 5 12" xfId="7510"/>
    <cellStyle name="60% - Акцент2 2 5 13" xfId="7736"/>
    <cellStyle name="60% - Акцент2 2 5 14" xfId="7958"/>
    <cellStyle name="60% - Акцент2 2 5 15" xfId="8168"/>
    <cellStyle name="60% - Акцент2 2 5 16" xfId="8365"/>
    <cellStyle name="60% - Акцент2 2 5 17" xfId="10053"/>
    <cellStyle name="60% - Акцент2 2 5 18" xfId="10834"/>
    <cellStyle name="60% - Акцент2 2 5 19" xfId="11022"/>
    <cellStyle name="60% - Акцент2 2 5 2" xfId="4817"/>
    <cellStyle name="60% - Акцент2 2 5 20" xfId="10177"/>
    <cellStyle name="60% - Акцент2 2 5 21" xfId="11164"/>
    <cellStyle name="60% - Акцент2 2 5 22" xfId="11399"/>
    <cellStyle name="60% - Акцент2 2 5 23" xfId="11634"/>
    <cellStyle name="60% - Акцент2 2 5 24" xfId="11869"/>
    <cellStyle name="60% - Акцент2 2 5 25" xfId="12104"/>
    <cellStyle name="60% - Акцент2 2 5 26" xfId="12339"/>
    <cellStyle name="60% - Акцент2 2 5 27" xfId="12574"/>
    <cellStyle name="60% - Акцент2 2 5 28" xfId="12809"/>
    <cellStyle name="60% - Акцент2 2 5 29" xfId="13044"/>
    <cellStyle name="60% - Акцент2 2 5 3" xfId="5944"/>
    <cellStyle name="60% - Акцент2 2 5 30" xfId="13279"/>
    <cellStyle name="60% - Акцент2 2 5 31" xfId="13514"/>
    <cellStyle name="60% - Акцент2 2 5 32" xfId="13749"/>
    <cellStyle name="60% - Акцент2 2 5 33" xfId="13983"/>
    <cellStyle name="60% - Акцент2 2 5 34" xfId="14209"/>
    <cellStyle name="60% - Акцент2 2 5 35" xfId="14433"/>
    <cellStyle name="60% - Акцент2 2 5 36" xfId="14655"/>
    <cellStyle name="60% - Акцент2 2 5 37" xfId="14864"/>
    <cellStyle name="60% - Акцент2 2 5 38" xfId="15060"/>
    <cellStyle name="60% - Акцент2 2 5 4" xfId="5637"/>
    <cellStyle name="60% - Акцент2 2 5 5" xfId="6018"/>
    <cellStyle name="60% - Акцент2 2 5 6" xfId="5511"/>
    <cellStyle name="60% - Акцент2 2 5 7" xfId="6182"/>
    <cellStyle name="60% - Акцент2 2 5 8" xfId="6473"/>
    <cellStyle name="60% - Акцент2 2 5 9" xfId="6839"/>
    <cellStyle name="60% - Акцент2 2 50" xfId="13063"/>
    <cellStyle name="60% — акцент2 2 50" xfId="15078"/>
    <cellStyle name="60% - Акцент2 2 51" xfId="13298"/>
    <cellStyle name="60% — акцент2 2 51" xfId="15554"/>
    <cellStyle name="60% - Акцент2 2 52" xfId="13533"/>
    <cellStyle name="60% — акцент2 2 52" xfId="15603"/>
    <cellStyle name="60% - Акцент2 2 53" xfId="13768"/>
    <cellStyle name="60% — акцент2 2 53" xfId="15679"/>
    <cellStyle name="60% - Акцент2 2 54" xfId="14002"/>
    <cellStyle name="60% - Акцент2 2 55" xfId="14228"/>
    <cellStyle name="60% - Акцент2 2 56" xfId="14452"/>
    <cellStyle name="60% - Акцент2 2 57" xfId="14674"/>
    <cellStyle name="60% - Акцент2 2 58" xfId="14870"/>
    <cellStyle name="60% - Акцент2 2 59" xfId="15079"/>
    <cellStyle name="60% - Акцент2 2 6" xfId="2023"/>
    <cellStyle name="60% — акцент2 2 6" xfId="5950"/>
    <cellStyle name="60% - Акцент2 2 6 10" xfId="7282"/>
    <cellStyle name="60% - Акцент2 2 6 11" xfId="7509"/>
    <cellStyle name="60% - Акцент2 2 6 12" xfId="7735"/>
    <cellStyle name="60% - Акцент2 2 6 13" xfId="7957"/>
    <cellStyle name="60% - Акцент2 2 6 14" xfId="8167"/>
    <cellStyle name="60% - Акцент2 2 6 15" xfId="8364"/>
    <cellStyle name="60% - Акцент2 2 6 16" xfId="10054"/>
    <cellStyle name="60% - Акцент2 2 6 17" xfId="10835"/>
    <cellStyle name="60% - Акцент2 2 6 18" xfId="11021"/>
    <cellStyle name="60% - Акцент2 2 6 19" xfId="10169"/>
    <cellStyle name="60% - Акцент2 2 6 2" xfId="4818"/>
    <cellStyle name="60% - Акцент2 2 6 20" xfId="11163"/>
    <cellStyle name="60% - Акцент2 2 6 21" xfId="11398"/>
    <cellStyle name="60% - Акцент2 2 6 22" xfId="11633"/>
    <cellStyle name="60% - Акцент2 2 6 23" xfId="11868"/>
    <cellStyle name="60% - Акцент2 2 6 24" xfId="12103"/>
    <cellStyle name="60% - Акцент2 2 6 25" xfId="12338"/>
    <cellStyle name="60% - Акцент2 2 6 26" xfId="12573"/>
    <cellStyle name="60% - Акцент2 2 6 27" xfId="12808"/>
    <cellStyle name="60% - Акцент2 2 6 28" xfId="13043"/>
    <cellStyle name="60% - Акцент2 2 6 29" xfId="13278"/>
    <cellStyle name="60% - Акцент2 2 6 3" xfId="5639"/>
    <cellStyle name="60% - Акцент2 2 6 30" xfId="13513"/>
    <cellStyle name="60% - Акцент2 2 6 31" xfId="13748"/>
    <cellStyle name="60% - Акцент2 2 6 32" xfId="13982"/>
    <cellStyle name="60% - Акцент2 2 6 33" xfId="14208"/>
    <cellStyle name="60% - Акцент2 2 6 34" xfId="14432"/>
    <cellStyle name="60% - Акцент2 2 6 35" xfId="14654"/>
    <cellStyle name="60% - Акцент2 2 6 36" xfId="14863"/>
    <cellStyle name="60% - Акцент2 2 6 37" xfId="15059"/>
    <cellStyle name="60% - Акцент2 2 6 4" xfId="6017"/>
    <cellStyle name="60% - Акцент2 2 6 5" xfId="5512"/>
    <cellStyle name="60% - Акцент2 2 6 6" xfId="6181"/>
    <cellStyle name="60% - Акцент2 2 6 7" xfId="6471"/>
    <cellStyle name="60% - Акцент2 2 6 8" xfId="6838"/>
    <cellStyle name="60% - Акцент2 2 6 9" xfId="7064"/>
    <cellStyle name="60% - Акцент2 2 60" xfId="15553"/>
    <cellStyle name="60% - Акцент2 2 61" xfId="15604"/>
    <cellStyle name="60% - Акцент2 2 62" xfId="15680"/>
    <cellStyle name="60% - Акцент2 2 7" xfId="2024"/>
    <cellStyle name="60% — акцент2 2 7" xfId="5622"/>
    <cellStyle name="60% - Акцент2 2 7 10" xfId="7508"/>
    <cellStyle name="60% - Акцент2 2 7 11" xfId="7734"/>
    <cellStyle name="60% - Акцент2 2 7 12" xfId="7956"/>
    <cellStyle name="60% - Акцент2 2 7 13" xfId="8166"/>
    <cellStyle name="60% - Акцент2 2 7 14" xfId="8363"/>
    <cellStyle name="60% - Акцент2 2 7 15" xfId="10055"/>
    <cellStyle name="60% - Акцент2 2 7 16" xfId="10836"/>
    <cellStyle name="60% - Акцент2 2 7 17" xfId="11020"/>
    <cellStyle name="60% - Акцент2 2 7 18" xfId="10167"/>
    <cellStyle name="60% - Акцент2 2 7 19" xfId="11162"/>
    <cellStyle name="60% - Акцент2 2 7 2" xfId="4819"/>
    <cellStyle name="60% - Акцент2 2 7 20" xfId="11397"/>
    <cellStyle name="60% - Акцент2 2 7 21" xfId="11632"/>
    <cellStyle name="60% - Акцент2 2 7 22" xfId="11867"/>
    <cellStyle name="60% - Акцент2 2 7 23" xfId="12102"/>
    <cellStyle name="60% - Акцент2 2 7 24" xfId="12337"/>
    <cellStyle name="60% - Акцент2 2 7 25" xfId="12572"/>
    <cellStyle name="60% - Акцент2 2 7 26" xfId="12807"/>
    <cellStyle name="60% - Акцент2 2 7 27" xfId="13042"/>
    <cellStyle name="60% - Акцент2 2 7 28" xfId="13277"/>
    <cellStyle name="60% - Акцент2 2 7 29" xfId="13512"/>
    <cellStyle name="60% - Акцент2 2 7 3" xfId="6016"/>
    <cellStyle name="60% - Акцент2 2 7 30" xfId="13747"/>
    <cellStyle name="60% - Акцент2 2 7 31" xfId="13981"/>
    <cellStyle name="60% - Акцент2 2 7 32" xfId="14207"/>
    <cellStyle name="60% - Акцент2 2 7 33" xfId="14431"/>
    <cellStyle name="60% - Акцент2 2 7 34" xfId="14653"/>
    <cellStyle name="60% - Акцент2 2 7 35" xfId="14862"/>
    <cellStyle name="60% - Акцент2 2 7 36" xfId="15058"/>
    <cellStyle name="60% - Акцент2 2 7 4" xfId="5519"/>
    <cellStyle name="60% - Акцент2 2 7 5" xfId="6176"/>
    <cellStyle name="60% - Акцент2 2 7 6" xfId="6470"/>
    <cellStyle name="60% - Акцент2 2 7 7" xfId="6670"/>
    <cellStyle name="60% - Акцент2 2 7 8" xfId="7063"/>
    <cellStyle name="60% - Акцент2 2 7 9" xfId="7281"/>
    <cellStyle name="60% - Акцент2 2 8" xfId="2025"/>
    <cellStyle name="60% — акцент2 2 8" xfId="6029"/>
    <cellStyle name="60% - Акцент2 2 8 10" xfId="7733"/>
    <cellStyle name="60% - Акцент2 2 8 11" xfId="7955"/>
    <cellStyle name="60% - Акцент2 2 8 12" xfId="8165"/>
    <cellStyle name="60% - Акцент2 2 8 13" xfId="8362"/>
    <cellStyle name="60% - Акцент2 2 8 14" xfId="10056"/>
    <cellStyle name="60% - Акцент2 2 8 15" xfId="10837"/>
    <cellStyle name="60% - Акцент2 2 8 16" xfId="11019"/>
    <cellStyle name="60% - Акцент2 2 8 17" xfId="10159"/>
    <cellStyle name="60% - Акцент2 2 8 18" xfId="11161"/>
    <cellStyle name="60% - Акцент2 2 8 19" xfId="11396"/>
    <cellStyle name="60% - Акцент2 2 8 2" xfId="4820"/>
    <cellStyle name="60% - Акцент2 2 8 20" xfId="11631"/>
    <cellStyle name="60% - Акцент2 2 8 21" xfId="11866"/>
    <cellStyle name="60% - Акцент2 2 8 22" xfId="12101"/>
    <cellStyle name="60% - Акцент2 2 8 23" xfId="12336"/>
    <cellStyle name="60% - Акцент2 2 8 24" xfId="12571"/>
    <cellStyle name="60% - Акцент2 2 8 25" xfId="12806"/>
    <cellStyle name="60% - Акцент2 2 8 26" xfId="13041"/>
    <cellStyle name="60% - Акцент2 2 8 27" xfId="13276"/>
    <cellStyle name="60% - Акцент2 2 8 28" xfId="13511"/>
    <cellStyle name="60% - Акцент2 2 8 29" xfId="13746"/>
    <cellStyle name="60% - Акцент2 2 8 3" xfId="5525"/>
    <cellStyle name="60% - Акцент2 2 8 30" xfId="13980"/>
    <cellStyle name="60% - Акцент2 2 8 31" xfId="14206"/>
    <cellStyle name="60% - Акцент2 2 8 32" xfId="14430"/>
    <cellStyle name="60% - Акцент2 2 8 33" xfId="14652"/>
    <cellStyle name="60% - Акцент2 2 8 34" xfId="14848"/>
    <cellStyle name="60% - Акцент2 2 8 35" xfId="15057"/>
    <cellStyle name="60% - Акцент2 2 8 4" xfId="6170"/>
    <cellStyle name="60% - Акцент2 2 8 5" xfId="6469"/>
    <cellStyle name="60% - Акцент2 2 8 6" xfId="6659"/>
    <cellStyle name="60% - Акцент2 2 8 7" xfId="7062"/>
    <cellStyle name="60% - Акцент2 2 8 8" xfId="7280"/>
    <cellStyle name="60% - Акцент2 2 8 9" xfId="7507"/>
    <cellStyle name="60% - Акцент2 2 9" xfId="2026"/>
    <cellStyle name="60% — акцент2 2 9" xfId="5489"/>
    <cellStyle name="60% - Акцент2 2 9 10" xfId="7941"/>
    <cellStyle name="60% - Акцент2 2 9 11" xfId="8151"/>
    <cellStyle name="60% - Акцент2 2 9 12" xfId="8348"/>
    <cellStyle name="60% - Акцент2 2 9 13" xfId="10057"/>
    <cellStyle name="60% - Акцент2 2 9 14" xfId="10838"/>
    <cellStyle name="60% - Акцент2 2 9 15" xfId="11018"/>
    <cellStyle name="60% - Акцент2 2 9 16" xfId="9906"/>
    <cellStyle name="60% - Акцент2 2 9 17" xfId="11147"/>
    <cellStyle name="60% - Акцент2 2 9 18" xfId="11382"/>
    <cellStyle name="60% - Акцент2 2 9 19" xfId="11617"/>
    <cellStyle name="60% - Акцент2 2 9 2" xfId="4821"/>
    <cellStyle name="60% - Акцент2 2 9 20" xfId="11852"/>
    <cellStyle name="60% - Акцент2 2 9 21" xfId="12087"/>
    <cellStyle name="60% - Акцент2 2 9 22" xfId="12322"/>
    <cellStyle name="60% - Акцент2 2 9 23" xfId="12557"/>
    <cellStyle name="60% - Акцент2 2 9 24" xfId="12792"/>
    <cellStyle name="60% - Акцент2 2 9 25" xfId="13027"/>
    <cellStyle name="60% - Акцент2 2 9 26" xfId="13262"/>
    <cellStyle name="60% - Акцент2 2 9 27" xfId="13497"/>
    <cellStyle name="60% - Акцент2 2 9 28" xfId="13732"/>
    <cellStyle name="60% - Акцент2 2 9 29" xfId="13966"/>
    <cellStyle name="60% - Акцент2 2 9 3" xfId="6150"/>
    <cellStyle name="60% - Акцент2 2 9 30" xfId="14192"/>
    <cellStyle name="60% - Акцент2 2 9 31" xfId="14416"/>
    <cellStyle name="60% - Акцент2 2 9 32" xfId="14638"/>
    <cellStyle name="60% - Акцент2 2 9 33" xfId="14847"/>
    <cellStyle name="60% - Акцент2 2 9 34" xfId="15056"/>
    <cellStyle name="60% - Акцент2 2 9 4" xfId="6468"/>
    <cellStyle name="60% - Акцент2 2 9 5" xfId="6640"/>
    <cellStyle name="60% - Акцент2 2 9 6" xfId="7048"/>
    <cellStyle name="60% - Акцент2 2 9 7" xfId="7266"/>
    <cellStyle name="60% - Акцент2 2 9 8" xfId="7493"/>
    <cellStyle name="60% - Акцент2 2 9 9" xfId="7719"/>
    <cellStyle name="60% - Акцент2 2_МФ тепловой баланс 2015 дубль 3" xfId="2027"/>
    <cellStyle name="60% — акцент2 20" xfId="2028"/>
    <cellStyle name="60% — акцент2 21" xfId="2029"/>
    <cellStyle name="60% — акцент2 22" xfId="4810"/>
    <cellStyle name="60% — акцент2 23" xfId="5714"/>
    <cellStyle name="60% — акцент2 24" xfId="5915"/>
    <cellStyle name="60% — акцент2 25" xfId="5684"/>
    <cellStyle name="60% — акцент2 26" xfId="5952"/>
    <cellStyle name="60% — акцент2 27" xfId="5620"/>
    <cellStyle name="60% — акцент2 28" xfId="6031"/>
    <cellStyle name="60% — акцент2 29" xfId="5483"/>
    <cellStyle name="60% - Акцент2 3" xfId="2030"/>
    <cellStyle name="60% — акцент2 3" xfId="2031"/>
    <cellStyle name="60% - Акцент2 3 10" xfId="2032"/>
    <cellStyle name="60% - Акцент2 3 10 2" xfId="4823"/>
    <cellStyle name="60% - Акцент2 3 10 3" xfId="10059"/>
    <cellStyle name="60% - Акцент2 3 11" xfId="2033"/>
    <cellStyle name="60% - Акцент2 3 12" xfId="4822"/>
    <cellStyle name="60% - Акцент2 3 13" xfId="5726"/>
    <cellStyle name="60% - Акцент2 3 14" xfId="5903"/>
    <cellStyle name="60% - Акцент2 3 15" xfId="5700"/>
    <cellStyle name="60% - Акцент2 3 16" xfId="5939"/>
    <cellStyle name="60% - Акцент2 3 17" xfId="5644"/>
    <cellStyle name="60% - Акцент2 3 18" xfId="6009"/>
    <cellStyle name="60% - Акцент2 3 19" xfId="5527"/>
    <cellStyle name="60% - Акцент2 3 2" xfId="2034"/>
    <cellStyle name="60% - Акцент2 3 2 2" xfId="4824"/>
    <cellStyle name="60% - Акцент2 3 2 3" xfId="8868"/>
    <cellStyle name="60% - Акцент2 3 20" xfId="6149"/>
    <cellStyle name="60% - Акцент2 3 21" xfId="6467"/>
    <cellStyle name="60% - Акцент2 3 22" xfId="6638"/>
    <cellStyle name="60% - Акцент2 3 23" xfId="7047"/>
    <cellStyle name="60% - Акцент2 3 24" xfId="7265"/>
    <cellStyle name="60% - Акцент2 3 25" xfId="7492"/>
    <cellStyle name="60% - Акцент2 3 26" xfId="7718"/>
    <cellStyle name="60% - Акцент2 3 27" xfId="7940"/>
    <cellStyle name="60% - Акцент2 3 28" xfId="8150"/>
    <cellStyle name="60% - Акцент2 3 29" xfId="8347"/>
    <cellStyle name="60% - Акцент2 3 3" xfId="2035"/>
    <cellStyle name="60% - Акцент2 3 3 2" xfId="4825"/>
    <cellStyle name="60% - Акцент2 3 3 3" xfId="10061"/>
    <cellStyle name="60% - Акцент2 3 30" xfId="8867"/>
    <cellStyle name="60% - Акцент2 3 31" xfId="9111"/>
    <cellStyle name="60% - Акцент2 3 32" xfId="9161"/>
    <cellStyle name="60% - Акцент2 3 33" xfId="9294"/>
    <cellStyle name="60% - Акцент2 3 34" xfId="9385"/>
    <cellStyle name="60% - Акцент2 3 35" xfId="9474"/>
    <cellStyle name="60% - Акцент2 3 36" xfId="9560"/>
    <cellStyle name="60% - Акцент2 3 37" xfId="9249"/>
    <cellStyle name="60% - Акцент2 3 38" xfId="9687"/>
    <cellStyle name="60% - Акцент2 3 39" xfId="10058"/>
    <cellStyle name="60% - Акцент2 3 4" xfId="2036"/>
    <cellStyle name="60% - Акцент2 3 4 2" xfId="4826"/>
    <cellStyle name="60% - Акцент2 3 4 3" xfId="10062"/>
    <cellStyle name="60% - Акцент2 3 40" xfId="10839"/>
    <cellStyle name="60% - Акцент2 3 41" xfId="11017"/>
    <cellStyle name="60% - Акцент2 3 42" xfId="9884"/>
    <cellStyle name="60% - Акцент2 3 43" xfId="11146"/>
    <cellStyle name="60% - Акцент2 3 44" xfId="11381"/>
    <cellStyle name="60% - Акцент2 3 45" xfId="11616"/>
    <cellStyle name="60% - Акцент2 3 46" xfId="11851"/>
    <cellStyle name="60% - Акцент2 3 47" xfId="12086"/>
    <cellStyle name="60% - Акцент2 3 48" xfId="12321"/>
    <cellStyle name="60% - Акцент2 3 49" xfId="12556"/>
    <cellStyle name="60% - Акцент2 3 5" xfId="2037"/>
    <cellStyle name="60% - Акцент2 3 5 2" xfId="4827"/>
    <cellStyle name="60% - Акцент2 3 5 3" xfId="10063"/>
    <cellStyle name="60% - Акцент2 3 50" xfId="12791"/>
    <cellStyle name="60% - Акцент2 3 51" xfId="13026"/>
    <cellStyle name="60% - Акцент2 3 52" xfId="13261"/>
    <cellStyle name="60% - Акцент2 3 53" xfId="13496"/>
    <cellStyle name="60% - Акцент2 3 54" xfId="13731"/>
    <cellStyle name="60% - Акцент2 3 55" xfId="13965"/>
    <cellStyle name="60% - Акцент2 3 56" xfId="14191"/>
    <cellStyle name="60% - Акцент2 3 57" xfId="14415"/>
    <cellStyle name="60% - Акцент2 3 58" xfId="14637"/>
    <cellStyle name="60% - Акцент2 3 59" xfId="14846"/>
    <cellStyle name="60% - Акцент2 3 6" xfId="2038"/>
    <cellStyle name="60% - Акцент2 3 6 2" xfId="4828"/>
    <cellStyle name="60% - Акцент2 3 6 3" xfId="10064"/>
    <cellStyle name="60% - Акцент2 3 60" xfId="15042"/>
    <cellStyle name="60% - Акцент2 3 61" xfId="15556"/>
    <cellStyle name="60% - Акцент2 3 62" xfId="15601"/>
    <cellStyle name="60% - Акцент2 3 63" xfId="15677"/>
    <cellStyle name="60% - Акцент2 3 7" xfId="2039"/>
    <cellStyle name="60% - Акцент2 3 7 2" xfId="4829"/>
    <cellStyle name="60% - Акцент2 3 7 3" xfId="10065"/>
    <cellStyle name="60% - Акцент2 3 8" xfId="2040"/>
    <cellStyle name="60% - Акцент2 3 8 2" xfId="4830"/>
    <cellStyle name="60% - Акцент2 3 8 3" xfId="10066"/>
    <cellStyle name="60% - Акцент2 3 9" xfId="2041"/>
    <cellStyle name="60% - Акцент2 3 9 2" xfId="4831"/>
    <cellStyle name="60% - Акцент2 3 9 3" xfId="10067"/>
    <cellStyle name="60% - Акцент2 3_МФ тепловой баланс 2015 дубль 3" xfId="2042"/>
    <cellStyle name="60% — акцент2 30" xfId="6295"/>
    <cellStyle name="60% — акцент2 31" xfId="6508"/>
    <cellStyle name="60% — акцент2 32" xfId="6855"/>
    <cellStyle name="60% — акцент2 33" xfId="7085"/>
    <cellStyle name="60% — акцент2 34" xfId="7303"/>
    <cellStyle name="60% — акцент2 35" xfId="7530"/>
    <cellStyle name="60% — акцент2 36" xfId="7756"/>
    <cellStyle name="60% — акцент2 37" xfId="7978"/>
    <cellStyle name="60% — акцент2 38" xfId="8188"/>
    <cellStyle name="60% — акцент2 39" xfId="8385"/>
    <cellStyle name="60% - Акцент2 4" xfId="2043"/>
    <cellStyle name="60% — акцент2 4" xfId="2044"/>
    <cellStyle name="60% - Акцент2 4 2" xfId="2045"/>
    <cellStyle name="60% - Акцент2 4_МФ тепловой баланс 2015 дубль 3" xfId="2046"/>
    <cellStyle name="60% — акцент2 40" xfId="8863"/>
    <cellStyle name="60% — акцент2 41" xfId="9107"/>
    <cellStyle name="60% — акцент2 42" xfId="9165"/>
    <cellStyle name="60% — акцент2 43" xfId="9298"/>
    <cellStyle name="60% — акцент2 44" xfId="9389"/>
    <cellStyle name="60% — акцент2 45" xfId="9478"/>
    <cellStyle name="60% — акцент2 46" xfId="9564"/>
    <cellStyle name="60% — акцент2 47" xfId="9253"/>
    <cellStyle name="60% — акцент2 48" xfId="9692"/>
    <cellStyle name="60% — акцент2 49" xfId="10046"/>
    <cellStyle name="60% - Акцент2 5" xfId="2047"/>
    <cellStyle name="60% — акцент2 5" xfId="2048"/>
    <cellStyle name="60% - Акцент2 5 2" xfId="2049"/>
    <cellStyle name="60% - Акцент2 5_МФ тепловой баланс 2015 дубль 3" xfId="2050"/>
    <cellStyle name="60% — акцент2 50" xfId="10827"/>
    <cellStyle name="60% — акцент2 51" xfId="11029"/>
    <cellStyle name="60% — акцент2 52" xfId="10261"/>
    <cellStyle name="60% — акцент2 53" xfId="11184"/>
    <cellStyle name="60% — акцент2 54" xfId="11419"/>
    <cellStyle name="60% — акцент2 55" xfId="11654"/>
    <cellStyle name="60% — акцент2 56" xfId="11889"/>
    <cellStyle name="60% — акцент2 57" xfId="12124"/>
    <cellStyle name="60% — акцент2 58" xfId="12359"/>
    <cellStyle name="60% — акцент2 59" xfId="12594"/>
    <cellStyle name="60% - Акцент2 6" xfId="2051"/>
    <cellStyle name="60% — акцент2 6" xfId="2052"/>
    <cellStyle name="60% - Акцент2 6 2" xfId="2053"/>
    <cellStyle name="60% - Акцент2 6_МФ тепловой баланс 2015 дубль 3" xfId="2054"/>
    <cellStyle name="60% — акцент2 60" xfId="12829"/>
    <cellStyle name="60% — акцент2 61" xfId="13064"/>
    <cellStyle name="60% — акцент2 62" xfId="13299"/>
    <cellStyle name="60% — акцент2 63" xfId="13534"/>
    <cellStyle name="60% — акцент2 64" xfId="13769"/>
    <cellStyle name="60% — акцент2 65" xfId="14003"/>
    <cellStyle name="60% — акцент2 66" xfId="14229"/>
    <cellStyle name="60% — акцент2 67" xfId="14453"/>
    <cellStyle name="60% — акцент2 68" xfId="14675"/>
    <cellStyle name="60% — акцент2 69" xfId="14884"/>
    <cellStyle name="60% - Акцент2 7" xfId="2055"/>
    <cellStyle name="60% — акцент2 7" xfId="2056"/>
    <cellStyle name="60% - Акцент2 7 2" xfId="2057"/>
    <cellStyle name="60% - Акцент2 7_МФ тепловой баланс 2015 дубль 3" xfId="2058"/>
    <cellStyle name="60% — акцент2 70" xfId="15080"/>
    <cellStyle name="60% — акцент2 71" xfId="15552"/>
    <cellStyle name="60% — акцент2 72" xfId="15605"/>
    <cellStyle name="60% — акцент2 73" xfId="15681"/>
    <cellStyle name="60% - Акцент2 8" xfId="2059"/>
    <cellStyle name="60% — акцент2 8" xfId="2060"/>
    <cellStyle name="60% - Акцент2 8 2" xfId="2061"/>
    <cellStyle name="60% - Акцент2 9" xfId="2062"/>
    <cellStyle name="60% — акцент2 9" xfId="2063"/>
    <cellStyle name="60% - Акцент2 9 2" xfId="2064"/>
    <cellStyle name="60% — акцент3" xfId="2065"/>
    <cellStyle name="60% - Акцент3 10" xfId="2066"/>
    <cellStyle name="60% — акцент3 10" xfId="2067"/>
    <cellStyle name="60% — акцент3 11" xfId="2068"/>
    <cellStyle name="60% — акцент3 12" xfId="2069"/>
    <cellStyle name="60% — акцент3 13" xfId="2070"/>
    <cellStyle name="60% — акцент3 14" xfId="2071"/>
    <cellStyle name="60% — акцент3 15" xfId="2072"/>
    <cellStyle name="60% — акцент3 16" xfId="2073"/>
    <cellStyle name="60% — акцент3 17" xfId="2074"/>
    <cellStyle name="60% — акцент3 18" xfId="2075"/>
    <cellStyle name="60% — акцент3 19" xfId="2076"/>
    <cellStyle name="60% - Акцент3 2" xfId="2077"/>
    <cellStyle name="60% — акцент3 2" xfId="2078"/>
    <cellStyle name="60% - Акцент3 2 10" xfId="2079"/>
    <cellStyle name="60% — акцент3 2 10" xfId="6105"/>
    <cellStyle name="60% - Акцент3 2 10 10" xfId="8133"/>
    <cellStyle name="60% - Акцент3 2 10 11" xfId="8330"/>
    <cellStyle name="60% - Акцент3 2 10 12" xfId="10071"/>
    <cellStyle name="60% - Акцент3 2 10 13" xfId="10852"/>
    <cellStyle name="60% - Акцент3 2 10 14" xfId="11004"/>
    <cellStyle name="60% - Акцент3 2 10 15" xfId="10735"/>
    <cellStyle name="60% - Акцент3 2 10 16" xfId="11120"/>
    <cellStyle name="60% - Акцент3 2 10 17" xfId="11355"/>
    <cellStyle name="60% - Акцент3 2 10 18" xfId="11590"/>
    <cellStyle name="60% - Акцент3 2 10 19" xfId="11825"/>
    <cellStyle name="60% - Акцент3 2 10 2" xfId="4835"/>
    <cellStyle name="60% - Акцент3 2 10 20" xfId="12060"/>
    <cellStyle name="60% - Акцент3 2 10 21" xfId="12295"/>
    <cellStyle name="60% - Акцент3 2 10 22" xfId="12530"/>
    <cellStyle name="60% - Акцент3 2 10 23" xfId="12765"/>
    <cellStyle name="60% - Акцент3 2 10 24" xfId="13000"/>
    <cellStyle name="60% - Акцент3 2 10 25" xfId="13235"/>
    <cellStyle name="60% - Акцент3 2 10 26" xfId="13470"/>
    <cellStyle name="60% - Акцент3 2 10 27" xfId="13705"/>
    <cellStyle name="60% - Акцент3 2 10 28" xfId="13939"/>
    <cellStyle name="60% - Акцент3 2 10 29" xfId="14165"/>
    <cellStyle name="60% - Акцент3 2 10 3" xfId="6425"/>
    <cellStyle name="60% - Акцент3 2 10 30" xfId="14391"/>
    <cellStyle name="60% - Акцент3 2 10 31" xfId="14611"/>
    <cellStyle name="60% - Акцент3 2 10 32" xfId="14829"/>
    <cellStyle name="60% - Акцент3 2 10 33" xfId="15025"/>
    <cellStyle name="60% - Акцент3 2 10 4" xfId="6594"/>
    <cellStyle name="60% - Акцент3 2 10 5" xfId="7021"/>
    <cellStyle name="60% - Акцент3 2 10 6" xfId="7239"/>
    <cellStyle name="60% - Акцент3 2 10 7" xfId="7466"/>
    <cellStyle name="60% - Акцент3 2 10 8" xfId="7693"/>
    <cellStyle name="60% - Акцент3 2 10 9" xfId="7915"/>
    <cellStyle name="60% - Акцент3 2 11" xfId="4833"/>
    <cellStyle name="60% — акцент3 2 11" xfId="6426"/>
    <cellStyle name="60% - Акцент3 2 12" xfId="5737"/>
    <cellStyle name="60% — акцент3 2 12" xfId="6596"/>
    <cellStyle name="60% - Акцент3 2 13" xfId="5892"/>
    <cellStyle name="60% — акцент3 2 13" xfId="7022"/>
    <cellStyle name="60% - Акцент3 2 14" xfId="5712"/>
    <cellStyle name="60% — акцент3 2 14" xfId="7240"/>
    <cellStyle name="60% - Акцент3 2 15" xfId="5922"/>
    <cellStyle name="60% — акцент3 2 15" xfId="7467"/>
    <cellStyle name="60% - Акцент3 2 16" xfId="5666"/>
    <cellStyle name="60% — акцент3 2 16" xfId="7694"/>
    <cellStyle name="60% - Акцент3 2 17" xfId="5988"/>
    <cellStyle name="60% — акцент3 2 17" xfId="7916"/>
    <cellStyle name="60% - Акцент3 2 18" xfId="5565"/>
    <cellStyle name="60% — акцент3 2 18" xfId="8134"/>
    <cellStyle name="60% - Акцент3 2 19" xfId="6106"/>
    <cellStyle name="60% — акцент3 2 19" xfId="8331"/>
    <cellStyle name="60% - Акцент3 2 2" xfId="2080"/>
    <cellStyle name="60% — акцент3 2 2" xfId="4834"/>
    <cellStyle name="60% - Акцент3 2 2 10" xfId="5568"/>
    <cellStyle name="60% - Акцент3 2 2 11" xfId="6098"/>
    <cellStyle name="60% - Акцент3 2 2 12" xfId="6421"/>
    <cellStyle name="60% - Акцент3 2 2 13" xfId="6593"/>
    <cellStyle name="60% - Акцент3 2 2 14" xfId="7020"/>
    <cellStyle name="60% - Акцент3 2 2 15" xfId="7238"/>
    <cellStyle name="60% - Акцент3 2 2 16" xfId="7465"/>
    <cellStyle name="60% - Акцент3 2 2 17" xfId="7692"/>
    <cellStyle name="60% - Акцент3 2 2 18" xfId="7914"/>
    <cellStyle name="60% - Акцент3 2 2 19" xfId="8132"/>
    <cellStyle name="60% - Акцент3 2 2 2" xfId="2081"/>
    <cellStyle name="60% - Акцент3 2 2 20" xfId="8329"/>
    <cellStyle name="60% - Акцент3 2 2 21" xfId="8872"/>
    <cellStyle name="60% - Акцент3 2 2 22" xfId="9115"/>
    <cellStyle name="60% - Акцент3 2 2 23" xfId="9156"/>
    <cellStyle name="60% - Акцент3 2 2 24" xfId="9289"/>
    <cellStyle name="60% - Акцент3 2 2 25" xfId="9380"/>
    <cellStyle name="60% - Акцент3 2 2 26" xfId="9469"/>
    <cellStyle name="60% - Акцент3 2 2 27" xfId="9556"/>
    <cellStyle name="60% - Акцент3 2 2 28" xfId="9245"/>
    <cellStyle name="60% - Акцент3 2 2 29" xfId="9683"/>
    <cellStyle name="60% - Акцент3 2 2 3" xfId="4836"/>
    <cellStyle name="60% - Акцент3 2 2 30" xfId="10072"/>
    <cellStyle name="60% - Акцент3 2 2 31" xfId="10853"/>
    <cellStyle name="60% - Акцент3 2 2 32" xfId="11003"/>
    <cellStyle name="60% - Акцент3 2 2 33" xfId="10736"/>
    <cellStyle name="60% - Акцент3 2 2 34" xfId="11119"/>
    <cellStyle name="60% - Акцент3 2 2 35" xfId="11354"/>
    <cellStyle name="60% - Акцент3 2 2 36" xfId="11589"/>
    <cellStyle name="60% - Акцент3 2 2 37" xfId="11824"/>
    <cellStyle name="60% - Акцент3 2 2 38" xfId="12059"/>
    <cellStyle name="60% - Акцент3 2 2 39" xfId="12294"/>
    <cellStyle name="60% - Акцент3 2 2 4" xfId="5740"/>
    <cellStyle name="60% - Акцент3 2 2 40" xfId="12529"/>
    <cellStyle name="60% - Акцент3 2 2 41" xfId="12764"/>
    <cellStyle name="60% - Акцент3 2 2 42" xfId="12999"/>
    <cellStyle name="60% - Акцент3 2 2 43" xfId="13234"/>
    <cellStyle name="60% - Акцент3 2 2 44" xfId="13469"/>
    <cellStyle name="60% - Акцент3 2 2 45" xfId="13704"/>
    <cellStyle name="60% - Акцент3 2 2 46" xfId="13938"/>
    <cellStyle name="60% - Акцент3 2 2 47" xfId="14164"/>
    <cellStyle name="60% - Акцент3 2 2 48" xfId="14390"/>
    <cellStyle name="60% - Акцент3 2 2 49" xfId="14610"/>
    <cellStyle name="60% - Акцент3 2 2 5" xfId="5889"/>
    <cellStyle name="60% - Акцент3 2 2 50" xfId="14828"/>
    <cellStyle name="60% - Акцент3 2 2 51" xfId="15024"/>
    <cellStyle name="60% - Акцент3 2 2 52" xfId="15561"/>
    <cellStyle name="60% - Акцент3 2 2 53" xfId="15597"/>
    <cellStyle name="60% - Акцент3 2 2 54" xfId="15673"/>
    <cellStyle name="60% - Акцент3 2 2 6" xfId="5719"/>
    <cellStyle name="60% - Акцент3 2 2 7" xfId="5919"/>
    <cellStyle name="60% - Акцент3 2 2 8" xfId="5673"/>
    <cellStyle name="60% - Акцент3 2 2 9" xfId="5982"/>
    <cellStyle name="60% - Акцент3 2 20" xfId="6428"/>
    <cellStyle name="60% — акцент3 2 20" xfId="8871"/>
    <cellStyle name="60% - Акцент3 2 21" xfId="6597"/>
    <cellStyle name="60% — акцент3 2 21" xfId="9114"/>
    <cellStyle name="60% - Акцент3 2 22" xfId="7023"/>
    <cellStyle name="60% — акцент3 2 22" xfId="9157"/>
    <cellStyle name="60% - Акцент3 2 23" xfId="7241"/>
    <cellStyle name="60% — акцент3 2 23" xfId="9290"/>
    <cellStyle name="60% - Акцент3 2 24" xfId="7468"/>
    <cellStyle name="60% — акцент3 2 24" xfId="9381"/>
    <cellStyle name="60% - Акцент3 2 25" xfId="7695"/>
    <cellStyle name="60% — акцент3 2 25" xfId="9470"/>
    <cellStyle name="60% - Акцент3 2 26" xfId="7917"/>
    <cellStyle name="60% — акцент3 2 26" xfId="9557"/>
    <cellStyle name="60% - Акцент3 2 27" xfId="8135"/>
    <cellStyle name="60% — акцент3 2 27" xfId="9246"/>
    <cellStyle name="60% - Акцент3 2 28" xfId="8332"/>
    <cellStyle name="60% — акцент3 2 28" xfId="9684"/>
    <cellStyle name="60% - Акцент3 2 29" xfId="8870"/>
    <cellStyle name="60% — акцент3 2 29" xfId="10070"/>
    <cellStyle name="60% - Акцент3 2 3" xfId="2082"/>
    <cellStyle name="60% — акцент3 2 3" xfId="5738"/>
    <cellStyle name="60% - Акцент3 2 3 10" xfId="6404"/>
    <cellStyle name="60% - Акцент3 2 3 11" xfId="6592"/>
    <cellStyle name="60% - Акцент3 2 3 12" xfId="7019"/>
    <cellStyle name="60% - Акцент3 2 3 13" xfId="7237"/>
    <cellStyle name="60% - Акцент3 2 3 14" xfId="7464"/>
    <cellStyle name="60% - Акцент3 2 3 15" xfId="7691"/>
    <cellStyle name="60% - Акцент3 2 3 16" xfId="7913"/>
    <cellStyle name="60% - Акцент3 2 3 17" xfId="8131"/>
    <cellStyle name="60% - Акцент3 2 3 18" xfId="8328"/>
    <cellStyle name="60% - Акцент3 2 3 19" xfId="10073"/>
    <cellStyle name="60% - Акцент3 2 3 2" xfId="4837"/>
    <cellStyle name="60% - Акцент3 2 3 20" xfId="10854"/>
    <cellStyle name="60% - Акцент3 2 3 21" xfId="11002"/>
    <cellStyle name="60% - Акцент3 2 3 22" xfId="10737"/>
    <cellStyle name="60% - Акцент3 2 3 23" xfId="11118"/>
    <cellStyle name="60% - Акцент3 2 3 24" xfId="11353"/>
    <cellStyle name="60% - Акцент3 2 3 25" xfId="11588"/>
    <cellStyle name="60% - Акцент3 2 3 26" xfId="11823"/>
    <cellStyle name="60% - Акцент3 2 3 27" xfId="12058"/>
    <cellStyle name="60% - Акцент3 2 3 28" xfId="12293"/>
    <cellStyle name="60% - Акцент3 2 3 29" xfId="12528"/>
    <cellStyle name="60% - Акцент3 2 3 3" xfId="5888"/>
    <cellStyle name="60% - Акцент3 2 3 30" xfId="12763"/>
    <cellStyle name="60% - Акцент3 2 3 31" xfId="12998"/>
    <cellStyle name="60% - Акцент3 2 3 32" xfId="13233"/>
    <cellStyle name="60% - Акцент3 2 3 33" xfId="13468"/>
    <cellStyle name="60% - Акцент3 2 3 34" xfId="13703"/>
    <cellStyle name="60% - Акцент3 2 3 35" xfId="13937"/>
    <cellStyle name="60% - Акцент3 2 3 36" xfId="14163"/>
    <cellStyle name="60% - Акцент3 2 3 37" xfId="14389"/>
    <cellStyle name="60% - Акцент3 2 3 38" xfId="14609"/>
    <cellStyle name="60% - Акцент3 2 3 39" xfId="14827"/>
    <cellStyle name="60% - Акцент3 2 3 4" xfId="5720"/>
    <cellStyle name="60% - Акцент3 2 3 40" xfId="15023"/>
    <cellStyle name="60% - Акцент3 2 3 5" xfId="5918"/>
    <cellStyle name="60% - Акцент3 2 3 6" xfId="5675"/>
    <cellStyle name="60% - Акцент3 2 3 7" xfId="5972"/>
    <cellStyle name="60% - Акцент3 2 3 8" xfId="5569"/>
    <cellStyle name="60% - Акцент3 2 3 9" xfId="6093"/>
    <cellStyle name="60% - Акцент3 2 30" xfId="9113"/>
    <cellStyle name="60% — акцент3 2 30" xfId="10851"/>
    <cellStyle name="60% - Акцент3 2 31" xfId="9158"/>
    <cellStyle name="60% — акцент3 2 31" xfId="11005"/>
    <cellStyle name="60% - Акцент3 2 32" xfId="9291"/>
    <cellStyle name="60% — акцент3 2 32" xfId="10734"/>
    <cellStyle name="60% - Акцент3 2 33" xfId="9382"/>
    <cellStyle name="60% — акцент3 2 33" xfId="11121"/>
    <cellStyle name="60% - Акцент3 2 34" xfId="9471"/>
    <cellStyle name="60% — акцент3 2 34" xfId="11356"/>
    <cellStyle name="60% - Акцент3 2 35" xfId="9558"/>
    <cellStyle name="60% — акцент3 2 35" xfId="11591"/>
    <cellStyle name="60% - Акцент3 2 36" xfId="9247"/>
    <cellStyle name="60% — акцент3 2 36" xfId="11826"/>
    <cellStyle name="60% - Акцент3 2 37" xfId="9685"/>
    <cellStyle name="60% — акцент3 2 37" xfId="12061"/>
    <cellStyle name="60% - Акцент3 2 38" xfId="10069"/>
    <cellStyle name="60% — акцент3 2 38" xfId="12296"/>
    <cellStyle name="60% - Акцент3 2 39" xfId="10850"/>
    <cellStyle name="60% — акцент3 2 39" xfId="12531"/>
    <cellStyle name="60% - Акцент3 2 4" xfId="2083"/>
    <cellStyle name="60% — акцент3 2 4" xfId="5891"/>
    <cellStyle name="60% - Акцент3 2 4 10" xfId="6590"/>
    <cellStyle name="60% - Акцент3 2 4 11" xfId="7018"/>
    <cellStyle name="60% - Акцент3 2 4 12" xfId="7236"/>
    <cellStyle name="60% - Акцент3 2 4 13" xfId="7463"/>
    <cellStyle name="60% - Акцент3 2 4 14" xfId="7690"/>
    <cellStyle name="60% - Акцент3 2 4 15" xfId="7912"/>
    <cellStyle name="60% - Акцент3 2 4 16" xfId="8130"/>
    <cellStyle name="60% - Акцент3 2 4 17" xfId="8327"/>
    <cellStyle name="60% - Акцент3 2 4 18" xfId="10074"/>
    <cellStyle name="60% - Акцент3 2 4 19" xfId="10855"/>
    <cellStyle name="60% - Акцент3 2 4 2" xfId="4838"/>
    <cellStyle name="60% - Акцент3 2 4 20" xfId="11001"/>
    <cellStyle name="60% - Акцент3 2 4 21" xfId="10738"/>
    <cellStyle name="60% - Акцент3 2 4 22" xfId="11117"/>
    <cellStyle name="60% - Акцент3 2 4 23" xfId="11352"/>
    <cellStyle name="60% - Акцент3 2 4 24" xfId="11587"/>
    <cellStyle name="60% - Акцент3 2 4 25" xfId="11822"/>
    <cellStyle name="60% - Акцент3 2 4 26" xfId="12057"/>
    <cellStyle name="60% - Акцент3 2 4 27" xfId="12292"/>
    <cellStyle name="60% - Акцент3 2 4 28" xfId="12527"/>
    <cellStyle name="60% - Акцент3 2 4 29" xfId="12762"/>
    <cellStyle name="60% - Акцент3 2 4 3" xfId="5721"/>
    <cellStyle name="60% - Акцент3 2 4 30" xfId="12997"/>
    <cellStyle name="60% - Акцент3 2 4 31" xfId="13232"/>
    <cellStyle name="60% - Акцент3 2 4 32" xfId="13467"/>
    <cellStyle name="60% - Акцент3 2 4 33" xfId="13702"/>
    <cellStyle name="60% - Акцент3 2 4 34" xfId="13936"/>
    <cellStyle name="60% - Акцент3 2 4 35" xfId="14162"/>
    <cellStyle name="60% - Акцент3 2 4 36" xfId="14388"/>
    <cellStyle name="60% - Акцент3 2 4 37" xfId="14608"/>
    <cellStyle name="60% - Акцент3 2 4 38" xfId="14814"/>
    <cellStyle name="60% - Акцент3 2 4 39" xfId="15022"/>
    <cellStyle name="60% - Акцент3 2 4 4" xfId="5917"/>
    <cellStyle name="60% - Акцент3 2 4 5" xfId="5676"/>
    <cellStyle name="60% - Акцент3 2 4 6" xfId="5971"/>
    <cellStyle name="60% - Акцент3 2 4 7" xfId="5570"/>
    <cellStyle name="60% - Акцент3 2 4 8" xfId="6092"/>
    <cellStyle name="60% - Акцент3 2 4 9" xfId="6289"/>
    <cellStyle name="60% - Акцент3 2 40" xfId="11006"/>
    <cellStyle name="60% — акцент3 2 40" xfId="12766"/>
    <cellStyle name="60% - Акцент3 2 41" xfId="10733"/>
    <cellStyle name="60% — акцент3 2 41" xfId="13001"/>
    <cellStyle name="60% - Акцент3 2 42" xfId="11122"/>
    <cellStyle name="60% — акцент3 2 42" xfId="13236"/>
    <cellStyle name="60% - Акцент3 2 43" xfId="11357"/>
    <cellStyle name="60% — акцент3 2 43" xfId="13471"/>
    <cellStyle name="60% - Акцент3 2 44" xfId="11592"/>
    <cellStyle name="60% — акцент3 2 44" xfId="13706"/>
    <cellStyle name="60% - Акцент3 2 45" xfId="11827"/>
    <cellStyle name="60% — акцент3 2 45" xfId="13940"/>
    <cellStyle name="60% - Акцент3 2 46" xfId="12062"/>
    <cellStyle name="60% — акцент3 2 46" xfId="14166"/>
    <cellStyle name="60% - Акцент3 2 47" xfId="12297"/>
    <cellStyle name="60% — акцент3 2 47" xfId="14392"/>
    <cellStyle name="60% - Акцент3 2 48" xfId="12532"/>
    <cellStyle name="60% — акцент3 2 48" xfId="14612"/>
    <cellStyle name="60% - Акцент3 2 49" xfId="12767"/>
    <cellStyle name="60% — акцент3 2 49" xfId="14830"/>
    <cellStyle name="60% - Акцент3 2 5" xfId="2084"/>
    <cellStyle name="60% — акцент3 2 5" xfId="5713"/>
    <cellStyle name="60% - Акцент3 2 5 10" xfId="6816"/>
    <cellStyle name="60% - Акцент3 2 5 11" xfId="7223"/>
    <cellStyle name="60% - Акцент3 2 5 12" xfId="7450"/>
    <cellStyle name="60% - Акцент3 2 5 13" xfId="7677"/>
    <cellStyle name="60% - Акцент3 2 5 14" xfId="7899"/>
    <cellStyle name="60% - Акцент3 2 5 15" xfId="8117"/>
    <cellStyle name="60% - Акцент3 2 5 16" xfId="8314"/>
    <cellStyle name="60% - Акцент3 2 5 17" xfId="10075"/>
    <cellStyle name="60% - Акцент3 2 5 18" xfId="10856"/>
    <cellStyle name="60% - Акцент3 2 5 19" xfId="11000"/>
    <cellStyle name="60% - Акцент3 2 5 2" xfId="4839"/>
    <cellStyle name="60% - Акцент3 2 5 20" xfId="10752"/>
    <cellStyle name="60% - Акцент3 2 5 21" xfId="11104"/>
    <cellStyle name="60% - Акцент3 2 5 22" xfId="11339"/>
    <cellStyle name="60% - Акцент3 2 5 23" xfId="11574"/>
    <cellStyle name="60% - Акцент3 2 5 24" xfId="11809"/>
    <cellStyle name="60% - Акцент3 2 5 25" xfId="12044"/>
    <cellStyle name="60% - Акцент3 2 5 26" xfId="12279"/>
    <cellStyle name="60% - Акцент3 2 5 27" xfId="12514"/>
    <cellStyle name="60% - Акцент3 2 5 28" xfId="12749"/>
    <cellStyle name="60% - Акцент3 2 5 29" xfId="12984"/>
    <cellStyle name="60% - Акцент3 2 5 3" xfId="5916"/>
    <cellStyle name="60% - Акцент3 2 5 30" xfId="13219"/>
    <cellStyle name="60% - Акцент3 2 5 31" xfId="13454"/>
    <cellStyle name="60% - Акцент3 2 5 32" xfId="13689"/>
    <cellStyle name="60% - Акцент3 2 5 33" xfId="13923"/>
    <cellStyle name="60% - Акцент3 2 5 34" xfId="14149"/>
    <cellStyle name="60% - Акцент3 2 5 35" xfId="14375"/>
    <cellStyle name="60% - Акцент3 2 5 36" xfId="14595"/>
    <cellStyle name="60% - Акцент3 2 5 37" xfId="14813"/>
    <cellStyle name="60% - Акцент3 2 5 38" xfId="15021"/>
    <cellStyle name="60% - Акцент3 2 5 4" xfId="5677"/>
    <cellStyle name="60% - Акцент3 2 5 5" xfId="5970"/>
    <cellStyle name="60% - Акцент3 2 5 6" xfId="5575"/>
    <cellStyle name="60% - Акцент3 2 5 7" xfId="6091"/>
    <cellStyle name="60% - Акцент3 2 5 8" xfId="6285"/>
    <cellStyle name="60% - Акцент3 2 5 9" xfId="6589"/>
    <cellStyle name="60% - Акцент3 2 50" xfId="13002"/>
    <cellStyle name="60% — акцент3 2 50" xfId="15026"/>
    <cellStyle name="60% - Акцент3 2 51" xfId="13237"/>
    <cellStyle name="60% — акцент3 2 51" xfId="15560"/>
    <cellStyle name="60% - Акцент3 2 52" xfId="13472"/>
    <cellStyle name="60% — акцент3 2 52" xfId="15598"/>
    <cellStyle name="60% - Акцент3 2 53" xfId="13707"/>
    <cellStyle name="60% — акцент3 2 53" xfId="15674"/>
    <cellStyle name="60% - Акцент3 2 54" xfId="13941"/>
    <cellStyle name="60% - Акцент3 2 55" xfId="14167"/>
    <cellStyle name="60% - Акцент3 2 56" xfId="14393"/>
    <cellStyle name="60% - Акцент3 2 57" xfId="14613"/>
    <cellStyle name="60% - Акцент3 2 58" xfId="14831"/>
    <cellStyle name="60% - Акцент3 2 59" xfId="15027"/>
    <cellStyle name="60% - Акцент3 2 6" xfId="2085"/>
    <cellStyle name="60% — акцент3 2 6" xfId="5921"/>
    <cellStyle name="60% - Акцент3 2 6 10" xfId="7222"/>
    <cellStyle name="60% - Акцент3 2 6 11" xfId="7449"/>
    <cellStyle name="60% - Акцент3 2 6 12" xfId="7676"/>
    <cellStyle name="60% - Акцент3 2 6 13" xfId="7898"/>
    <cellStyle name="60% - Акцент3 2 6 14" xfId="8116"/>
    <cellStyle name="60% - Акцент3 2 6 15" xfId="8313"/>
    <cellStyle name="60% - Акцент3 2 6 16" xfId="10076"/>
    <cellStyle name="60% - Акцент3 2 6 17" xfId="10857"/>
    <cellStyle name="60% - Акцент3 2 6 18" xfId="10999"/>
    <cellStyle name="60% - Акцент3 2 6 19" xfId="10753"/>
    <cellStyle name="60% - Акцент3 2 6 2" xfId="4840"/>
    <cellStyle name="60% - Акцент3 2 6 20" xfId="11103"/>
    <cellStyle name="60% - Акцент3 2 6 21" xfId="11338"/>
    <cellStyle name="60% - Акцент3 2 6 22" xfId="11573"/>
    <cellStyle name="60% - Акцент3 2 6 23" xfId="11808"/>
    <cellStyle name="60% - Акцент3 2 6 24" xfId="12043"/>
    <cellStyle name="60% - Акцент3 2 6 25" xfId="12278"/>
    <cellStyle name="60% - Акцент3 2 6 26" xfId="12513"/>
    <cellStyle name="60% - Акцент3 2 6 27" xfId="12748"/>
    <cellStyle name="60% - Акцент3 2 6 28" xfId="12983"/>
    <cellStyle name="60% - Акцент3 2 6 29" xfId="13218"/>
    <cellStyle name="60% - Акцент3 2 6 3" xfId="5678"/>
    <cellStyle name="60% - Акцент3 2 6 30" xfId="13453"/>
    <cellStyle name="60% - Акцент3 2 6 31" xfId="13688"/>
    <cellStyle name="60% - Акцент3 2 6 32" xfId="13922"/>
    <cellStyle name="60% - Акцент3 2 6 33" xfId="14148"/>
    <cellStyle name="60% - Акцент3 2 6 34" xfId="14374"/>
    <cellStyle name="60% - Акцент3 2 6 35" xfId="14594"/>
    <cellStyle name="60% - Акцент3 2 6 36" xfId="14812"/>
    <cellStyle name="60% - Акцент3 2 6 37" xfId="15008"/>
    <cellStyle name="60% - Акцент3 2 6 4" xfId="5968"/>
    <cellStyle name="60% - Акцент3 2 6 5" xfId="5578"/>
    <cellStyle name="60% - Акцент3 2 6 6" xfId="6087"/>
    <cellStyle name="60% - Акцент3 2 6 7" xfId="6284"/>
    <cellStyle name="60% - Акцент3 2 6 8" xfId="6585"/>
    <cellStyle name="60% - Акцент3 2 6 9" xfId="6815"/>
    <cellStyle name="60% - Акцент3 2 60" xfId="15559"/>
    <cellStyle name="60% - Акцент3 2 61" xfId="15599"/>
    <cellStyle name="60% - Акцент3 2 62" xfId="15675"/>
    <cellStyle name="60% - Акцент3 2 7" xfId="2086"/>
    <cellStyle name="60% — акцент3 2 7" xfId="5667"/>
    <cellStyle name="60% - Акцент3 2 7 10" xfId="7448"/>
    <cellStyle name="60% - Акцент3 2 7 11" xfId="7675"/>
    <cellStyle name="60% - Акцент3 2 7 12" xfId="7897"/>
    <cellStyle name="60% - Акцент3 2 7 13" xfId="8115"/>
    <cellStyle name="60% - Акцент3 2 7 14" xfId="8312"/>
    <cellStyle name="60% - Акцент3 2 7 15" xfId="10077"/>
    <cellStyle name="60% - Акцент3 2 7 16" xfId="10858"/>
    <cellStyle name="60% - Акцент3 2 7 17" xfId="10998"/>
    <cellStyle name="60% - Акцент3 2 7 18" xfId="10754"/>
    <cellStyle name="60% - Акцент3 2 7 19" xfId="11102"/>
    <cellStyle name="60% - Акцент3 2 7 2" xfId="4841"/>
    <cellStyle name="60% - Акцент3 2 7 20" xfId="11337"/>
    <cellStyle name="60% - Акцент3 2 7 21" xfId="11572"/>
    <cellStyle name="60% - Акцент3 2 7 22" xfId="11807"/>
    <cellStyle name="60% - Акцент3 2 7 23" xfId="12042"/>
    <cellStyle name="60% - Акцент3 2 7 24" xfId="12277"/>
    <cellStyle name="60% - Акцент3 2 7 25" xfId="12512"/>
    <cellStyle name="60% - Акцент3 2 7 26" xfId="12747"/>
    <cellStyle name="60% - Акцент3 2 7 27" xfId="12982"/>
    <cellStyle name="60% - Акцент3 2 7 28" xfId="13217"/>
    <cellStyle name="60% - Акцент3 2 7 29" xfId="13452"/>
    <cellStyle name="60% - Акцент3 2 7 3" xfId="5966"/>
    <cellStyle name="60% - Акцент3 2 7 30" xfId="13687"/>
    <cellStyle name="60% - Акцент3 2 7 31" xfId="13921"/>
    <cellStyle name="60% - Акцент3 2 7 32" xfId="14147"/>
    <cellStyle name="60% - Акцент3 2 7 33" xfId="14373"/>
    <cellStyle name="60% - Акцент3 2 7 34" xfId="14593"/>
    <cellStyle name="60% - Акцент3 2 7 35" xfId="14811"/>
    <cellStyle name="60% - Акцент3 2 7 36" xfId="15007"/>
    <cellStyle name="60% - Акцент3 2 7 4" xfId="5579"/>
    <cellStyle name="60% - Акцент3 2 7 5" xfId="6083"/>
    <cellStyle name="60% - Акцент3 2 7 6" xfId="6283"/>
    <cellStyle name="60% - Акцент3 2 7 7" xfId="6565"/>
    <cellStyle name="60% - Акцент3 2 7 8" xfId="6811"/>
    <cellStyle name="60% - Акцент3 2 7 9" xfId="7221"/>
    <cellStyle name="60% - Акцент3 2 8" xfId="2087"/>
    <cellStyle name="60% — акцент3 2 8" xfId="5987"/>
    <cellStyle name="60% - Акцент3 2 8 10" xfId="7674"/>
    <cellStyle name="60% - Акцент3 2 8 11" xfId="7896"/>
    <cellStyle name="60% - Акцент3 2 8 12" xfId="8114"/>
    <cellStyle name="60% - Акцент3 2 8 13" xfId="8311"/>
    <cellStyle name="60% - Акцент3 2 8 14" xfId="10078"/>
    <cellStyle name="60% - Акцент3 2 8 15" xfId="10859"/>
    <cellStyle name="60% - Акцент3 2 8 16" xfId="10997"/>
    <cellStyle name="60% - Акцент3 2 8 17" xfId="10755"/>
    <cellStyle name="60% - Акцент3 2 8 18" xfId="11101"/>
    <cellStyle name="60% - Акцент3 2 8 19" xfId="11336"/>
    <cellStyle name="60% - Акцент3 2 8 2" xfId="4842"/>
    <cellStyle name="60% - Акцент3 2 8 20" xfId="11571"/>
    <cellStyle name="60% - Акцент3 2 8 21" xfId="11806"/>
    <cellStyle name="60% - Акцент3 2 8 22" xfId="12041"/>
    <cellStyle name="60% - Акцент3 2 8 23" xfId="12276"/>
    <cellStyle name="60% - Акцент3 2 8 24" xfId="12511"/>
    <cellStyle name="60% - Акцент3 2 8 25" xfId="12746"/>
    <cellStyle name="60% - Акцент3 2 8 26" xfId="12981"/>
    <cellStyle name="60% - Акцент3 2 8 27" xfId="13216"/>
    <cellStyle name="60% - Акцент3 2 8 28" xfId="13451"/>
    <cellStyle name="60% - Акцент3 2 8 29" xfId="13686"/>
    <cellStyle name="60% - Акцент3 2 8 3" xfId="5588"/>
    <cellStyle name="60% - Акцент3 2 8 30" xfId="13920"/>
    <cellStyle name="60% - Акцент3 2 8 31" xfId="14146"/>
    <cellStyle name="60% - Акцент3 2 8 32" xfId="14372"/>
    <cellStyle name="60% - Акцент3 2 8 33" xfId="14592"/>
    <cellStyle name="60% - Акцент3 2 8 34" xfId="14810"/>
    <cellStyle name="60% - Акцент3 2 8 35" xfId="15006"/>
    <cellStyle name="60% - Акцент3 2 8 4" xfId="6082"/>
    <cellStyle name="60% - Акцент3 2 8 5" xfId="6282"/>
    <cellStyle name="60% - Акцент3 2 8 6" xfId="6564"/>
    <cellStyle name="60% - Акцент3 2 8 7" xfId="6803"/>
    <cellStyle name="60% - Акцент3 2 8 8" xfId="7220"/>
    <cellStyle name="60% - Акцент3 2 8 9" xfId="7447"/>
    <cellStyle name="60% - Акцент3 2 9" xfId="2088"/>
    <cellStyle name="60% — акцент3 2 9" xfId="5566"/>
    <cellStyle name="60% - Акцент3 2 9 10" xfId="7895"/>
    <cellStyle name="60% - Акцент3 2 9 11" xfId="8113"/>
    <cellStyle name="60% - Акцент3 2 9 12" xfId="8310"/>
    <cellStyle name="60% - Акцент3 2 9 13" xfId="10079"/>
    <cellStyle name="60% - Акцент3 2 9 14" xfId="10860"/>
    <cellStyle name="60% - Акцент3 2 9 15" xfId="10996"/>
    <cellStyle name="60% - Акцент3 2 9 16" xfId="10756"/>
    <cellStyle name="60% - Акцент3 2 9 17" xfId="11100"/>
    <cellStyle name="60% - Акцент3 2 9 18" xfId="11335"/>
    <cellStyle name="60% - Акцент3 2 9 19" xfId="11570"/>
    <cellStyle name="60% - Акцент3 2 9 2" xfId="4843"/>
    <cellStyle name="60% - Акцент3 2 9 20" xfId="11805"/>
    <cellStyle name="60% - Акцент3 2 9 21" xfId="12040"/>
    <cellStyle name="60% - Акцент3 2 9 22" xfId="12275"/>
    <cellStyle name="60% - Акцент3 2 9 23" xfId="12510"/>
    <cellStyle name="60% - Акцент3 2 9 24" xfId="12745"/>
    <cellStyle name="60% - Акцент3 2 9 25" xfId="12980"/>
    <cellStyle name="60% - Акцент3 2 9 26" xfId="13215"/>
    <cellStyle name="60% - Акцент3 2 9 27" xfId="13450"/>
    <cellStyle name="60% - Акцент3 2 9 28" xfId="13685"/>
    <cellStyle name="60% - Акцент3 2 9 29" xfId="13919"/>
    <cellStyle name="60% - Акцент3 2 9 3" xfId="6081"/>
    <cellStyle name="60% - Акцент3 2 9 30" xfId="14145"/>
    <cellStyle name="60% - Акцент3 2 9 31" xfId="14371"/>
    <cellStyle name="60% - Акцент3 2 9 32" xfId="14591"/>
    <cellStyle name="60% - Акцент3 2 9 33" xfId="14809"/>
    <cellStyle name="60% - Акцент3 2 9 34" xfId="15005"/>
    <cellStyle name="60% - Акцент3 2 9 4" xfId="6281"/>
    <cellStyle name="60% - Акцент3 2 9 5" xfId="6563"/>
    <cellStyle name="60% - Акцент3 2 9 6" xfId="6801"/>
    <cellStyle name="60% - Акцент3 2 9 7" xfId="7219"/>
    <cellStyle name="60% - Акцент3 2 9 8" xfId="7446"/>
    <cellStyle name="60% - Акцент3 2 9 9" xfId="7673"/>
    <cellStyle name="60% - Акцент3 2_МФ тепловой баланс 2015 дубль 3" xfId="2089"/>
    <cellStyle name="60% — акцент3 20" xfId="2090"/>
    <cellStyle name="60% — акцент3 21" xfId="2091"/>
    <cellStyle name="60% — акцент3 22" xfId="4832"/>
    <cellStyle name="60% — акцент3 23" xfId="5736"/>
    <cellStyle name="60% — акцент3 24" xfId="5893"/>
    <cellStyle name="60% — акцент3 25" xfId="5711"/>
    <cellStyle name="60% — акцент3 26" xfId="5923"/>
    <cellStyle name="60% — акцент3 27" xfId="5665"/>
    <cellStyle name="60% — акцент3 28" xfId="5989"/>
    <cellStyle name="60% — акцент3 29" xfId="5559"/>
    <cellStyle name="60% - Акцент3 3" xfId="2092"/>
    <cellStyle name="60% — акцент3 3" xfId="2093"/>
    <cellStyle name="60% - Акцент3 3 10" xfId="2094"/>
    <cellStyle name="60% - Акцент3 3 10 2" xfId="4845"/>
    <cellStyle name="60% - Акцент3 3 10 3" xfId="10081"/>
    <cellStyle name="60% - Акцент3 3 11" xfId="2095"/>
    <cellStyle name="60% - Акцент3 3 12" xfId="4844"/>
    <cellStyle name="60% - Акцент3 3 13" xfId="5748"/>
    <cellStyle name="60% - Акцент3 3 14" xfId="5881"/>
    <cellStyle name="60% - Акцент3 3 15" xfId="5728"/>
    <cellStyle name="60% - Акцент3 3 16" xfId="5906"/>
    <cellStyle name="60% - Акцент3 3 17" xfId="5683"/>
    <cellStyle name="60% - Акцент3 3 18" xfId="5963"/>
    <cellStyle name="60% - Акцент3 3 19" xfId="5596"/>
    <cellStyle name="60% - Акцент3 3 2" xfId="2096"/>
    <cellStyle name="60% - Акцент3 3 2 2" xfId="4846"/>
    <cellStyle name="60% - Акцент3 3 2 3" xfId="8874"/>
    <cellStyle name="60% - Акцент3 3 20" xfId="6076"/>
    <cellStyle name="60% - Акцент3 3 21" xfId="6279"/>
    <cellStyle name="60% - Акцент3 3 22" xfId="6559"/>
    <cellStyle name="60% - Акцент3 3 23" xfId="6800"/>
    <cellStyle name="60% - Акцент3 3 24" xfId="7010"/>
    <cellStyle name="60% - Акцент3 3 25" xfId="7445"/>
    <cellStyle name="60% - Акцент3 3 26" xfId="7672"/>
    <cellStyle name="60% - Акцент3 3 27" xfId="7894"/>
    <cellStyle name="60% - Акцент3 3 28" xfId="8112"/>
    <cellStyle name="60% - Акцент3 3 29" xfId="8309"/>
    <cellStyle name="60% - Акцент3 3 3" xfId="2097"/>
    <cellStyle name="60% - Акцент3 3 3 2" xfId="4847"/>
    <cellStyle name="60% - Акцент3 3 3 3" xfId="10083"/>
    <cellStyle name="60% - Акцент3 3 30" xfId="8873"/>
    <cellStyle name="60% - Акцент3 3 31" xfId="9116"/>
    <cellStyle name="60% - Акцент3 3 32" xfId="9155"/>
    <cellStyle name="60% - Акцент3 3 33" xfId="9288"/>
    <cellStyle name="60% - Акцент3 3 34" xfId="9379"/>
    <cellStyle name="60% - Акцент3 3 35" xfId="9468"/>
    <cellStyle name="60% - Акцент3 3 36" xfId="9555"/>
    <cellStyle name="60% - Акцент3 3 37" xfId="8992"/>
    <cellStyle name="60% - Акцент3 3 38" xfId="9682"/>
    <cellStyle name="60% - Акцент3 3 39" xfId="10080"/>
    <cellStyle name="60% - Акцент3 3 4" xfId="2098"/>
    <cellStyle name="60% - Акцент3 3 4 2" xfId="4848"/>
    <cellStyle name="60% - Акцент3 3 4 3" xfId="10084"/>
    <cellStyle name="60% - Акцент3 3 40" xfId="10861"/>
    <cellStyle name="60% - Акцент3 3 41" xfId="10995"/>
    <cellStyle name="60% - Акцент3 3 42" xfId="10757"/>
    <cellStyle name="60% - Акцент3 3 43" xfId="11099"/>
    <cellStyle name="60% - Акцент3 3 44" xfId="11334"/>
    <cellStyle name="60% - Акцент3 3 45" xfId="11569"/>
    <cellStyle name="60% - Акцент3 3 46" xfId="11804"/>
    <cellStyle name="60% - Акцент3 3 47" xfId="12039"/>
    <cellStyle name="60% - Акцент3 3 48" xfId="12274"/>
    <cellStyle name="60% - Акцент3 3 49" xfId="12509"/>
    <cellStyle name="60% - Акцент3 3 5" xfId="2099"/>
    <cellStyle name="60% - Акцент3 3 5 2" xfId="4849"/>
    <cellStyle name="60% - Акцент3 3 5 3" xfId="10085"/>
    <cellStyle name="60% - Акцент3 3 50" xfId="12744"/>
    <cellStyle name="60% - Акцент3 3 51" xfId="12979"/>
    <cellStyle name="60% - Акцент3 3 52" xfId="13214"/>
    <cellStyle name="60% - Акцент3 3 53" xfId="13449"/>
    <cellStyle name="60% - Акцент3 3 54" xfId="13684"/>
    <cellStyle name="60% - Акцент3 3 55" xfId="13918"/>
    <cellStyle name="60% - Акцент3 3 56" xfId="14144"/>
    <cellStyle name="60% - Акцент3 3 57" xfId="14370"/>
    <cellStyle name="60% - Акцент3 3 58" xfId="14590"/>
    <cellStyle name="60% - Акцент3 3 59" xfId="14808"/>
    <cellStyle name="60% - Акцент3 3 6" xfId="2100"/>
    <cellStyle name="60% - Акцент3 3 6 2" xfId="4850"/>
    <cellStyle name="60% - Акцент3 3 6 3" xfId="10086"/>
    <cellStyle name="60% - Акцент3 3 60" xfId="15004"/>
    <cellStyle name="60% - Акцент3 3 61" xfId="15562"/>
    <cellStyle name="60% - Акцент3 3 62" xfId="15596"/>
    <cellStyle name="60% - Акцент3 3 63" xfId="15672"/>
    <cellStyle name="60% - Акцент3 3 7" xfId="2101"/>
    <cellStyle name="60% - Акцент3 3 7 2" xfId="4851"/>
    <cellStyle name="60% - Акцент3 3 7 3" xfId="10087"/>
    <cellStyle name="60% - Акцент3 3 8" xfId="2102"/>
    <cellStyle name="60% - Акцент3 3 8 2" xfId="4852"/>
    <cellStyle name="60% - Акцент3 3 8 3" xfId="10088"/>
    <cellStyle name="60% - Акцент3 3 9" xfId="2103"/>
    <cellStyle name="60% - Акцент3 3 9 2" xfId="4853"/>
    <cellStyle name="60% - Акцент3 3 9 3" xfId="10089"/>
    <cellStyle name="60% - Акцент3 3_МФ тепловой баланс 2015 дубль 3" xfId="2104"/>
    <cellStyle name="60% — акцент3 30" xfId="6120"/>
    <cellStyle name="60% — акцент3 31" xfId="6429"/>
    <cellStyle name="60% — акцент3 32" xfId="6604"/>
    <cellStyle name="60% — акцент3 33" xfId="7024"/>
    <cellStyle name="60% — акцент3 34" xfId="7242"/>
    <cellStyle name="60% — акцент3 35" xfId="7469"/>
    <cellStyle name="60% — акцент3 36" xfId="7696"/>
    <cellStyle name="60% — акцент3 37" xfId="7918"/>
    <cellStyle name="60% — акцент3 38" xfId="8136"/>
    <cellStyle name="60% — акцент3 39" xfId="8333"/>
    <cellStyle name="60% - Акцент3 4" xfId="2105"/>
    <cellStyle name="60% — акцент3 4" xfId="2106"/>
    <cellStyle name="60% - Акцент3 4 2" xfId="2107"/>
    <cellStyle name="60% - Акцент3 4_МФ тепловой баланс 2015 дубль 3" xfId="2108"/>
    <cellStyle name="60% — акцент3 40" xfId="8869"/>
    <cellStyle name="60% — акцент3 41" xfId="9112"/>
    <cellStyle name="60% — акцент3 42" xfId="9159"/>
    <cellStyle name="60% — акцент3 43" xfId="9292"/>
    <cellStyle name="60% — акцент3 44" xfId="9383"/>
    <cellStyle name="60% — акцент3 45" xfId="9472"/>
    <cellStyle name="60% — акцент3 46" xfId="9559"/>
    <cellStyle name="60% — акцент3 47" xfId="9248"/>
    <cellStyle name="60% — акцент3 48" xfId="9686"/>
    <cellStyle name="60% — акцент3 49" xfId="10068"/>
    <cellStyle name="60% - Акцент3 5" xfId="2109"/>
    <cellStyle name="60% — акцент3 5" xfId="2110"/>
    <cellStyle name="60% - Акцент3 5 2" xfId="2111"/>
    <cellStyle name="60% - Акцент3 5_МФ тепловой баланс 2015 дубль 3" xfId="2112"/>
    <cellStyle name="60% — акцент3 50" xfId="10849"/>
    <cellStyle name="60% — акцент3 51" xfId="11007"/>
    <cellStyle name="60% — акцент3 52" xfId="10732"/>
    <cellStyle name="60% — акцент3 53" xfId="11123"/>
    <cellStyle name="60% — акцент3 54" xfId="11358"/>
    <cellStyle name="60% — акцент3 55" xfId="11593"/>
    <cellStyle name="60% — акцент3 56" xfId="11828"/>
    <cellStyle name="60% — акцент3 57" xfId="12063"/>
    <cellStyle name="60% — акцент3 58" xfId="12298"/>
    <cellStyle name="60% — акцент3 59" xfId="12533"/>
    <cellStyle name="60% - Акцент3 6" xfId="2113"/>
    <cellStyle name="60% — акцент3 6" xfId="2114"/>
    <cellStyle name="60% - Акцент3 6 2" xfId="2115"/>
    <cellStyle name="60% - Акцент3 6_МФ тепловой баланс 2015 дубль 3" xfId="2116"/>
    <cellStyle name="60% — акцент3 60" xfId="12768"/>
    <cellStyle name="60% — акцент3 61" xfId="13003"/>
    <cellStyle name="60% — акцент3 62" xfId="13238"/>
    <cellStyle name="60% — акцент3 63" xfId="13473"/>
    <cellStyle name="60% — акцент3 64" xfId="13708"/>
    <cellStyle name="60% — акцент3 65" xfId="13942"/>
    <cellStyle name="60% — акцент3 66" xfId="14168"/>
    <cellStyle name="60% — акцент3 67" xfId="14394"/>
    <cellStyle name="60% — акцент3 68" xfId="14614"/>
    <cellStyle name="60% — акцент3 69" xfId="14832"/>
    <cellStyle name="60% - Акцент3 7" xfId="2117"/>
    <cellStyle name="60% — акцент3 7" xfId="2118"/>
    <cellStyle name="60% - Акцент3 7 2" xfId="2119"/>
    <cellStyle name="60% - Акцент3 7_МФ тепловой баланс 2015 дубль 3" xfId="2120"/>
    <cellStyle name="60% — акцент3 70" xfId="15028"/>
    <cellStyle name="60% — акцент3 71" xfId="15558"/>
    <cellStyle name="60% — акцент3 72" xfId="15600"/>
    <cellStyle name="60% — акцент3 73" xfId="15676"/>
    <cellStyle name="60% - Акцент3 8" xfId="2121"/>
    <cellStyle name="60% — акцент3 8" xfId="2122"/>
    <cellStyle name="60% - Акцент3 8 2" xfId="2123"/>
    <cellStyle name="60% - Акцент3 9" xfId="2124"/>
    <cellStyle name="60% — акцент3 9" xfId="2125"/>
    <cellStyle name="60% - Акцент3 9 2" xfId="2126"/>
    <cellStyle name="60% — акцент4" xfId="2127"/>
    <cellStyle name="60% - Акцент4 10" xfId="2128"/>
    <cellStyle name="60% — акцент4 10" xfId="2129"/>
    <cellStyle name="60% — акцент4 11" xfId="2130"/>
    <cellStyle name="60% — акцент4 12" xfId="2131"/>
    <cellStyle name="60% — акцент4 13" xfId="2132"/>
    <cellStyle name="60% — акцент4 14" xfId="2133"/>
    <cellStyle name="60% — акцент4 15" xfId="2134"/>
    <cellStyle name="60% — акцент4 16" xfId="2135"/>
    <cellStyle name="60% — акцент4 17" xfId="2136"/>
    <cellStyle name="60% — акцент4 18" xfId="2137"/>
    <cellStyle name="60% — акцент4 19" xfId="2138"/>
    <cellStyle name="60% - Акцент4 2" xfId="2139"/>
    <cellStyle name="60% — акцент4 2" xfId="2140"/>
    <cellStyle name="60% - Акцент4 2 10" xfId="2141"/>
    <cellStyle name="60% — акцент4 2 10" xfId="6027"/>
    <cellStyle name="60% - Акцент4 2 10 10" xfId="7819"/>
    <cellStyle name="60% - Акцент4 2 10 11" xfId="8041"/>
    <cellStyle name="60% - Акцент4 2 10 12" xfId="10093"/>
    <cellStyle name="60% - Акцент4 2 10 13" xfId="10874"/>
    <cellStyle name="60% - Акцент4 2 10 14" xfId="10982"/>
    <cellStyle name="60% - Акцент4 2 10 15" xfId="10796"/>
    <cellStyle name="60% - Акцент4 2 10 16" xfId="11060"/>
    <cellStyle name="60% - Акцент4 2 10 17" xfId="10522"/>
    <cellStyle name="60% - Акцент4 2 10 18" xfId="11255"/>
    <cellStyle name="60% - Акцент4 2 10 19" xfId="11490"/>
    <cellStyle name="60% - Акцент4 2 10 2" xfId="4857"/>
    <cellStyle name="60% - Акцент4 2 10 20" xfId="11725"/>
    <cellStyle name="60% - Акцент4 2 10 21" xfId="11960"/>
    <cellStyle name="60% - Акцент4 2 10 22" xfId="12195"/>
    <cellStyle name="60% - Акцент4 2 10 23" xfId="12430"/>
    <cellStyle name="60% - Акцент4 2 10 24" xfId="12665"/>
    <cellStyle name="60% - Акцент4 2 10 25" xfId="12900"/>
    <cellStyle name="60% - Акцент4 2 10 26" xfId="13135"/>
    <cellStyle name="60% - Акцент4 2 10 27" xfId="13370"/>
    <cellStyle name="60% - Акцент4 2 10 28" xfId="13605"/>
    <cellStyle name="60% - Акцент4 2 10 29" xfId="13839"/>
    <cellStyle name="60% - Акцент4 2 10 3" xfId="6217"/>
    <cellStyle name="60% - Акцент4 2 10 30" xfId="14068"/>
    <cellStyle name="60% - Акцент4 2 10 31" xfId="14296"/>
    <cellStyle name="60% - Акцент4 2 10 32" xfId="14516"/>
    <cellStyle name="60% - Акцент4 2 10 33" xfId="14777"/>
    <cellStyle name="60% - Акцент4 2 10 4" xfId="6364"/>
    <cellStyle name="60% - Акцент4 2 10 5" xfId="6727"/>
    <cellStyle name="60% - Акцент4 2 10 6" xfId="6925"/>
    <cellStyle name="60% - Акцент4 2 10 7" xfId="7156"/>
    <cellStyle name="60% - Акцент4 2 10 8" xfId="7369"/>
    <cellStyle name="60% - Акцент4 2 10 9" xfId="7596"/>
    <cellStyle name="60% - Акцент4 2 11" xfId="4855"/>
    <cellStyle name="60% — акцент4 2 11" xfId="6218"/>
    <cellStyle name="60% - Акцент4 2 12" xfId="5759"/>
    <cellStyle name="60% — акцент4 2 12" xfId="6376"/>
    <cellStyle name="60% - Акцент4 2 13" xfId="5870"/>
    <cellStyle name="60% — акцент4 2 13" xfId="6752"/>
    <cellStyle name="60% - Акцент4 2 14" xfId="5743"/>
    <cellStyle name="60% — акцент4 2 14" xfId="6952"/>
    <cellStyle name="60% - Акцент4 2 15" xfId="5894"/>
    <cellStyle name="60% — акцент4 2 15" xfId="7196"/>
    <cellStyle name="60% - Акцент4 2 16" xfId="5706"/>
    <cellStyle name="60% — акцент4 2 16" xfId="7409"/>
    <cellStyle name="60% - Акцент4 2 17" xfId="5938"/>
    <cellStyle name="60% — акцент4 2 17" xfId="7636"/>
    <cellStyle name="60% - Акцент4 2 18" xfId="5623"/>
    <cellStyle name="60% — акцент4 2 18" xfId="7859"/>
    <cellStyle name="60% - Акцент4 2 19" xfId="6032"/>
    <cellStyle name="60% — акцент4 2 19" xfId="8081"/>
    <cellStyle name="60% - Акцент4 2 2" xfId="2142"/>
    <cellStyle name="60% — акцент4 2 2" xfId="4856"/>
    <cellStyle name="60% - Акцент4 2 2 10" xfId="5643"/>
    <cellStyle name="60% - Акцент4 2 2 11" xfId="6014"/>
    <cellStyle name="60% - Акцент4 2 2 12" xfId="5349"/>
    <cellStyle name="60% - Акцент4 2 2 13" xfId="6363"/>
    <cellStyle name="60% - Акцент4 2 2 14" xfId="6726"/>
    <cellStyle name="60% - Акцент4 2 2 15" xfId="6921"/>
    <cellStyle name="60% - Акцент4 2 2 16" xfId="7155"/>
    <cellStyle name="60% - Акцент4 2 2 17" xfId="7368"/>
    <cellStyle name="60% - Акцент4 2 2 18" xfId="7595"/>
    <cellStyle name="60% - Акцент4 2 2 19" xfId="7818"/>
    <cellStyle name="60% - Акцент4 2 2 2" xfId="2143"/>
    <cellStyle name="60% - Акцент4 2 2 20" xfId="8040"/>
    <cellStyle name="60% - Акцент4 2 2 21" xfId="8878"/>
    <cellStyle name="60% - Акцент4 2 2 22" xfId="9121"/>
    <cellStyle name="60% - Акцент4 2 2 23" xfId="9150"/>
    <cellStyle name="60% - Акцент4 2 2 24" xfId="9283"/>
    <cellStyle name="60% - Акцент4 2 2 25" xfId="9220"/>
    <cellStyle name="60% - Акцент4 2 2 26" xfId="9352"/>
    <cellStyle name="60% - Акцент4 2 2 27" xfId="9441"/>
    <cellStyle name="60% - Акцент4 2 2 28" xfId="9065"/>
    <cellStyle name="60% - Акцент4 2 2 29" xfId="9678"/>
    <cellStyle name="60% - Акцент4 2 2 3" xfId="4858"/>
    <cellStyle name="60% - Акцент4 2 2 30" xfId="10094"/>
    <cellStyle name="60% - Акцент4 2 2 31" xfId="10875"/>
    <cellStyle name="60% - Акцент4 2 2 32" xfId="10981"/>
    <cellStyle name="60% - Акцент4 2 2 33" xfId="10797"/>
    <cellStyle name="60% - Акцент4 2 2 34" xfId="11059"/>
    <cellStyle name="60% - Акцент4 2 2 35" xfId="10521"/>
    <cellStyle name="60% - Акцент4 2 2 36" xfId="11254"/>
    <cellStyle name="60% - Акцент4 2 2 37" xfId="11489"/>
    <cellStyle name="60% - Акцент4 2 2 38" xfId="11724"/>
    <cellStyle name="60% - Акцент4 2 2 39" xfId="11959"/>
    <cellStyle name="60% - Акцент4 2 2 4" xfId="5762"/>
    <cellStyle name="60% - Акцент4 2 2 40" xfId="12194"/>
    <cellStyle name="60% - Акцент4 2 2 41" xfId="12429"/>
    <cellStyle name="60% - Акцент4 2 2 42" xfId="12664"/>
    <cellStyle name="60% - Акцент4 2 2 43" xfId="12899"/>
    <cellStyle name="60% - Акцент4 2 2 44" xfId="13134"/>
    <cellStyle name="60% - Акцент4 2 2 45" xfId="13369"/>
    <cellStyle name="60% - Акцент4 2 2 46" xfId="13604"/>
    <cellStyle name="60% - Акцент4 2 2 47" xfId="13838"/>
    <cellStyle name="60% - Акцент4 2 2 48" xfId="14067"/>
    <cellStyle name="60% - Акцент4 2 2 49" xfId="14295"/>
    <cellStyle name="60% - Акцент4 2 2 5" xfId="5867"/>
    <cellStyle name="60% - Акцент4 2 2 50" xfId="14515"/>
    <cellStyle name="60% - Акцент4 2 2 51" xfId="14737"/>
    <cellStyle name="60% - Акцент4 2 2 52" xfId="15567"/>
    <cellStyle name="60% - Акцент4 2 2 53" xfId="15592"/>
    <cellStyle name="60% - Акцент4 2 2 54" xfId="15499"/>
    <cellStyle name="60% - Акцент4 2 2 6" xfId="5746"/>
    <cellStyle name="60% - Акцент4 2 2 7" xfId="5886"/>
    <cellStyle name="60% - Акцент4 2 2 8" xfId="5709"/>
    <cellStyle name="60% - Акцент4 2 2 9" xfId="5930"/>
    <cellStyle name="60% - Акцент4 2 20" xfId="6219"/>
    <cellStyle name="60% — акцент4 2 20" xfId="8877"/>
    <cellStyle name="60% - Акцент4 2 21" xfId="6383"/>
    <cellStyle name="60% — акцент4 2 21" xfId="9120"/>
    <cellStyle name="60% - Акцент4 2 22" xfId="6753"/>
    <cellStyle name="60% — акцент4 2 22" xfId="9151"/>
    <cellStyle name="60% - Акцент4 2 23" xfId="6953"/>
    <cellStyle name="60% — акцент4 2 23" xfId="9284"/>
    <cellStyle name="60% - Акцент4 2 24" xfId="7197"/>
    <cellStyle name="60% — акцент4 2 24" xfId="9225"/>
    <cellStyle name="60% - Акцент4 2 25" xfId="7410"/>
    <cellStyle name="60% — акцент4 2 25" xfId="9359"/>
    <cellStyle name="60% - Акцент4 2 26" xfId="7637"/>
    <cellStyle name="60% — акцент4 2 26" xfId="9448"/>
    <cellStyle name="60% - Акцент4 2 27" xfId="7860"/>
    <cellStyle name="60% — акцент4 2 27" xfId="9059"/>
    <cellStyle name="60% - Акцент4 2 28" xfId="8082"/>
    <cellStyle name="60% — акцент4 2 28" xfId="9679"/>
    <cellStyle name="60% - Акцент4 2 29" xfId="8876"/>
    <cellStyle name="60% — акцент4 2 29" xfId="10092"/>
    <cellStyle name="60% - Акцент4 2 3" xfId="2144"/>
    <cellStyle name="60% — акцент4 2 3" xfId="5760"/>
    <cellStyle name="60% - Акцент4 2 3 10" xfId="5333"/>
    <cellStyle name="60% - Акцент4 2 3 11" xfId="6361"/>
    <cellStyle name="60% - Акцент4 2 3 12" xfId="6722"/>
    <cellStyle name="60% - Акцент4 2 3 13" xfId="6911"/>
    <cellStyle name="60% - Акцент4 2 3 14" xfId="7154"/>
    <cellStyle name="60% - Акцент4 2 3 15" xfId="7367"/>
    <cellStyle name="60% - Акцент4 2 3 16" xfId="7594"/>
    <cellStyle name="60% - Акцент4 2 3 17" xfId="7817"/>
    <cellStyle name="60% - Акцент4 2 3 18" xfId="8039"/>
    <cellStyle name="60% - Акцент4 2 3 19" xfId="10095"/>
    <cellStyle name="60% - Акцент4 2 3 2" xfId="4859"/>
    <cellStyle name="60% - Акцент4 2 3 20" xfId="10876"/>
    <cellStyle name="60% - Акцент4 2 3 21" xfId="10980"/>
    <cellStyle name="60% - Акцент4 2 3 22" xfId="10798"/>
    <cellStyle name="60% - Акцент4 2 3 23" xfId="11058"/>
    <cellStyle name="60% - Акцент4 2 3 24" xfId="10520"/>
    <cellStyle name="60% - Акцент4 2 3 25" xfId="11253"/>
    <cellStyle name="60% - Акцент4 2 3 26" xfId="11488"/>
    <cellStyle name="60% - Акцент4 2 3 27" xfId="11723"/>
    <cellStyle name="60% - Акцент4 2 3 28" xfId="11958"/>
    <cellStyle name="60% - Акцент4 2 3 29" xfId="12193"/>
    <cellStyle name="60% - Акцент4 2 3 3" xfId="5866"/>
    <cellStyle name="60% - Акцент4 2 3 30" xfId="12428"/>
    <cellStyle name="60% - Акцент4 2 3 31" xfId="12663"/>
    <cellStyle name="60% - Акцент4 2 3 32" xfId="12898"/>
    <cellStyle name="60% - Акцент4 2 3 33" xfId="13133"/>
    <cellStyle name="60% - Акцент4 2 3 34" xfId="13368"/>
    <cellStyle name="60% - Акцент4 2 3 35" xfId="13603"/>
    <cellStyle name="60% - Акцент4 2 3 36" xfId="13837"/>
    <cellStyle name="60% - Акцент4 2 3 37" xfId="14066"/>
    <cellStyle name="60% - Акцент4 2 3 38" xfId="14294"/>
    <cellStyle name="60% - Акцент4 2 3 39" xfId="14514"/>
    <cellStyle name="60% - Акцент4 2 3 4" xfId="5747"/>
    <cellStyle name="60% - Акцент4 2 3 40" xfId="14736"/>
    <cellStyle name="60% - Акцент4 2 3 5" xfId="5885"/>
    <cellStyle name="60% - Акцент4 2 3 6" xfId="5710"/>
    <cellStyle name="60% - Акцент4 2 3 7" xfId="5929"/>
    <cellStyle name="60% - Акцент4 2 3 8" xfId="5645"/>
    <cellStyle name="60% - Акцент4 2 3 9" xfId="6004"/>
    <cellStyle name="60% - Акцент4 2 30" xfId="9119"/>
    <cellStyle name="60% — акцент4 2 30" xfId="10873"/>
    <cellStyle name="60% - Акцент4 2 31" xfId="9152"/>
    <cellStyle name="60% — акцент4 2 31" xfId="10983"/>
    <cellStyle name="60% - Акцент4 2 32" xfId="9285"/>
    <cellStyle name="60% — акцент4 2 32" xfId="10782"/>
    <cellStyle name="60% - Акцент4 2 33" xfId="9231"/>
    <cellStyle name="60% — акцент4 2 33" xfId="11074"/>
    <cellStyle name="60% - Акцент4 2 34" xfId="9365"/>
    <cellStyle name="60% — акцент4 2 34" xfId="10604"/>
    <cellStyle name="60% - Акцент4 2 35" xfId="9454"/>
    <cellStyle name="60% — акцент4 2 35" xfId="11295"/>
    <cellStyle name="60% - Акцент4 2 36" xfId="9053"/>
    <cellStyle name="60% — акцент4 2 36" xfId="11530"/>
    <cellStyle name="60% - Акцент4 2 37" xfId="9680"/>
    <cellStyle name="60% — акцент4 2 37" xfId="11765"/>
    <cellStyle name="60% - Акцент4 2 38" xfId="10091"/>
    <cellStyle name="60% — акцент4 2 38" xfId="12000"/>
    <cellStyle name="60% - Акцент4 2 39" xfId="10872"/>
    <cellStyle name="60% — акцент4 2 39" xfId="12235"/>
    <cellStyle name="60% - Акцент4 2 4" xfId="2145"/>
    <cellStyle name="60% — акцент4 2 4" xfId="5869"/>
    <cellStyle name="60% - Акцент4 2 4 10" xfId="6354"/>
    <cellStyle name="60% - Акцент4 2 4 11" xfId="6714"/>
    <cellStyle name="60% - Акцент4 2 4 12" xfId="6910"/>
    <cellStyle name="60% - Акцент4 2 4 13" xfId="7153"/>
    <cellStyle name="60% - Акцент4 2 4 14" xfId="7366"/>
    <cellStyle name="60% - Акцент4 2 4 15" xfId="7593"/>
    <cellStyle name="60% - Акцент4 2 4 16" xfId="7816"/>
    <cellStyle name="60% - Акцент4 2 4 17" xfId="8038"/>
    <cellStyle name="60% - Акцент4 2 4 18" xfId="10096"/>
    <cellStyle name="60% - Акцент4 2 4 19" xfId="10877"/>
    <cellStyle name="60% - Акцент4 2 4 2" xfId="4860"/>
    <cellStyle name="60% - Акцент4 2 4 20" xfId="10979"/>
    <cellStyle name="60% - Акцент4 2 4 21" xfId="10799"/>
    <cellStyle name="60% - Акцент4 2 4 22" xfId="11057"/>
    <cellStyle name="60% - Акцент4 2 4 23" xfId="10519"/>
    <cellStyle name="60% - Акцент4 2 4 24" xfId="11252"/>
    <cellStyle name="60% - Акцент4 2 4 25" xfId="11487"/>
    <cellStyle name="60% - Акцент4 2 4 26" xfId="11722"/>
    <cellStyle name="60% - Акцент4 2 4 27" xfId="11957"/>
    <cellStyle name="60% - Акцент4 2 4 28" xfId="12192"/>
    <cellStyle name="60% - Акцент4 2 4 29" xfId="12427"/>
    <cellStyle name="60% - Акцент4 2 4 3" xfId="5749"/>
    <cellStyle name="60% - Акцент4 2 4 30" xfId="12662"/>
    <cellStyle name="60% - Акцент4 2 4 31" xfId="12897"/>
    <cellStyle name="60% - Акцент4 2 4 32" xfId="13132"/>
    <cellStyle name="60% - Акцент4 2 4 33" xfId="13367"/>
    <cellStyle name="60% - Акцент4 2 4 34" xfId="13602"/>
    <cellStyle name="60% - Акцент4 2 4 35" xfId="13836"/>
    <cellStyle name="60% - Акцент4 2 4 36" xfId="14065"/>
    <cellStyle name="60% - Акцент4 2 4 37" xfId="14293"/>
    <cellStyle name="60% - Акцент4 2 4 38" xfId="14513"/>
    <cellStyle name="60% - Акцент4 2 4 39" xfId="14735"/>
    <cellStyle name="60% - Акцент4 2 4 4" xfId="5884"/>
    <cellStyle name="60% - Акцент4 2 4 5" xfId="5717"/>
    <cellStyle name="60% - Акцент4 2 4 6" xfId="5928"/>
    <cellStyle name="60% - Акцент4 2 4 7" xfId="5646"/>
    <cellStyle name="60% - Акцент4 2 4 8" xfId="6003"/>
    <cellStyle name="60% - Акцент4 2 4 9" xfId="5328"/>
    <cellStyle name="60% - Акцент4 2 40" xfId="10984"/>
    <cellStyle name="60% — акцент4 2 40" xfId="12470"/>
    <cellStyle name="60% - Акцент4 2 41" xfId="10781"/>
    <cellStyle name="60% — акцент4 2 41" xfId="12705"/>
    <cellStyle name="60% - Акцент4 2 42" xfId="11075"/>
    <cellStyle name="60% — акцент4 2 42" xfId="12940"/>
    <cellStyle name="60% - Акцент4 2 43" xfId="10606"/>
    <cellStyle name="60% — акцент4 2 43" xfId="13175"/>
    <cellStyle name="60% - Акцент4 2 44" xfId="11296"/>
    <cellStyle name="60% — акцент4 2 44" xfId="13410"/>
    <cellStyle name="60% - Акцент4 2 45" xfId="11531"/>
    <cellStyle name="60% — акцент4 2 45" xfId="13645"/>
    <cellStyle name="60% - Акцент4 2 46" xfId="11766"/>
    <cellStyle name="60% — акцент4 2 46" xfId="13879"/>
    <cellStyle name="60% - Акцент4 2 47" xfId="12001"/>
    <cellStyle name="60% — акцент4 2 47" xfId="14108"/>
    <cellStyle name="60% - Акцент4 2 48" xfId="12236"/>
    <cellStyle name="60% — акцент4 2 48" xfId="14336"/>
    <cellStyle name="60% - Акцент4 2 49" xfId="12471"/>
    <cellStyle name="60% — акцент4 2 49" xfId="14517"/>
    <cellStyle name="60% - Акцент4 2 5" xfId="2146"/>
    <cellStyle name="60% — акцент4 2 5" xfId="5744"/>
    <cellStyle name="60% - Акцент4 2 5 10" xfId="6712"/>
    <cellStyle name="60% - Акцент4 2 5 11" xfId="6909"/>
    <cellStyle name="60% - Акцент4 2 5 12" xfId="7152"/>
    <cellStyle name="60% - Акцент4 2 5 13" xfId="7365"/>
    <cellStyle name="60% - Акцент4 2 5 14" xfId="7592"/>
    <cellStyle name="60% - Акцент4 2 5 15" xfId="7815"/>
    <cellStyle name="60% - Акцент4 2 5 16" xfId="8037"/>
    <cellStyle name="60% - Акцент4 2 5 17" xfId="10097"/>
    <cellStyle name="60% - Акцент4 2 5 18" xfId="10878"/>
    <cellStyle name="60% - Акцент4 2 5 19" xfId="10978"/>
    <cellStyle name="60% - Акцент4 2 5 2" xfId="4861"/>
    <cellStyle name="60% - Акцент4 2 5 20" xfId="10800"/>
    <cellStyle name="60% - Акцент4 2 5 21" xfId="11056"/>
    <cellStyle name="60% - Акцент4 2 5 22" xfId="10518"/>
    <cellStyle name="60% - Акцент4 2 5 23" xfId="11251"/>
    <cellStyle name="60% - Акцент4 2 5 24" xfId="11486"/>
    <cellStyle name="60% - Акцент4 2 5 25" xfId="11721"/>
    <cellStyle name="60% - Акцент4 2 5 26" xfId="11956"/>
    <cellStyle name="60% - Акцент4 2 5 27" xfId="12191"/>
    <cellStyle name="60% - Акцент4 2 5 28" xfId="12426"/>
    <cellStyle name="60% - Акцент4 2 5 29" xfId="12661"/>
    <cellStyle name="60% - Акцент4 2 5 3" xfId="5883"/>
    <cellStyle name="60% - Акцент4 2 5 30" xfId="12896"/>
    <cellStyle name="60% - Акцент4 2 5 31" xfId="13131"/>
    <cellStyle name="60% - Акцент4 2 5 32" xfId="13366"/>
    <cellStyle name="60% - Акцент4 2 5 33" xfId="13601"/>
    <cellStyle name="60% - Акцент4 2 5 34" xfId="13835"/>
    <cellStyle name="60% - Акцент4 2 5 35" xfId="14064"/>
    <cellStyle name="60% - Акцент4 2 5 36" xfId="14292"/>
    <cellStyle name="60% - Акцент4 2 5 37" xfId="14512"/>
    <cellStyle name="60% - Акцент4 2 5 38" xfId="14734"/>
    <cellStyle name="60% - Акцент4 2 5 4" xfId="5722"/>
    <cellStyle name="60% - Акцент4 2 5 5" xfId="5927"/>
    <cellStyle name="60% - Акцент4 2 5 6" xfId="5647"/>
    <cellStyle name="60% - Акцент4 2 5 7" xfId="5999"/>
    <cellStyle name="60% - Акцент4 2 5 8" xfId="5326"/>
    <cellStyle name="60% - Акцент4 2 5 9" xfId="6321"/>
    <cellStyle name="60% - Акцент4 2 50" xfId="12706"/>
    <cellStyle name="60% — акцент4 2 50" xfId="14778"/>
    <cellStyle name="60% - Акцент4 2 51" xfId="12941"/>
    <cellStyle name="60% — акцент4 2 51" xfId="15566"/>
    <cellStyle name="60% - Акцент4 2 52" xfId="13176"/>
    <cellStyle name="60% — акцент4 2 52" xfId="15593"/>
    <cellStyle name="60% - Акцент4 2 53" xfId="13411"/>
    <cellStyle name="60% — акцент4 2 53" xfId="15493"/>
    <cellStyle name="60% - Акцент4 2 54" xfId="13646"/>
    <cellStyle name="60% - Акцент4 2 55" xfId="13880"/>
    <cellStyle name="60% - Акцент4 2 56" xfId="14109"/>
    <cellStyle name="60% - Акцент4 2 57" xfId="14337"/>
    <cellStyle name="60% - Акцент4 2 58" xfId="14557"/>
    <cellStyle name="60% - Акцент4 2 59" xfId="14779"/>
    <cellStyle name="60% - Акцент4 2 6" xfId="2147"/>
    <cellStyle name="60% — акцент4 2 6" xfId="5890"/>
    <cellStyle name="60% - Акцент4 2 6 10" xfId="6908"/>
    <cellStyle name="60% - Акцент4 2 6 11" xfId="7151"/>
    <cellStyle name="60% - Акцент4 2 6 12" xfId="7364"/>
    <cellStyle name="60% - Акцент4 2 6 13" xfId="7591"/>
    <cellStyle name="60% - Акцент4 2 6 14" xfId="7814"/>
    <cellStyle name="60% - Акцент4 2 6 15" xfId="8036"/>
    <cellStyle name="60% - Акцент4 2 6 16" xfId="10098"/>
    <cellStyle name="60% - Акцент4 2 6 17" xfId="10879"/>
    <cellStyle name="60% - Акцент4 2 6 18" xfId="10977"/>
    <cellStyle name="60% - Акцент4 2 6 19" xfId="10801"/>
    <cellStyle name="60% - Акцент4 2 6 2" xfId="4862"/>
    <cellStyle name="60% - Акцент4 2 6 20" xfId="11055"/>
    <cellStyle name="60% - Акцент4 2 6 21" xfId="10517"/>
    <cellStyle name="60% - Акцент4 2 6 22" xfId="11250"/>
    <cellStyle name="60% - Акцент4 2 6 23" xfId="11485"/>
    <cellStyle name="60% - Акцент4 2 6 24" xfId="11720"/>
    <cellStyle name="60% - Акцент4 2 6 25" xfId="11955"/>
    <cellStyle name="60% - Акцент4 2 6 26" xfId="12190"/>
    <cellStyle name="60% - Акцент4 2 6 27" xfId="12425"/>
    <cellStyle name="60% - Акцент4 2 6 28" xfId="12660"/>
    <cellStyle name="60% - Акцент4 2 6 29" xfId="12895"/>
    <cellStyle name="60% - Акцент4 2 6 3" xfId="5723"/>
    <cellStyle name="60% - Акцент4 2 6 30" xfId="13130"/>
    <cellStyle name="60% - Акцент4 2 6 31" xfId="13365"/>
    <cellStyle name="60% - Акцент4 2 6 32" xfId="13600"/>
    <cellStyle name="60% - Акцент4 2 6 33" xfId="13834"/>
    <cellStyle name="60% - Акцент4 2 6 34" xfId="14063"/>
    <cellStyle name="60% - Акцент4 2 6 35" xfId="14291"/>
    <cellStyle name="60% - Акцент4 2 6 36" xfId="14498"/>
    <cellStyle name="60% - Акцент4 2 6 37" xfId="14733"/>
    <cellStyle name="60% - Акцент4 2 6 4" xfId="5926"/>
    <cellStyle name="60% - Акцент4 2 6 5" xfId="5651"/>
    <cellStyle name="60% - Акцент4 2 6 6" xfId="5356"/>
    <cellStyle name="60% - Акцент4 2 6 7" xfId="5315"/>
    <cellStyle name="60% - Акцент4 2 6 8" xfId="6320"/>
    <cellStyle name="60% - Акцент4 2 6 9" xfId="6711"/>
    <cellStyle name="60% - Акцент4 2 60" xfId="15565"/>
    <cellStyle name="60% - Акцент4 2 61" xfId="15594"/>
    <cellStyle name="60% - Акцент4 2 62" xfId="15487"/>
    <cellStyle name="60% - Акцент4 2 7" xfId="2148"/>
    <cellStyle name="60% — акцент4 2 7" xfId="5707"/>
    <cellStyle name="60% - Акцент4 2 7 10" xfId="7137"/>
    <cellStyle name="60% - Акцент4 2 7 11" xfId="7350"/>
    <cellStyle name="60% - Акцент4 2 7 12" xfId="7577"/>
    <cellStyle name="60% - Акцент4 2 7 13" xfId="7800"/>
    <cellStyle name="60% - Акцент4 2 7 14" xfId="8022"/>
    <cellStyle name="60% - Акцент4 2 7 15" xfId="10099"/>
    <cellStyle name="60% - Акцент4 2 7 16" xfId="10880"/>
    <cellStyle name="60% - Акцент4 2 7 17" xfId="10976"/>
    <cellStyle name="60% - Акцент4 2 7 18" xfId="10802"/>
    <cellStyle name="60% - Акцент4 2 7 19" xfId="11054"/>
    <cellStyle name="60% - Акцент4 2 7 2" xfId="4863"/>
    <cellStyle name="60% - Акцент4 2 7 20" xfId="10472"/>
    <cellStyle name="60% - Акцент4 2 7 21" xfId="11236"/>
    <cellStyle name="60% - Акцент4 2 7 22" xfId="11471"/>
    <cellStyle name="60% - Акцент4 2 7 23" xfId="11706"/>
    <cellStyle name="60% - Акцент4 2 7 24" xfId="11941"/>
    <cellStyle name="60% - Акцент4 2 7 25" xfId="12176"/>
    <cellStyle name="60% - Акцент4 2 7 26" xfId="12411"/>
    <cellStyle name="60% - Акцент4 2 7 27" xfId="12646"/>
    <cellStyle name="60% - Акцент4 2 7 28" xfId="12881"/>
    <cellStyle name="60% - Акцент4 2 7 29" xfId="13116"/>
    <cellStyle name="60% - Акцент4 2 7 3" xfId="5924"/>
    <cellStyle name="60% - Акцент4 2 7 30" xfId="13351"/>
    <cellStyle name="60% - Акцент4 2 7 31" xfId="13586"/>
    <cellStyle name="60% - Акцент4 2 7 32" xfId="13820"/>
    <cellStyle name="60% - Акцент4 2 7 33" xfId="14049"/>
    <cellStyle name="60% - Акцент4 2 7 34" xfId="14277"/>
    <cellStyle name="60% - Акцент4 2 7 35" xfId="14497"/>
    <cellStyle name="60% - Акцент4 2 7 36" xfId="14732"/>
    <cellStyle name="60% - Акцент4 2 7 4" xfId="5653"/>
    <cellStyle name="60% - Акцент4 2 7 5" xfId="5995"/>
    <cellStyle name="60% - Акцент4 2 7 6" xfId="5306"/>
    <cellStyle name="60% - Акцент4 2 7 7" xfId="6318"/>
    <cellStyle name="60% - Акцент4 2 7 8" xfId="6710"/>
    <cellStyle name="60% - Акцент4 2 7 9" xfId="6907"/>
    <cellStyle name="60% - Акцент4 2 8" xfId="2149"/>
    <cellStyle name="60% — акцент4 2 8" xfId="5934"/>
    <cellStyle name="60% - Акцент4 2 8 10" xfId="7349"/>
    <cellStyle name="60% - Акцент4 2 8 11" xfId="7576"/>
    <cellStyle name="60% - Акцент4 2 8 12" xfId="7799"/>
    <cellStyle name="60% - Акцент4 2 8 13" xfId="8021"/>
    <cellStyle name="60% - Акцент4 2 8 14" xfId="10100"/>
    <cellStyle name="60% - Акцент4 2 8 15" xfId="10881"/>
    <cellStyle name="60% - Акцент4 2 8 16" xfId="10975"/>
    <cellStyle name="60% - Акцент4 2 8 17" xfId="10803"/>
    <cellStyle name="60% - Акцент4 2 8 18" xfId="11053"/>
    <cellStyle name="60% - Акцент4 2 8 19" xfId="10471"/>
    <cellStyle name="60% - Акцент4 2 8 2" xfId="4864"/>
    <cellStyle name="60% - Акцент4 2 8 20" xfId="11235"/>
    <cellStyle name="60% - Акцент4 2 8 21" xfId="11470"/>
    <cellStyle name="60% - Акцент4 2 8 22" xfId="11705"/>
    <cellStyle name="60% - Акцент4 2 8 23" xfId="11940"/>
    <cellStyle name="60% - Акцент4 2 8 24" xfId="12175"/>
    <cellStyle name="60% - Акцент4 2 8 25" xfId="12410"/>
    <cellStyle name="60% - Акцент4 2 8 26" xfId="12645"/>
    <cellStyle name="60% - Акцент4 2 8 27" xfId="12880"/>
    <cellStyle name="60% - Акцент4 2 8 28" xfId="13115"/>
    <cellStyle name="60% - Акцент4 2 8 29" xfId="13350"/>
    <cellStyle name="60% - Акцент4 2 8 3" xfId="5654"/>
    <cellStyle name="60% - Акцент4 2 8 30" xfId="13585"/>
    <cellStyle name="60% - Акцент4 2 8 31" xfId="13819"/>
    <cellStyle name="60% - Акцент4 2 8 32" xfId="14048"/>
    <cellStyle name="60% - Акцент4 2 8 33" xfId="14276"/>
    <cellStyle name="60% - Акцент4 2 8 34" xfId="14496"/>
    <cellStyle name="60% - Акцент4 2 8 35" xfId="14718"/>
    <cellStyle name="60% - Акцент4 2 8 4" xfId="5994"/>
    <cellStyle name="60% - Акцент4 2 8 5" xfId="5304"/>
    <cellStyle name="60% - Акцент4 2 8 6" xfId="6317"/>
    <cellStyle name="60% - Акцент4 2 8 7" xfId="6709"/>
    <cellStyle name="60% - Акцент4 2 8 8" xfId="6906"/>
    <cellStyle name="60% - Акцент4 2 8 9" xfId="7136"/>
    <cellStyle name="60% - Акцент4 2 9" xfId="2150"/>
    <cellStyle name="60% — акцент4 2 9" xfId="5640"/>
    <cellStyle name="60% - Акцент4 2 9 10" xfId="7575"/>
    <cellStyle name="60% - Акцент4 2 9 11" xfId="7798"/>
    <cellStyle name="60% - Акцент4 2 9 12" xfId="8020"/>
    <cellStyle name="60% - Акцент4 2 9 13" xfId="10101"/>
    <cellStyle name="60% - Акцент4 2 9 14" xfId="10882"/>
    <cellStyle name="60% - Акцент4 2 9 15" xfId="10974"/>
    <cellStyle name="60% - Акцент4 2 9 16" xfId="10804"/>
    <cellStyle name="60% - Акцент4 2 9 17" xfId="11052"/>
    <cellStyle name="60% - Акцент4 2 9 18" xfId="10463"/>
    <cellStyle name="60% - Акцент4 2 9 19" xfId="11234"/>
    <cellStyle name="60% - Акцент4 2 9 2" xfId="4865"/>
    <cellStyle name="60% - Акцент4 2 9 20" xfId="11469"/>
    <cellStyle name="60% - Акцент4 2 9 21" xfId="11704"/>
    <cellStyle name="60% - Акцент4 2 9 22" xfId="11939"/>
    <cellStyle name="60% - Акцент4 2 9 23" xfId="12174"/>
    <cellStyle name="60% - Акцент4 2 9 24" xfId="12409"/>
    <cellStyle name="60% - Акцент4 2 9 25" xfId="12644"/>
    <cellStyle name="60% - Акцент4 2 9 26" xfId="12879"/>
    <cellStyle name="60% - Акцент4 2 9 27" xfId="13114"/>
    <cellStyle name="60% - Акцент4 2 9 28" xfId="13349"/>
    <cellStyle name="60% - Акцент4 2 9 29" xfId="13584"/>
    <cellStyle name="60% - Акцент4 2 9 3" xfId="5993"/>
    <cellStyle name="60% - Акцент4 2 9 30" xfId="13818"/>
    <cellStyle name="60% - Акцент4 2 9 31" xfId="14047"/>
    <cellStyle name="60% - Акцент4 2 9 32" xfId="14275"/>
    <cellStyle name="60% - Акцент4 2 9 33" xfId="14468"/>
    <cellStyle name="60% - Акцент4 2 9 34" xfId="14717"/>
    <cellStyle name="60% - Акцент4 2 9 4" xfId="5303"/>
    <cellStyle name="60% - Акцент4 2 9 5" xfId="6316"/>
    <cellStyle name="60% - Акцент4 2 9 6" xfId="6708"/>
    <cellStyle name="60% - Акцент4 2 9 7" xfId="6905"/>
    <cellStyle name="60% - Акцент4 2 9 8" xfId="7135"/>
    <cellStyle name="60% - Акцент4 2 9 9" xfId="7348"/>
    <cellStyle name="60% - Акцент4 2_МФ тепловой баланс 2015 дубль 3" xfId="2151"/>
    <cellStyle name="60% — акцент4 20" xfId="2152"/>
    <cellStyle name="60% — акцент4 21" xfId="2153"/>
    <cellStyle name="60% — акцент4 22" xfId="4854"/>
    <cellStyle name="60% — акцент4 23" xfId="5758"/>
    <cellStyle name="60% — акцент4 24" xfId="5871"/>
    <cellStyle name="60% — акцент4 25" xfId="5742"/>
    <cellStyle name="60% — акцент4 26" xfId="5895"/>
    <cellStyle name="60% — акцент4 27" xfId="5705"/>
    <cellStyle name="60% — акцент4 28" xfId="5940"/>
    <cellStyle name="60% — акцент4 29" xfId="5619"/>
    <cellStyle name="60% - Акцент4 3" xfId="2154"/>
    <cellStyle name="60% — акцент4 3" xfId="2155"/>
    <cellStyle name="60% - Акцент4 3 10" xfId="2156"/>
    <cellStyle name="60% - Акцент4 3 10 2" xfId="4867"/>
    <cellStyle name="60% - Акцент4 3 10 3" xfId="10103"/>
    <cellStyle name="60% - Акцент4 3 11" xfId="2157"/>
    <cellStyle name="60% - Акцент4 3 12" xfId="4866"/>
    <cellStyle name="60% - Акцент4 3 13" xfId="5768"/>
    <cellStyle name="60% - Акцент4 3 14" xfId="5859"/>
    <cellStyle name="60% - Акцент4 3 15" xfId="5755"/>
    <cellStyle name="60% - Акцент4 3 16" xfId="5877"/>
    <cellStyle name="60% - Акцент4 3 17" xfId="5729"/>
    <cellStyle name="60% - Акцент4 3 18" xfId="5909"/>
    <cellStyle name="60% - Акцент4 3 19" xfId="5659"/>
    <cellStyle name="60% - Акцент4 3 2" xfId="2158"/>
    <cellStyle name="60% - Акцент4 3 2 2" xfId="4868"/>
    <cellStyle name="60% - Акцент4 3 2 3" xfId="8880"/>
    <cellStyle name="60% - Акцент4 3 20" xfId="5992"/>
    <cellStyle name="60% - Акцент4 3 21" xfId="5278"/>
    <cellStyle name="60% - Акцент4 3 22" xfId="6315"/>
    <cellStyle name="60% - Акцент4 3 23" xfId="6683"/>
    <cellStyle name="60% - Акцент4 3 24" xfId="6867"/>
    <cellStyle name="60% - Акцент4 3 25" xfId="7107"/>
    <cellStyle name="60% - Акцент4 3 26" xfId="7320"/>
    <cellStyle name="60% - Акцент4 3 27" xfId="7547"/>
    <cellStyle name="60% - Акцент4 3 28" xfId="7770"/>
    <cellStyle name="60% - Акцент4 3 29" xfId="7992"/>
    <cellStyle name="60% - Акцент4 3 3" xfId="2159"/>
    <cellStyle name="60% - Акцент4 3 3 2" xfId="4869"/>
    <cellStyle name="60% - Акцент4 3 3 3" xfId="10105"/>
    <cellStyle name="60% - Акцент4 3 30" xfId="8879"/>
    <cellStyle name="60% - Акцент4 3 31" xfId="9122"/>
    <cellStyle name="60% - Акцент4 3 32" xfId="9149"/>
    <cellStyle name="60% - Акцент4 3 33" xfId="9282"/>
    <cellStyle name="60% - Акцент4 3 34" xfId="9214"/>
    <cellStyle name="60% - Акцент4 3 35" xfId="9346"/>
    <cellStyle name="60% - Акцент4 3 36" xfId="9435"/>
    <cellStyle name="60% - Акцент4 3 37" xfId="9071"/>
    <cellStyle name="60% - Акцент4 3 38" xfId="9677"/>
    <cellStyle name="60% - Акцент4 3 39" xfId="10102"/>
    <cellStyle name="60% - Акцент4 3 4" xfId="2160"/>
    <cellStyle name="60% - Акцент4 3 4 2" xfId="4870"/>
    <cellStyle name="60% - Акцент4 3 4 3" xfId="10106"/>
    <cellStyle name="60% - Акцент4 3 40" xfId="10883"/>
    <cellStyle name="60% - Акцент4 3 41" xfId="10973"/>
    <cellStyle name="60% - Акцент4 3 42" xfId="10818"/>
    <cellStyle name="60% - Акцент4 3 43" xfId="11038"/>
    <cellStyle name="60% - Акцент4 3 44" xfId="10348"/>
    <cellStyle name="60% - Акцент4 3 45" xfId="11206"/>
    <cellStyle name="60% - Акцент4 3 46" xfId="11441"/>
    <cellStyle name="60% - Акцент4 3 47" xfId="11676"/>
    <cellStyle name="60% - Акцент4 3 48" xfId="11911"/>
    <cellStyle name="60% - Акцент4 3 49" xfId="12146"/>
    <cellStyle name="60% - Акцент4 3 5" xfId="2161"/>
    <cellStyle name="60% - Акцент4 3 5 2" xfId="4871"/>
    <cellStyle name="60% - Акцент4 3 5 3" xfId="10107"/>
    <cellStyle name="60% - Акцент4 3 50" xfId="12381"/>
    <cellStyle name="60% - Акцент4 3 51" xfId="12616"/>
    <cellStyle name="60% - Акцент4 3 52" xfId="12851"/>
    <cellStyle name="60% - Акцент4 3 53" xfId="13086"/>
    <cellStyle name="60% - Акцент4 3 54" xfId="13321"/>
    <cellStyle name="60% - Акцент4 3 55" xfId="13556"/>
    <cellStyle name="60% - Акцент4 3 56" xfId="13790"/>
    <cellStyle name="60% - Акцент4 3 57" xfId="14019"/>
    <cellStyle name="60% - Акцент4 3 58" xfId="14247"/>
    <cellStyle name="60% - Акцент4 3 59" xfId="14467"/>
    <cellStyle name="60% - Акцент4 3 6" xfId="2162"/>
    <cellStyle name="60% - Акцент4 3 6 2" xfId="4872"/>
    <cellStyle name="60% - Акцент4 3 6 3" xfId="10108"/>
    <cellStyle name="60% - Акцент4 3 60" xfId="14716"/>
    <cellStyle name="60% - Акцент4 3 61" xfId="15568"/>
    <cellStyle name="60% - Акцент4 3 62" xfId="15591"/>
    <cellStyle name="60% - Акцент4 3 63" xfId="15505"/>
    <cellStyle name="60% - Акцент4 3 7" xfId="2163"/>
    <cellStyle name="60% - Акцент4 3 7 2" xfId="4873"/>
    <cellStyle name="60% - Акцент4 3 7 3" xfId="10109"/>
    <cellStyle name="60% - Акцент4 3 8" xfId="2164"/>
    <cellStyle name="60% - Акцент4 3 8 2" xfId="4874"/>
    <cellStyle name="60% - Акцент4 3 8 3" xfId="10110"/>
    <cellStyle name="60% - Акцент4 3 9" xfId="2165"/>
    <cellStyle name="60% - Акцент4 3 9 2" xfId="4875"/>
    <cellStyle name="60% - Акцент4 3 9 3" xfId="10111"/>
    <cellStyle name="60% - Акцент4 3_МФ тепловой баланс 2015 дубль 3" xfId="2166"/>
    <cellStyle name="60% — акцент4 30" xfId="6038"/>
    <cellStyle name="60% — акцент4 31" xfId="6223"/>
    <cellStyle name="60% — акцент4 32" xfId="6384"/>
    <cellStyle name="60% — акцент4 33" xfId="6755"/>
    <cellStyle name="60% — акцент4 34" xfId="6954"/>
    <cellStyle name="60% — акцент4 35" xfId="7198"/>
    <cellStyle name="60% — акцент4 36" xfId="7411"/>
    <cellStyle name="60% — акцент4 37" xfId="7638"/>
    <cellStyle name="60% — акцент4 38" xfId="7861"/>
    <cellStyle name="60% — акцент4 39" xfId="8083"/>
    <cellStyle name="60% - Акцент4 4" xfId="2167"/>
    <cellStyle name="60% — акцент4 4" xfId="2168"/>
    <cellStyle name="60% - Акцент4 4 2" xfId="2169"/>
    <cellStyle name="60% - Акцент4 4_МФ тепловой баланс 2015 дубль 3" xfId="2170"/>
    <cellStyle name="60% — акцент4 40" xfId="8875"/>
    <cellStyle name="60% — акцент4 41" xfId="9118"/>
    <cellStyle name="60% — акцент4 42" xfId="9153"/>
    <cellStyle name="60% — акцент4 43" xfId="9286"/>
    <cellStyle name="60% — акцент4 44" xfId="9237"/>
    <cellStyle name="60% — акцент4 45" xfId="9371"/>
    <cellStyle name="60% — акцент4 46" xfId="9460"/>
    <cellStyle name="60% — акцент4 47" xfId="8981"/>
    <cellStyle name="60% — акцент4 48" xfId="9681"/>
    <cellStyle name="60% — акцент4 49" xfId="10090"/>
    <cellStyle name="60% - Акцент4 5" xfId="2171"/>
    <cellStyle name="60% — акцент4 5" xfId="2172"/>
    <cellStyle name="60% - Акцент4 5 2" xfId="2173"/>
    <cellStyle name="60% - Акцент4 5_МФ тепловой баланс 2015 дубль 3" xfId="2174"/>
    <cellStyle name="60% — акцент4 50" xfId="10871"/>
    <cellStyle name="60% — акцент4 51" xfId="10985"/>
    <cellStyle name="60% — акцент4 52" xfId="10780"/>
    <cellStyle name="60% — акцент4 53" xfId="11076"/>
    <cellStyle name="60% — акцент4 54" xfId="10614"/>
    <cellStyle name="60% — акцент4 55" xfId="11297"/>
    <cellStyle name="60% — акцент4 56" xfId="11532"/>
    <cellStyle name="60% — акцент4 57" xfId="11767"/>
    <cellStyle name="60% — акцент4 58" xfId="12002"/>
    <cellStyle name="60% — акцент4 59" xfId="12237"/>
    <cellStyle name="60% - Акцент4 6" xfId="2175"/>
    <cellStyle name="60% — акцент4 6" xfId="2176"/>
    <cellStyle name="60% - Акцент4 6 2" xfId="2177"/>
    <cellStyle name="60% - Акцент4 6_МФ тепловой баланс 2015 дубль 3" xfId="2178"/>
    <cellStyle name="60% — акцент4 60" xfId="12472"/>
    <cellStyle name="60% — акцент4 61" xfId="12707"/>
    <cellStyle name="60% — акцент4 62" xfId="12942"/>
    <cellStyle name="60% — акцент4 63" xfId="13177"/>
    <cellStyle name="60% — акцент4 64" xfId="13412"/>
    <cellStyle name="60% — акцент4 65" xfId="13647"/>
    <cellStyle name="60% — акцент4 66" xfId="13881"/>
    <cellStyle name="60% — акцент4 67" xfId="14110"/>
    <cellStyle name="60% — акцент4 68" xfId="14338"/>
    <cellStyle name="60% — акцент4 69" xfId="14558"/>
    <cellStyle name="60% - Акцент4 7" xfId="2179"/>
    <cellStyle name="60% — акцент4 7" xfId="2180"/>
    <cellStyle name="60% - Акцент4 7 2" xfId="2181"/>
    <cellStyle name="60% - Акцент4 7_МФ тепловой баланс 2015 дубль 3" xfId="2182"/>
    <cellStyle name="60% — акцент4 70" xfId="14780"/>
    <cellStyle name="60% — акцент4 71" xfId="15564"/>
    <cellStyle name="60% — акцент4 72" xfId="15595"/>
    <cellStyle name="60% — акцент4 73" xfId="15481"/>
    <cellStyle name="60% - Акцент4 8" xfId="2183"/>
    <cellStyle name="60% — акцент4 8" xfId="2184"/>
    <cellStyle name="60% - Акцент4 8 2" xfId="2185"/>
    <cellStyle name="60% - Акцент4 9" xfId="2186"/>
    <cellStyle name="60% — акцент4 9" xfId="2187"/>
    <cellStyle name="60% - Акцент4 9 2" xfId="2188"/>
    <cellStyle name="60% — акцент5" xfId="2189"/>
    <cellStyle name="60% - Акцент5 10" xfId="2190"/>
    <cellStyle name="60% — акцент5 10" xfId="2191"/>
    <cellStyle name="60% — акцент5 11" xfId="2192"/>
    <cellStyle name="60% — акцент5 12" xfId="2193"/>
    <cellStyle name="60% — акцент5 13" xfId="2194"/>
    <cellStyle name="60% — акцент5 14" xfId="2195"/>
    <cellStyle name="60% — акцент5 15" xfId="2196"/>
    <cellStyle name="60% — акцент5 16" xfId="2197"/>
    <cellStyle name="60% — акцент5 17" xfId="2198"/>
    <cellStyle name="60% — акцент5 18" xfId="2199"/>
    <cellStyle name="60% — акцент5 19" xfId="2200"/>
    <cellStyle name="60% - Акцент5 2" xfId="2201"/>
    <cellStyle name="60% — акцент5 2" xfId="2202"/>
    <cellStyle name="60% - Акцент5 2 10" xfId="2203"/>
    <cellStyle name="60% — акцент5 2 10" xfId="5942"/>
    <cellStyle name="60% - Акцент5 2 10 10" xfId="7714"/>
    <cellStyle name="60% - Акцент5 2 10 11" xfId="7936"/>
    <cellStyle name="60% - Акцент5 2 10 12" xfId="10115"/>
    <cellStyle name="60% - Акцент5 2 10 13" xfId="10896"/>
    <cellStyle name="60% - Акцент5 2 10 14" xfId="10960"/>
    <cellStyle name="60% - Акцент5 2 10 15" xfId="10844"/>
    <cellStyle name="60% - Акцент5 2 10 16" xfId="11012"/>
    <cellStyle name="60% - Акцент5 2 10 17" xfId="9774"/>
    <cellStyle name="60% - Акцент5 2 10 18" xfId="11141"/>
    <cellStyle name="60% - Акцент5 2 10 19" xfId="11376"/>
    <cellStyle name="60% - Акцент5 2 10 2" xfId="4879"/>
    <cellStyle name="60% - Акцент5 2 10 20" xfId="11611"/>
    <cellStyle name="60% - Акцент5 2 10 21" xfId="11846"/>
    <cellStyle name="60% - Акцент5 2 10 22" xfId="12081"/>
    <cellStyle name="60% - Акцент5 2 10 23" xfId="12316"/>
    <cellStyle name="60% - Акцент5 2 10 24" xfId="12551"/>
    <cellStyle name="60% - Акцент5 2 10 25" xfId="12786"/>
    <cellStyle name="60% - Акцент5 2 10 26" xfId="13021"/>
    <cellStyle name="60% - Акцент5 2 10 27" xfId="13256"/>
    <cellStyle name="60% - Акцент5 2 10 28" xfId="13491"/>
    <cellStyle name="60% - Акцент5 2 10 29" xfId="13726"/>
    <cellStyle name="60% - Акцент5 2 10 3" xfId="5558"/>
    <cellStyle name="60% - Акцент5 2 10 30" xfId="13960"/>
    <cellStyle name="60% - Акцент5 2 10 31" xfId="14186"/>
    <cellStyle name="60% - Акцент5 2 10 32" xfId="14411"/>
    <cellStyle name="60% - Акцент5 2 10 33" xfId="14633"/>
    <cellStyle name="60% - Акцент5 2 10 4" xfId="6137"/>
    <cellStyle name="60% - Акцент5 2 10 5" xfId="6442"/>
    <cellStyle name="60% - Акцент5 2 10 6" xfId="6633"/>
    <cellStyle name="60% - Акцент5 2 10 7" xfId="7042"/>
    <cellStyle name="60% - Акцент5 2 10 8" xfId="7260"/>
    <cellStyle name="60% - Акцент5 2 10 9" xfId="7487"/>
    <cellStyle name="60% - Акцент5 2 11" xfId="4877"/>
    <cellStyle name="60% — акцент5 2 11" xfId="5556"/>
    <cellStyle name="60% - Акцент5 2 12" xfId="5778"/>
    <cellStyle name="60% — акцент5 2 12" xfId="6138"/>
    <cellStyle name="60% - Акцент5 2 13" xfId="5848"/>
    <cellStyle name="60% — акцент5 2 13" xfId="6444"/>
    <cellStyle name="60% - Акцент5 2 14" xfId="5769"/>
    <cellStyle name="60% — акцент5 2 14" xfId="6634"/>
    <cellStyle name="60% - Акцент5 2 15" xfId="5861"/>
    <cellStyle name="60% — акцент5 2 15" xfId="7043"/>
    <cellStyle name="60% - Акцент5 2 16" xfId="5751"/>
    <cellStyle name="60% — акцент5 2 16" xfId="7261"/>
    <cellStyle name="60% - Акцент5 2 17" xfId="5896"/>
    <cellStyle name="60% — акцент5 2 17" xfId="7488"/>
    <cellStyle name="60% - Акцент5 2 18" xfId="5699"/>
    <cellStyle name="60% — акцент5 2 18" xfId="7715"/>
    <cellStyle name="60% - Акцент5 2 19" xfId="5943"/>
    <cellStyle name="60% — акцент5 2 19" xfId="7937"/>
    <cellStyle name="60% - Акцент5 2 2" xfId="2204"/>
    <cellStyle name="60% — акцент5 2 2" xfId="4878"/>
    <cellStyle name="60% - Акцент5 2 2 10" xfId="5703"/>
    <cellStyle name="60% - Акцент5 2 2 11" xfId="5931"/>
    <cellStyle name="60% - Акцент5 2 2 12" xfId="5567"/>
    <cellStyle name="60% - Акцент5 2 2 13" xfId="6103"/>
    <cellStyle name="60% - Акцент5 2 2 14" xfId="6441"/>
    <cellStyle name="60% - Акцент5 2 2 15" xfId="6632"/>
    <cellStyle name="60% - Акцент5 2 2 16" xfId="7041"/>
    <cellStyle name="60% - Акцент5 2 2 17" xfId="7259"/>
    <cellStyle name="60% - Акцент5 2 2 18" xfId="7486"/>
    <cellStyle name="60% - Акцент5 2 2 19" xfId="7713"/>
    <cellStyle name="60% - Акцент5 2 2 2" xfId="2205"/>
    <cellStyle name="60% - Акцент5 2 2 20" xfId="7935"/>
    <cellStyle name="60% - Акцент5 2 2 21" xfId="8884"/>
    <cellStyle name="60% - Акцент5 2 2 22" xfId="9127"/>
    <cellStyle name="60% - Акцент5 2 2 23" xfId="9144"/>
    <cellStyle name="60% - Акцент5 2 2 24" xfId="9277"/>
    <cellStyle name="60% - Акцент5 2 2 25" xfId="9184"/>
    <cellStyle name="60% - Акцент5 2 2 26" xfId="9316"/>
    <cellStyle name="60% - Акцент5 2 2 27" xfId="9406"/>
    <cellStyle name="60% - Акцент5 2 2 28" xfId="9100"/>
    <cellStyle name="60% - Акцент5 2 2 29" xfId="9673"/>
    <cellStyle name="60% - Акцент5 2 2 3" xfId="4880"/>
    <cellStyle name="60% - Акцент5 2 2 30" xfId="10116"/>
    <cellStyle name="60% - Акцент5 2 2 31" xfId="10897"/>
    <cellStyle name="60% - Акцент5 2 2 32" xfId="10959"/>
    <cellStyle name="60% - Акцент5 2 2 33" xfId="10845"/>
    <cellStyle name="60% - Акцент5 2 2 34" xfId="11011"/>
    <cellStyle name="60% - Акцент5 2 2 35" xfId="10715"/>
    <cellStyle name="60% - Акцент5 2 2 36" xfId="11140"/>
    <cellStyle name="60% - Акцент5 2 2 37" xfId="11375"/>
    <cellStyle name="60% - Акцент5 2 2 38" xfId="11610"/>
    <cellStyle name="60% - Акцент5 2 2 39" xfId="11845"/>
    <cellStyle name="60% - Акцент5 2 2 4" xfId="5781"/>
    <cellStyle name="60% - Акцент5 2 2 40" xfId="12080"/>
    <cellStyle name="60% - Акцент5 2 2 41" xfId="12315"/>
    <cellStyle name="60% - Акцент5 2 2 42" xfId="12550"/>
    <cellStyle name="60% - Акцент5 2 2 43" xfId="12785"/>
    <cellStyle name="60% - Акцент5 2 2 44" xfId="13020"/>
    <cellStyle name="60% - Акцент5 2 2 45" xfId="13255"/>
    <cellStyle name="60% - Акцент5 2 2 46" xfId="13490"/>
    <cellStyle name="60% - Акцент5 2 2 47" xfId="13725"/>
    <cellStyle name="60% - Акцент5 2 2 48" xfId="13959"/>
    <cellStyle name="60% - Акцент5 2 2 49" xfId="14185"/>
    <cellStyle name="60% - Акцент5 2 2 5" xfId="5845"/>
    <cellStyle name="60% - Акцент5 2 2 50" xfId="14410"/>
    <cellStyle name="60% - Акцент5 2 2 51" xfId="14632"/>
    <cellStyle name="60% - Акцент5 2 2 52" xfId="15573"/>
    <cellStyle name="60% - Акцент5 2 2 53" xfId="15587"/>
    <cellStyle name="60% - Акцент5 2 2 54" xfId="15534"/>
    <cellStyle name="60% - Акцент5 2 2 6" xfId="5772"/>
    <cellStyle name="60% - Акцент5 2 2 7" xfId="5857"/>
    <cellStyle name="60% - Акцент5 2 2 8" xfId="5754"/>
    <cellStyle name="60% - Акцент5 2 2 9" xfId="5880"/>
    <cellStyle name="60% - Акцент5 2 20" xfId="5543"/>
    <cellStyle name="60% — акцент5 2 20" xfId="8883"/>
    <cellStyle name="60% - Акцент5 2 21" xfId="6139"/>
    <cellStyle name="60% — акцент5 2 21" xfId="9126"/>
    <cellStyle name="60% - Акцент5 2 22" xfId="6453"/>
    <cellStyle name="60% — акцент5 2 22" xfId="9145"/>
    <cellStyle name="60% - Акцент5 2 23" xfId="6635"/>
    <cellStyle name="60% — акцент5 2 23" xfId="9278"/>
    <cellStyle name="60% - Акцент5 2 24" xfId="7044"/>
    <cellStyle name="60% — акцент5 2 24" xfId="9190"/>
    <cellStyle name="60% - Акцент5 2 25" xfId="7262"/>
    <cellStyle name="60% — акцент5 2 25" xfId="9322"/>
    <cellStyle name="60% - Акцент5 2 26" xfId="7489"/>
    <cellStyle name="60% — акцент5 2 26" xfId="9412"/>
    <cellStyle name="60% - Акцент5 2 27" xfId="7716"/>
    <cellStyle name="60% — акцент5 2 27" xfId="9094"/>
    <cellStyle name="60% - Акцент5 2 28" xfId="7938"/>
    <cellStyle name="60% — акцент5 2 28" xfId="9674"/>
    <cellStyle name="60% - Акцент5 2 29" xfId="8882"/>
    <cellStyle name="60% — акцент5 2 29" xfId="10114"/>
    <cellStyle name="60% - Акцент5 2 3" xfId="2206"/>
    <cellStyle name="60% — акцент5 2 3" xfId="5779"/>
    <cellStyle name="60% - Акцент5 2 3 10" xfId="5595"/>
    <cellStyle name="60% - Акцент5 2 3 11" xfId="6058"/>
    <cellStyle name="60% - Акцент5 2 3 12" xfId="6440"/>
    <cellStyle name="60% - Акцент5 2 3 13" xfId="6631"/>
    <cellStyle name="60% - Акцент5 2 3 14" xfId="7040"/>
    <cellStyle name="60% - Акцент5 2 3 15" xfId="7258"/>
    <cellStyle name="60% - Акцент5 2 3 16" xfId="7485"/>
    <cellStyle name="60% - Акцент5 2 3 17" xfId="7712"/>
    <cellStyle name="60% - Акцент5 2 3 18" xfId="7934"/>
    <cellStyle name="60% - Акцент5 2 3 19" xfId="10117"/>
    <cellStyle name="60% - Акцент5 2 3 2" xfId="4881"/>
    <cellStyle name="60% - Акцент5 2 3 20" xfId="10898"/>
    <cellStyle name="60% - Акцент5 2 3 21" xfId="10958"/>
    <cellStyle name="60% - Акцент5 2 3 22" xfId="10846"/>
    <cellStyle name="60% - Акцент5 2 3 23" xfId="11010"/>
    <cellStyle name="60% - Акцент5 2 3 24" xfId="10716"/>
    <cellStyle name="60% - Акцент5 2 3 25" xfId="11139"/>
    <cellStyle name="60% - Акцент5 2 3 26" xfId="11374"/>
    <cellStyle name="60% - Акцент5 2 3 27" xfId="11609"/>
    <cellStyle name="60% - Акцент5 2 3 28" xfId="11844"/>
    <cellStyle name="60% - Акцент5 2 3 29" xfId="12079"/>
    <cellStyle name="60% - Акцент5 2 3 3" xfId="5844"/>
    <cellStyle name="60% - Акцент5 2 3 30" xfId="12314"/>
    <cellStyle name="60% - Акцент5 2 3 31" xfId="12549"/>
    <cellStyle name="60% - Акцент5 2 3 32" xfId="12784"/>
    <cellStyle name="60% - Акцент5 2 3 33" xfId="13019"/>
    <cellStyle name="60% - Акцент5 2 3 34" xfId="13254"/>
    <cellStyle name="60% - Акцент5 2 3 35" xfId="13489"/>
    <cellStyle name="60% - Акцент5 2 3 36" xfId="13724"/>
    <cellStyle name="60% - Акцент5 2 3 37" xfId="13958"/>
    <cellStyle name="60% - Акцент5 2 3 38" xfId="14184"/>
    <cellStyle name="60% - Акцент5 2 3 39" xfId="14396"/>
    <cellStyle name="60% - Акцент5 2 3 4" xfId="5773"/>
    <cellStyle name="60% - Акцент5 2 3 40" xfId="14631"/>
    <cellStyle name="60% - Акцент5 2 3 5" xfId="5856"/>
    <cellStyle name="60% - Акцент5 2 3 6" xfId="5756"/>
    <cellStyle name="60% - Акцент5 2 3 7" xfId="5879"/>
    <cellStyle name="60% - Акцент5 2 3 8" xfId="5708"/>
    <cellStyle name="60% - Акцент5 2 3 9" xfId="5920"/>
    <cellStyle name="60% - Акцент5 2 30" xfId="9125"/>
    <cellStyle name="60% — акцент5 2 30" xfId="10895"/>
    <cellStyle name="60% - Акцент5 2 31" xfId="9146"/>
    <cellStyle name="60% — акцент5 2 31" xfId="10961"/>
    <cellStyle name="60% - Акцент5 2 32" xfId="9279"/>
    <cellStyle name="60% — акцент5 2 32" xfId="10843"/>
    <cellStyle name="60% - Акцент5 2 33" xfId="9196"/>
    <cellStyle name="60% — акцент5 2 33" xfId="11013"/>
    <cellStyle name="60% - Акцент5 2 34" xfId="9328"/>
    <cellStyle name="60% — акцент5 2 34" xfId="9796"/>
    <cellStyle name="60% - Акцент5 2 35" xfId="9418"/>
    <cellStyle name="60% — акцент5 2 35" xfId="11142"/>
    <cellStyle name="60% - Акцент5 2 36" xfId="9088"/>
    <cellStyle name="60% — акцент5 2 36" xfId="11377"/>
    <cellStyle name="60% - Акцент5 2 37" xfId="9675"/>
    <cellStyle name="60% — акцент5 2 37" xfId="11612"/>
    <cellStyle name="60% - Акцент5 2 38" xfId="10113"/>
    <cellStyle name="60% — акцент5 2 38" xfId="11847"/>
    <cellStyle name="60% - Акцент5 2 39" xfId="10894"/>
    <cellStyle name="60% — акцент5 2 39" xfId="12082"/>
    <cellStyle name="60% - Акцент5 2 4" xfId="2207"/>
    <cellStyle name="60% — акцент5 2 4" xfId="5847"/>
    <cellStyle name="60% - Акцент5 2 4 10" xfId="6055"/>
    <cellStyle name="60% - Акцент5 2 4 11" xfId="6436"/>
    <cellStyle name="60% - Акцент5 2 4 12" xfId="6619"/>
    <cellStyle name="60% - Акцент5 2 4 13" xfId="7026"/>
    <cellStyle name="60% - Акцент5 2 4 14" xfId="7244"/>
    <cellStyle name="60% - Акцент5 2 4 15" xfId="7471"/>
    <cellStyle name="60% - Акцент5 2 4 16" xfId="7698"/>
    <cellStyle name="60% - Акцент5 2 4 17" xfId="7920"/>
    <cellStyle name="60% - Акцент5 2 4 18" xfId="10118"/>
    <cellStyle name="60% - Акцент5 2 4 19" xfId="10899"/>
    <cellStyle name="60% - Акцент5 2 4 2" xfId="4882"/>
    <cellStyle name="60% - Акцент5 2 4 20" xfId="10957"/>
    <cellStyle name="60% - Акцент5 2 4 21" xfId="10847"/>
    <cellStyle name="60% - Акцент5 2 4 22" xfId="11009"/>
    <cellStyle name="60% - Акцент5 2 4 23" xfId="10730"/>
    <cellStyle name="60% - Акцент5 2 4 24" xfId="11125"/>
    <cellStyle name="60% - Акцент5 2 4 25" xfId="11360"/>
    <cellStyle name="60% - Акцент5 2 4 26" xfId="11595"/>
    <cellStyle name="60% - Акцент5 2 4 27" xfId="11830"/>
    <cellStyle name="60% - Акцент5 2 4 28" xfId="12065"/>
    <cellStyle name="60% - Акцент5 2 4 29" xfId="12300"/>
    <cellStyle name="60% - Акцент5 2 4 3" xfId="5774"/>
    <cellStyle name="60% - Акцент5 2 4 30" xfId="12535"/>
    <cellStyle name="60% - Акцент5 2 4 31" xfId="12770"/>
    <cellStyle name="60% - Акцент5 2 4 32" xfId="13005"/>
    <cellStyle name="60% - Акцент5 2 4 33" xfId="13240"/>
    <cellStyle name="60% - Акцент5 2 4 34" xfId="13475"/>
    <cellStyle name="60% - Акцент5 2 4 35" xfId="13710"/>
    <cellStyle name="60% - Акцент5 2 4 36" xfId="13944"/>
    <cellStyle name="60% - Акцент5 2 4 37" xfId="14170"/>
    <cellStyle name="60% - Акцент5 2 4 38" xfId="14395"/>
    <cellStyle name="60% - Акцент5 2 4 39" xfId="14630"/>
    <cellStyle name="60% - Акцент5 2 4 4" xfId="5855"/>
    <cellStyle name="60% - Акцент5 2 4 5" xfId="5757"/>
    <cellStyle name="60% - Акцент5 2 4 6" xfId="5878"/>
    <cellStyle name="60% - Акцент5 2 4 7" xfId="5724"/>
    <cellStyle name="60% - Акцент5 2 4 8" xfId="5912"/>
    <cellStyle name="60% - Акцент5 2 4 9" xfId="5597"/>
    <cellStyle name="60% - Акцент5 2 40" xfId="10962"/>
    <cellStyle name="60% — акцент5 2 40" xfId="12317"/>
    <cellStyle name="60% - Акцент5 2 41" xfId="10842"/>
    <cellStyle name="60% — акцент5 2 41" xfId="12552"/>
    <cellStyle name="60% - Акцент5 2 42" xfId="11014"/>
    <cellStyle name="60% — акцент5 2 42" xfId="12787"/>
    <cellStyle name="60% - Акцент5 2 43" xfId="9818"/>
    <cellStyle name="60% — акцент5 2 43" xfId="13022"/>
    <cellStyle name="60% - Акцент5 2 44" xfId="11143"/>
    <cellStyle name="60% — акцент5 2 44" xfId="13257"/>
    <cellStyle name="60% - Акцент5 2 45" xfId="11378"/>
    <cellStyle name="60% — акцент5 2 45" xfId="13492"/>
    <cellStyle name="60% - Акцент5 2 46" xfId="11613"/>
    <cellStyle name="60% — акцент5 2 46" xfId="13727"/>
    <cellStyle name="60% - Акцент5 2 47" xfId="11848"/>
    <cellStyle name="60% — акцент5 2 47" xfId="13961"/>
    <cellStyle name="60% - Акцент5 2 48" xfId="12083"/>
    <cellStyle name="60% — акцент5 2 48" xfId="14187"/>
    <cellStyle name="60% - Акцент5 2 49" xfId="12318"/>
    <cellStyle name="60% — акцент5 2 49" xfId="14412"/>
    <cellStyle name="60% - Акцент5 2 5" xfId="2208"/>
    <cellStyle name="60% — акцент5 2 5" xfId="5770"/>
    <cellStyle name="60% - Акцент5 2 5 10" xfId="6430"/>
    <cellStyle name="60% - Акцент5 2 5 11" xfId="6608"/>
    <cellStyle name="60% - Акцент5 2 5 12" xfId="7025"/>
    <cellStyle name="60% - Акцент5 2 5 13" xfId="7243"/>
    <cellStyle name="60% - Акцент5 2 5 14" xfId="7470"/>
    <cellStyle name="60% - Акцент5 2 5 15" xfId="7697"/>
    <cellStyle name="60% - Акцент5 2 5 16" xfId="7919"/>
    <cellStyle name="60% - Акцент5 2 5 17" xfId="10119"/>
    <cellStyle name="60% - Акцент5 2 5 18" xfId="10900"/>
    <cellStyle name="60% - Акцент5 2 5 19" xfId="10956"/>
    <cellStyle name="60% - Акцент5 2 5 2" xfId="4883"/>
    <cellStyle name="60% - Акцент5 2 5 20" xfId="10848"/>
    <cellStyle name="60% - Акцент5 2 5 21" xfId="11008"/>
    <cellStyle name="60% - Акцент5 2 5 22" xfId="10731"/>
    <cellStyle name="60% - Акцент5 2 5 23" xfId="11124"/>
    <cellStyle name="60% - Акцент5 2 5 24" xfId="11359"/>
    <cellStyle name="60% - Акцент5 2 5 25" xfId="11594"/>
    <cellStyle name="60% - Акцент5 2 5 26" xfId="11829"/>
    <cellStyle name="60% - Акцент5 2 5 27" xfId="12064"/>
    <cellStyle name="60% - Акцент5 2 5 28" xfId="12299"/>
    <cellStyle name="60% - Акцент5 2 5 29" xfId="12534"/>
    <cellStyle name="60% - Акцент5 2 5 3" xfId="5854"/>
    <cellStyle name="60% - Акцент5 2 5 30" xfId="12769"/>
    <cellStyle name="60% - Акцент5 2 5 31" xfId="13004"/>
    <cellStyle name="60% - Акцент5 2 5 32" xfId="13239"/>
    <cellStyle name="60% - Акцент5 2 5 33" xfId="13474"/>
    <cellStyle name="60% - Акцент5 2 5 34" xfId="13709"/>
    <cellStyle name="60% - Акцент5 2 5 35" xfId="13943"/>
    <cellStyle name="60% - Акцент5 2 5 36" xfId="14169"/>
    <cellStyle name="60% - Акцент5 2 5 37" xfId="14369"/>
    <cellStyle name="60% - Акцент5 2 5 38" xfId="14616"/>
    <cellStyle name="60% - Акцент5 2 5 4" xfId="5761"/>
    <cellStyle name="60% - Акцент5 2 5 5" xfId="5876"/>
    <cellStyle name="60% - Акцент5 2 5 6" xfId="5725"/>
    <cellStyle name="60% - Акцент5 2 5 7" xfId="5908"/>
    <cellStyle name="60% - Акцент5 2 5 8" xfId="5609"/>
    <cellStyle name="60% - Акцент5 2 5 9" xfId="6053"/>
    <cellStyle name="60% - Акцент5 2 50" xfId="12553"/>
    <cellStyle name="60% — акцент5 2 50" xfId="14634"/>
    <cellStyle name="60% - Акцент5 2 51" xfId="12788"/>
    <cellStyle name="60% — акцент5 2 51" xfId="15572"/>
    <cellStyle name="60% - Акцент5 2 52" xfId="13023"/>
    <cellStyle name="60% — акцент5 2 52" xfId="15588"/>
    <cellStyle name="60% - Акцент5 2 53" xfId="13258"/>
    <cellStyle name="60% — акцент5 2 53" xfId="15528"/>
    <cellStyle name="60% - Акцент5 2 54" xfId="13493"/>
    <cellStyle name="60% - Акцент5 2 55" xfId="13728"/>
    <cellStyle name="60% - Акцент5 2 56" xfId="13962"/>
    <cellStyle name="60% - Акцент5 2 57" xfId="14188"/>
    <cellStyle name="60% - Акцент5 2 58" xfId="14413"/>
    <cellStyle name="60% - Акцент5 2 59" xfId="14635"/>
    <cellStyle name="60% - Акцент5 2 6" xfId="2209"/>
    <cellStyle name="60% — акцент5 2 6" xfId="5860"/>
    <cellStyle name="60% - Акцент5 2 6 10" xfId="6552"/>
    <cellStyle name="60% - Акцент5 2 6 11" xfId="6799"/>
    <cellStyle name="60% - Акцент5 2 6 12" xfId="7000"/>
    <cellStyle name="60% - Акцент5 2 6 13" xfId="7444"/>
    <cellStyle name="60% - Акцент5 2 6 14" xfId="7671"/>
    <cellStyle name="60% - Акцент5 2 6 15" xfId="7893"/>
    <cellStyle name="60% - Акцент5 2 6 16" xfId="10120"/>
    <cellStyle name="60% - Акцент5 2 6 17" xfId="10901"/>
    <cellStyle name="60% - Акцент5 2 6 18" xfId="10955"/>
    <cellStyle name="60% - Акцент5 2 6 19" xfId="10862"/>
    <cellStyle name="60% - Акцент5 2 6 2" xfId="4884"/>
    <cellStyle name="60% - Акцент5 2 6 20" xfId="10994"/>
    <cellStyle name="60% - Акцент5 2 6 21" xfId="10758"/>
    <cellStyle name="60% - Акцент5 2 6 22" xfId="11098"/>
    <cellStyle name="60% - Акцент5 2 6 23" xfId="11333"/>
    <cellStyle name="60% - Акцент5 2 6 24" xfId="11568"/>
    <cellStyle name="60% - Акцент5 2 6 25" xfId="11803"/>
    <cellStyle name="60% - Акцент5 2 6 26" xfId="12038"/>
    <cellStyle name="60% - Акцент5 2 6 27" xfId="12273"/>
    <cellStyle name="60% - Акцент5 2 6 28" xfId="12508"/>
    <cellStyle name="60% - Акцент5 2 6 29" xfId="12743"/>
    <cellStyle name="60% - Акцент5 2 6 3" xfId="5763"/>
    <cellStyle name="60% - Акцент5 2 6 30" xfId="12978"/>
    <cellStyle name="60% - Акцент5 2 6 31" xfId="13213"/>
    <cellStyle name="60% - Акцент5 2 6 32" xfId="13448"/>
    <cellStyle name="60% - Акцент5 2 6 33" xfId="13683"/>
    <cellStyle name="60% - Акцент5 2 6 34" xfId="13917"/>
    <cellStyle name="60% - Акцент5 2 6 35" xfId="14143"/>
    <cellStyle name="60% - Акцент5 2 6 36" xfId="14368"/>
    <cellStyle name="60% - Акцент5 2 6 37" xfId="14615"/>
    <cellStyle name="60% - Акцент5 2 6 4" xfId="5875"/>
    <cellStyle name="60% - Акцент5 2 6 5" xfId="5727"/>
    <cellStyle name="60% - Акцент5 2 6 6" xfId="5907"/>
    <cellStyle name="60% - Акцент5 2 6 7" xfId="5610"/>
    <cellStyle name="60% - Акцент5 2 6 8" xfId="6052"/>
    <cellStyle name="60% - Акцент5 2 6 9" xfId="6275"/>
    <cellStyle name="60% - Акцент5 2 60" xfId="15571"/>
    <cellStyle name="60% - Акцент5 2 61" xfId="15589"/>
    <cellStyle name="60% - Акцент5 2 62" xfId="15522"/>
    <cellStyle name="60% - Акцент5 2 7" xfId="2210"/>
    <cellStyle name="60% — акцент5 2 7" xfId="5752"/>
    <cellStyle name="60% - Акцент5 2 7 10" xfId="6798"/>
    <cellStyle name="60% - Акцент5 2 7 11" xfId="6999"/>
    <cellStyle name="60% - Акцент5 2 7 12" xfId="7443"/>
    <cellStyle name="60% - Акцент5 2 7 13" xfId="7670"/>
    <cellStyle name="60% - Акцент5 2 7 14" xfId="7892"/>
    <cellStyle name="60% - Акцент5 2 7 15" xfId="10121"/>
    <cellStyle name="60% - Акцент5 2 7 16" xfId="10902"/>
    <cellStyle name="60% - Акцент5 2 7 17" xfId="10954"/>
    <cellStyle name="60% - Акцент5 2 7 18" xfId="10863"/>
    <cellStyle name="60% - Акцент5 2 7 19" xfId="10993"/>
    <cellStyle name="60% - Акцент5 2 7 2" xfId="4885"/>
    <cellStyle name="60% - Акцент5 2 7 20" xfId="10759"/>
    <cellStyle name="60% - Акцент5 2 7 21" xfId="11097"/>
    <cellStyle name="60% - Акцент5 2 7 22" xfId="11332"/>
    <cellStyle name="60% - Акцент5 2 7 23" xfId="11567"/>
    <cellStyle name="60% - Акцент5 2 7 24" xfId="11802"/>
    <cellStyle name="60% - Акцент5 2 7 25" xfId="12037"/>
    <cellStyle name="60% - Акцент5 2 7 26" xfId="12272"/>
    <cellStyle name="60% - Акцент5 2 7 27" xfId="12507"/>
    <cellStyle name="60% - Акцент5 2 7 28" xfId="12742"/>
    <cellStyle name="60% - Акцент5 2 7 29" xfId="12977"/>
    <cellStyle name="60% - Акцент5 2 7 3" xfId="5874"/>
    <cellStyle name="60% - Акцент5 2 7 30" xfId="13212"/>
    <cellStyle name="60% - Акцент5 2 7 31" xfId="13447"/>
    <cellStyle name="60% - Акцент5 2 7 32" xfId="13682"/>
    <cellStyle name="60% - Акцент5 2 7 33" xfId="13916"/>
    <cellStyle name="60% - Акцент5 2 7 34" xfId="14142"/>
    <cellStyle name="60% - Акцент5 2 7 35" xfId="14367"/>
    <cellStyle name="60% - Акцент5 2 7 36" xfId="14589"/>
    <cellStyle name="60% - Акцент5 2 7 4" xfId="5730"/>
    <cellStyle name="60% - Акцент5 2 7 5" xfId="5905"/>
    <cellStyle name="60% - Акцент5 2 7 6" xfId="5611"/>
    <cellStyle name="60% - Акцент5 2 7 7" xfId="6051"/>
    <cellStyle name="60% - Акцент5 2 7 8" xfId="6263"/>
    <cellStyle name="60% - Акцент5 2 7 9" xfId="6551"/>
    <cellStyle name="60% - Акцент5 2 8" xfId="2211"/>
    <cellStyle name="60% — акцент5 2 8" xfId="5887"/>
    <cellStyle name="60% - Акцент5 2 8 10" xfId="6998"/>
    <cellStyle name="60% - Акцент5 2 8 11" xfId="7442"/>
    <cellStyle name="60% - Акцент5 2 8 12" xfId="7669"/>
    <cellStyle name="60% - Акцент5 2 8 13" xfId="7891"/>
    <cellStyle name="60% - Акцент5 2 8 14" xfId="10122"/>
    <cellStyle name="60% - Акцент5 2 8 15" xfId="10903"/>
    <cellStyle name="60% - Акцент5 2 8 16" xfId="10953"/>
    <cellStyle name="60% - Акцент5 2 8 17" xfId="10864"/>
    <cellStyle name="60% - Акцент5 2 8 18" xfId="10992"/>
    <cellStyle name="60% - Акцент5 2 8 19" xfId="10760"/>
    <cellStyle name="60% - Акцент5 2 8 2" xfId="4886"/>
    <cellStyle name="60% - Акцент5 2 8 20" xfId="11096"/>
    <cellStyle name="60% - Акцент5 2 8 21" xfId="11331"/>
    <cellStyle name="60% - Акцент5 2 8 22" xfId="11566"/>
    <cellStyle name="60% - Акцент5 2 8 23" xfId="11801"/>
    <cellStyle name="60% - Акцент5 2 8 24" xfId="12036"/>
    <cellStyle name="60% - Акцент5 2 8 25" xfId="12271"/>
    <cellStyle name="60% - Акцент5 2 8 26" xfId="12506"/>
    <cellStyle name="60% - Акцент5 2 8 27" xfId="12741"/>
    <cellStyle name="60% - Акцент5 2 8 28" xfId="12976"/>
    <cellStyle name="60% - Акцент5 2 8 29" xfId="13211"/>
    <cellStyle name="60% - Акцент5 2 8 3" xfId="5731"/>
    <cellStyle name="60% - Акцент5 2 8 30" xfId="13446"/>
    <cellStyle name="60% - Акцент5 2 8 31" xfId="13681"/>
    <cellStyle name="60% - Акцент5 2 8 32" xfId="13915"/>
    <cellStyle name="60% - Акцент5 2 8 33" xfId="14141"/>
    <cellStyle name="60% - Акцент5 2 8 34" xfId="14353"/>
    <cellStyle name="60% - Акцент5 2 8 35" xfId="14588"/>
    <cellStyle name="60% - Акцент5 2 8 4" xfId="5904"/>
    <cellStyle name="60% - Акцент5 2 8 5" xfId="5612"/>
    <cellStyle name="60% - Акцент5 2 8 6" xfId="6050"/>
    <cellStyle name="60% - Акцент5 2 8 7" xfId="6257"/>
    <cellStyle name="60% - Акцент5 2 8 8" xfId="6549"/>
    <cellStyle name="60% - Акцент5 2 8 9" xfId="6797"/>
    <cellStyle name="60% - Акцент5 2 9" xfId="2212"/>
    <cellStyle name="60% — акцент5 2 9" xfId="5701"/>
    <cellStyle name="60% - Акцент5 2 9 10" xfId="7428"/>
    <cellStyle name="60% - Акцент5 2 9 11" xfId="7655"/>
    <cellStyle name="60% - Акцент5 2 9 12" xfId="7877"/>
    <cellStyle name="60% - Акцент5 2 9 13" xfId="10123"/>
    <cellStyle name="60% - Акцент5 2 9 14" xfId="10904"/>
    <cellStyle name="60% - Акцент5 2 9 15" xfId="10952"/>
    <cellStyle name="60% - Акцент5 2 9 16" xfId="10865"/>
    <cellStyle name="60% - Акцент5 2 9 17" xfId="10991"/>
    <cellStyle name="60% - Акцент5 2 9 18" xfId="10774"/>
    <cellStyle name="60% - Акцент5 2 9 19" xfId="11082"/>
    <cellStyle name="60% - Акцент5 2 9 2" xfId="4887"/>
    <cellStyle name="60% - Акцент5 2 9 20" xfId="11317"/>
    <cellStyle name="60% - Акцент5 2 9 21" xfId="11552"/>
    <cellStyle name="60% - Акцент5 2 9 22" xfId="11787"/>
    <cellStyle name="60% - Акцент5 2 9 23" xfId="12022"/>
    <cellStyle name="60% - Акцент5 2 9 24" xfId="12257"/>
    <cellStyle name="60% - Акцент5 2 9 25" xfId="12492"/>
    <cellStyle name="60% - Акцент5 2 9 26" xfId="12727"/>
    <cellStyle name="60% - Акцент5 2 9 27" xfId="12962"/>
    <cellStyle name="60% - Акцент5 2 9 28" xfId="13197"/>
    <cellStyle name="60% - Акцент5 2 9 29" xfId="13432"/>
    <cellStyle name="60% - Акцент5 2 9 3" xfId="5902"/>
    <cellStyle name="60% - Акцент5 2 9 30" xfId="13667"/>
    <cellStyle name="60% - Акцент5 2 9 31" xfId="13901"/>
    <cellStyle name="60% - Акцент5 2 9 32" xfId="14127"/>
    <cellStyle name="60% - Акцент5 2 9 33" xfId="14112"/>
    <cellStyle name="60% - Акцент5 2 9 34" xfId="14587"/>
    <cellStyle name="60% - Акцент5 2 9 4" xfId="5613"/>
    <cellStyle name="60% - Акцент5 2 9 5" xfId="6049"/>
    <cellStyle name="60% - Акцент5 2 9 6" xfId="6240"/>
    <cellStyle name="60% - Акцент5 2 9 7" xfId="6548"/>
    <cellStyle name="60% - Акцент5 2 9 8" xfId="6772"/>
    <cellStyle name="60% - Акцент5 2 9 9" xfId="6972"/>
    <cellStyle name="60% - Акцент5 2_МФ тепловой баланс 2015 дубль 3" xfId="2213"/>
    <cellStyle name="60% — акцент5 20" xfId="2214"/>
    <cellStyle name="60% — акцент5 21" xfId="2215"/>
    <cellStyle name="60% — акцент5 22" xfId="4876"/>
    <cellStyle name="60% — акцент5 23" xfId="5777"/>
    <cellStyle name="60% — акцент5 24" xfId="5849"/>
    <cellStyle name="60% — акцент5 25" xfId="5767"/>
    <cellStyle name="60% — акцент5 26" xfId="5862"/>
    <cellStyle name="60% — акцент5 27" xfId="5750"/>
    <cellStyle name="60% — акцент5 28" xfId="5897"/>
    <cellStyle name="60% — акцент5 29" xfId="5698"/>
    <cellStyle name="60% - Акцент5 3" xfId="2216"/>
    <cellStyle name="60% — акцент5 3" xfId="2217"/>
    <cellStyle name="60% - Акцент5 3 10" xfId="2218"/>
    <cellStyle name="60% - Акцент5 3 10 2" xfId="4889"/>
    <cellStyle name="60% - Акцент5 3 10 3" xfId="10125"/>
    <cellStyle name="60% - Акцент5 3 11" xfId="2219"/>
    <cellStyle name="60% - Акцент5 3 12" xfId="4888"/>
    <cellStyle name="60% - Акцент5 3 13" xfId="5789"/>
    <cellStyle name="60% - Акцент5 3 14" xfId="5837"/>
    <cellStyle name="60% - Акцент5 3 15" xfId="5783"/>
    <cellStyle name="60% - Акцент5 3 16" xfId="5846"/>
    <cellStyle name="60% - Акцент5 3 17" xfId="5765"/>
    <cellStyle name="60% - Акцент5 3 18" xfId="5868"/>
    <cellStyle name="60% - Акцент5 3 19" xfId="5733"/>
    <cellStyle name="60% - Акцент5 3 2" xfId="2220"/>
    <cellStyle name="60% - Акцент5 3 2 2" xfId="4890"/>
    <cellStyle name="60% - Акцент5 3 2 3" xfId="8886"/>
    <cellStyle name="60% - Акцент5 3 20" xfId="5901"/>
    <cellStyle name="60% - Акцент5 3 21" xfId="5615"/>
    <cellStyle name="60% - Акцент5 3 22" xfId="6048"/>
    <cellStyle name="60% - Акцент5 3 23" xfId="6232"/>
    <cellStyle name="60% - Акцент5 3 24" xfId="6547"/>
    <cellStyle name="60% - Акцент5 3 25" xfId="6771"/>
    <cellStyle name="60% - Акцент5 3 26" xfId="6971"/>
    <cellStyle name="60% - Акцент5 3 27" xfId="7203"/>
    <cellStyle name="60% - Акцент5 3 28" xfId="7412"/>
    <cellStyle name="60% - Акцент5 3 29" xfId="7639"/>
    <cellStyle name="60% - Акцент5 3 3" xfId="2221"/>
    <cellStyle name="60% - Акцент5 3 3 2" xfId="4891"/>
    <cellStyle name="60% - Акцент5 3 3 3" xfId="10127"/>
    <cellStyle name="60% - Акцент5 3 30" xfId="8885"/>
    <cellStyle name="60% - Акцент5 3 31" xfId="9128"/>
    <cellStyle name="60% - Акцент5 3 32" xfId="9143"/>
    <cellStyle name="60% - Акцент5 3 33" xfId="9276"/>
    <cellStyle name="60% - Акцент5 3 34" xfId="9178"/>
    <cellStyle name="60% - Акцент5 3 35" xfId="9310"/>
    <cellStyle name="60% - Акцент5 3 36" xfId="9400"/>
    <cellStyle name="60% - Акцент5 3 37" xfId="9106"/>
    <cellStyle name="60% - Акцент5 3 38" xfId="9672"/>
    <cellStyle name="60% - Акцент5 3 39" xfId="10124"/>
    <cellStyle name="60% - Акцент5 3 4" xfId="2222"/>
    <cellStyle name="60% - Акцент5 3 4 2" xfId="4892"/>
    <cellStyle name="60% - Акцент5 3 4 3" xfId="10128"/>
    <cellStyle name="60% - Акцент5 3 40" xfId="10905"/>
    <cellStyle name="60% - Акцент5 3 41" xfId="10951"/>
    <cellStyle name="60% - Акцент5 3 42" xfId="10866"/>
    <cellStyle name="60% - Акцент5 3 43" xfId="10990"/>
    <cellStyle name="60% - Акцент5 3 44" xfId="10775"/>
    <cellStyle name="60% - Акцент5 3 45" xfId="11081"/>
    <cellStyle name="60% - Акцент5 3 46" xfId="10636"/>
    <cellStyle name="60% - Акцент5 3 47" xfId="11302"/>
    <cellStyle name="60% - Акцент5 3 48" xfId="11537"/>
    <cellStyle name="60% - Акцент5 3 49" xfId="11772"/>
    <cellStyle name="60% - Акцент5 3 5" xfId="2223"/>
    <cellStyle name="60% - Акцент5 3 5 2" xfId="4893"/>
    <cellStyle name="60% - Акцент5 3 5 3" xfId="10129"/>
    <cellStyle name="60% - Акцент5 3 50" xfId="12007"/>
    <cellStyle name="60% - Акцент5 3 51" xfId="12242"/>
    <cellStyle name="60% - Акцент5 3 52" xfId="12477"/>
    <cellStyle name="60% - Акцент5 3 53" xfId="12712"/>
    <cellStyle name="60% - Акцент5 3 54" xfId="12947"/>
    <cellStyle name="60% - Акцент5 3 55" xfId="13182"/>
    <cellStyle name="60% - Акцент5 3 56" xfId="13417"/>
    <cellStyle name="60% - Акцент5 3 57" xfId="13652"/>
    <cellStyle name="60% - Акцент5 3 58" xfId="13886"/>
    <cellStyle name="60% - Акцент5 3 59" xfId="14111"/>
    <cellStyle name="60% - Акцент5 3 6" xfId="2224"/>
    <cellStyle name="60% - Акцент5 3 6 2" xfId="4894"/>
    <cellStyle name="60% - Акцент5 3 6 3" xfId="10130"/>
    <cellStyle name="60% - Акцент5 3 60" xfId="14573"/>
    <cellStyle name="60% - Акцент5 3 61" xfId="15574"/>
    <cellStyle name="60% - Акцент5 3 62" xfId="15586"/>
    <cellStyle name="60% - Акцент5 3 63" xfId="15540"/>
    <cellStyle name="60% - Акцент5 3 7" xfId="2225"/>
    <cellStyle name="60% - Акцент5 3 7 2" xfId="4895"/>
    <cellStyle name="60% - Акцент5 3 7 3" xfId="10131"/>
    <cellStyle name="60% - Акцент5 3 8" xfId="2226"/>
    <cellStyle name="60% - Акцент5 3 8 2" xfId="4896"/>
    <cellStyle name="60% - Акцент5 3 8 3" xfId="10132"/>
    <cellStyle name="60% - Акцент5 3 9" xfId="2227"/>
    <cellStyle name="60% - Акцент5 3 9 2" xfId="4897"/>
    <cellStyle name="60% - Акцент5 3 9 3" xfId="10133"/>
    <cellStyle name="60% - Акцент5 3_МФ тепловой баланс 2015 дубль 3" xfId="2228"/>
    <cellStyle name="60% — акцент5 30" xfId="5949"/>
    <cellStyle name="60% — акцент5 31" xfId="5535"/>
    <cellStyle name="60% — акцент5 32" xfId="6140"/>
    <cellStyle name="60% — акцент5 33" xfId="6465"/>
    <cellStyle name="60% — акцент5 34" xfId="6636"/>
    <cellStyle name="60% — акцент5 35" xfId="7045"/>
    <cellStyle name="60% — акцент5 36" xfId="7263"/>
    <cellStyle name="60% — акцент5 37" xfId="7490"/>
    <cellStyle name="60% — акцент5 38" xfId="7717"/>
    <cellStyle name="60% — акцент5 39" xfId="7939"/>
    <cellStyle name="60% - Акцент5 4" xfId="2229"/>
    <cellStyle name="60% — акцент5 4" xfId="2230"/>
    <cellStyle name="60% - Акцент5 4 2" xfId="2231"/>
    <cellStyle name="60% - Акцент5 4_МФ тепловой баланс 2015 дубль 3" xfId="2232"/>
    <cellStyle name="60% — акцент5 40" xfId="8881"/>
    <cellStyle name="60% — акцент5 41" xfId="9124"/>
    <cellStyle name="60% — акцент5 42" xfId="9147"/>
    <cellStyle name="60% — акцент5 43" xfId="9280"/>
    <cellStyle name="60% — акцент5 44" xfId="9202"/>
    <cellStyle name="60% — акцент5 45" xfId="9334"/>
    <cellStyle name="60% — акцент5 46" xfId="9424"/>
    <cellStyle name="60% — акцент5 47" xfId="9082"/>
    <cellStyle name="60% — акцент5 48" xfId="9676"/>
    <cellStyle name="60% — акцент5 49" xfId="10112"/>
    <cellStyle name="60% - Акцент5 5" xfId="2233"/>
    <cellStyle name="60% — акцент5 5" xfId="2234"/>
    <cellStyle name="60% - Акцент5 5 2" xfId="2235"/>
    <cellStyle name="60% - Акцент5 5_МФ тепловой баланс 2015 дубль 3" xfId="2236"/>
    <cellStyle name="60% — акцент5 50" xfId="10893"/>
    <cellStyle name="60% — акцент5 51" xfId="10963"/>
    <cellStyle name="60% — акцент5 52" xfId="10841"/>
    <cellStyle name="60% — акцент5 53" xfId="11015"/>
    <cellStyle name="60% — акцент5 54" xfId="9840"/>
    <cellStyle name="60% — акцент5 55" xfId="11144"/>
    <cellStyle name="60% — акцент5 56" xfId="11379"/>
    <cellStyle name="60% — акцент5 57" xfId="11614"/>
    <cellStyle name="60% — акцент5 58" xfId="11849"/>
    <cellStyle name="60% — акцент5 59" xfId="12084"/>
    <cellStyle name="60% - Акцент5 6" xfId="2237"/>
    <cellStyle name="60% — акцент5 6" xfId="2238"/>
    <cellStyle name="60% - Акцент5 6 2" xfId="2239"/>
    <cellStyle name="60% - Акцент5 6_МФ тепловой баланс 2015 дубль 3" xfId="2240"/>
    <cellStyle name="60% — акцент5 60" xfId="12319"/>
    <cellStyle name="60% — акцент5 61" xfId="12554"/>
    <cellStyle name="60% — акцент5 62" xfId="12789"/>
    <cellStyle name="60% — акцент5 63" xfId="13024"/>
    <cellStyle name="60% — акцент5 64" xfId="13259"/>
    <cellStyle name="60% — акцент5 65" xfId="13494"/>
    <cellStyle name="60% — акцент5 66" xfId="13729"/>
    <cellStyle name="60% — акцент5 67" xfId="13963"/>
    <cellStyle name="60% — акцент5 68" xfId="14189"/>
    <cellStyle name="60% — акцент5 69" xfId="14414"/>
    <cellStyle name="60% - Акцент5 7" xfId="2241"/>
    <cellStyle name="60% — акцент5 7" xfId="2242"/>
    <cellStyle name="60% - Акцент5 7 2" xfId="2243"/>
    <cellStyle name="60% - Акцент5 7_МФ тепловой баланс 2015 дубль 3" xfId="2244"/>
    <cellStyle name="60% — акцент5 70" xfId="14636"/>
    <cellStyle name="60% — акцент5 71" xfId="15570"/>
    <cellStyle name="60% — акцент5 72" xfId="15590"/>
    <cellStyle name="60% — акцент5 73" xfId="15516"/>
    <cellStyle name="60% - Акцент5 8" xfId="2245"/>
    <cellStyle name="60% — акцент5 8" xfId="2246"/>
    <cellStyle name="60% - Акцент5 8 2" xfId="2247"/>
    <cellStyle name="60% - Акцент5 9" xfId="2248"/>
    <cellStyle name="60% — акцент5 9" xfId="2249"/>
    <cellStyle name="60% - Акцент5 9 2" xfId="2250"/>
    <cellStyle name="60% — акцент6" xfId="2251"/>
    <cellStyle name="60% - Акцент6 10" xfId="2252"/>
    <cellStyle name="60% — акцент6 10" xfId="2253"/>
    <cellStyle name="60% — акцент6 11" xfId="2254"/>
    <cellStyle name="60% — акцент6 12" xfId="2255"/>
    <cellStyle name="60% — акцент6 13" xfId="2256"/>
    <cellStyle name="60% — акцент6 14" xfId="2257"/>
    <cellStyle name="60% — акцент6 15" xfId="2258"/>
    <cellStyle name="60% — акцент6 16" xfId="2259"/>
    <cellStyle name="60% — акцент6 17" xfId="2260"/>
    <cellStyle name="60% — акцент6 18" xfId="2261"/>
    <cellStyle name="60% — акцент6 19" xfId="2262"/>
    <cellStyle name="60% - Акцент6 2" xfId="2263"/>
    <cellStyle name="60% — акцент6 2" xfId="2264"/>
    <cellStyle name="60% - Акцент6 2 10" xfId="2265"/>
    <cellStyle name="60% — акцент6 2 10" xfId="5852"/>
    <cellStyle name="60% - Акцент6 2 10 10" xfId="7264"/>
    <cellStyle name="60% - Акцент6 2 10 11" xfId="7491"/>
    <cellStyle name="60% - Акцент6 2 10 12" xfId="10137"/>
    <cellStyle name="60% - Акцент6 2 10 13" xfId="10918"/>
    <cellStyle name="60% - Акцент6 2 10 14" xfId="10938"/>
    <cellStyle name="60% - Акцент6 2 10 15" xfId="10892"/>
    <cellStyle name="60% - Акцент6 2 10 16" xfId="10964"/>
    <cellStyle name="60% - Акцент6 2 10 17" xfId="10840"/>
    <cellStyle name="60% - Акцент6 2 10 18" xfId="11016"/>
    <cellStyle name="60% - Акцент6 2 10 19" xfId="9862"/>
    <cellStyle name="60% - Акцент6 2 10 2" xfId="4901"/>
    <cellStyle name="60% - Акцент6 2 10 20" xfId="11145"/>
    <cellStyle name="60% - Акцент6 2 10 21" xfId="11380"/>
    <cellStyle name="60% - Акцент6 2 10 22" xfId="11615"/>
    <cellStyle name="60% - Акцент6 2 10 23" xfId="11850"/>
    <cellStyle name="60% - Акцент6 2 10 24" xfId="12085"/>
    <cellStyle name="60% - Акцент6 2 10 25" xfId="12320"/>
    <cellStyle name="60% - Акцент6 2 10 26" xfId="12555"/>
    <cellStyle name="60% - Акцент6 2 10 27" xfId="12790"/>
    <cellStyle name="60% - Акцент6 2 10 28" xfId="13025"/>
    <cellStyle name="60% - Акцент6 2 10 29" xfId="13260"/>
    <cellStyle name="60% - Акцент6 2 10 3" xfId="5697"/>
    <cellStyle name="60% - Акцент6 2 10 30" xfId="13495"/>
    <cellStyle name="60% - Акцент6 2 10 31" xfId="13730"/>
    <cellStyle name="60% - Акцент6 2 10 32" xfId="13651"/>
    <cellStyle name="60% - Акцент6 2 10 33" xfId="14230"/>
    <cellStyle name="60% - Акцент6 2 10 4" xfId="5900"/>
    <cellStyle name="60% - Акцент6 2 10 5" xfId="5534"/>
    <cellStyle name="60% - Акцент6 2 10 6" xfId="6141"/>
    <cellStyle name="60% - Акцент6 2 10 7" xfId="6466"/>
    <cellStyle name="60% - Акцент6 2 10 8" xfId="6637"/>
    <cellStyle name="60% - Акцент6 2 10 9" xfId="7046"/>
    <cellStyle name="60% - Акцент6 2 11" xfId="4899"/>
    <cellStyle name="60% — акцент6 2 11" xfId="5695"/>
    <cellStyle name="60% - Акцент6 2 12" xfId="5800"/>
    <cellStyle name="60% — акцент6 2 12" xfId="5941"/>
    <cellStyle name="60% - Акцент6 2 13" xfId="5826"/>
    <cellStyle name="60% — акцент6 2 13" xfId="5533"/>
    <cellStyle name="60% - Акцент6 2 14" xfId="5795"/>
    <cellStyle name="60% — акцент6 2 14" xfId="6142"/>
    <cellStyle name="60% - Акцент6 2 15" xfId="5832"/>
    <cellStyle name="60% — акцент6 2 15" xfId="6509"/>
    <cellStyle name="60% - Акцент6 2 16" xfId="5787"/>
    <cellStyle name="60% — акцент6 2 16" xfId="6859"/>
    <cellStyle name="60% - Акцент6 2 17" xfId="5841"/>
    <cellStyle name="60% — акцент6 2 17" xfId="7086"/>
    <cellStyle name="60% - Акцент6 2 18" xfId="5771"/>
    <cellStyle name="60% — акцент6 2 18" xfId="7304"/>
    <cellStyle name="60% - Акцент6 2 19" xfId="5853"/>
    <cellStyle name="60% — акцент6 2 19" xfId="7531"/>
    <cellStyle name="60% - Акцент6 2 2" xfId="2266"/>
    <cellStyle name="60% — акцент6 2 2" xfId="4900"/>
    <cellStyle name="60% - Акцент6 2 2 10" xfId="5776"/>
    <cellStyle name="60% - Акцент6 2 2 11" xfId="5850"/>
    <cellStyle name="60% - Акцент6 2 2 12" xfId="5702"/>
    <cellStyle name="60% - Акцент6 2 2 13" xfId="5899"/>
    <cellStyle name="60% - Акцент6 2 2 14" xfId="5617"/>
    <cellStyle name="60% - Акцент6 2 2 15" xfId="6047"/>
    <cellStyle name="60% - Акцент6 2 2 16" xfId="6231"/>
    <cellStyle name="60% - Акцент6 2 2 17" xfId="6543"/>
    <cellStyle name="60% - Акцент6 2 2 18" xfId="6767"/>
    <cellStyle name="60% - Акцент6 2 2 19" xfId="6970"/>
    <cellStyle name="60% - Акцент6 2 2 2" xfId="2267"/>
    <cellStyle name="60% - Акцент6 2 2 20" xfId="7202"/>
    <cellStyle name="60% - Акцент6 2 2 21" xfId="8890"/>
    <cellStyle name="60% - Акцент6 2 2 22" xfId="9133"/>
    <cellStyle name="60% - Акцент6 2 2 23" xfId="9138"/>
    <cellStyle name="60% - Акцент6 2 2 24" xfId="9271"/>
    <cellStyle name="60% - Акцент6 2 2 25" xfId="9148"/>
    <cellStyle name="60% - Акцент6 2 2 26" xfId="9281"/>
    <cellStyle name="60% - Акцент6 2 2 27" xfId="9208"/>
    <cellStyle name="60% - Акцент6 2 2 28" xfId="9135"/>
    <cellStyle name="60% - Акцент6 2 2 29" xfId="9668"/>
    <cellStyle name="60% - Акцент6 2 2 3" xfId="4902"/>
    <cellStyle name="60% - Акцент6 2 2 30" xfId="10138"/>
    <cellStyle name="60% - Акцент6 2 2 31" xfId="10919"/>
    <cellStyle name="60% - Акцент6 2 2 32" xfId="10937"/>
    <cellStyle name="60% - Акцент6 2 2 33" xfId="10906"/>
    <cellStyle name="60% - Акцент6 2 2 34" xfId="10950"/>
    <cellStyle name="60% - Акцент6 2 2 35" xfId="10867"/>
    <cellStyle name="60% - Акцент6 2 2 36" xfId="10989"/>
    <cellStyle name="60% - Акцент6 2 2 37" xfId="10776"/>
    <cellStyle name="60% - Акцент6 2 2 38" xfId="11080"/>
    <cellStyle name="60% - Акцент6 2 2 39" xfId="10627"/>
    <cellStyle name="60% - Акцент6 2 2 4" xfId="5803"/>
    <cellStyle name="60% - Акцент6 2 2 40" xfId="11301"/>
    <cellStyle name="60% - Акцент6 2 2 41" xfId="11536"/>
    <cellStyle name="60% - Акцент6 2 2 42" xfId="11771"/>
    <cellStyle name="60% - Акцент6 2 2 43" xfId="12006"/>
    <cellStyle name="60% - Акцент6 2 2 44" xfId="12241"/>
    <cellStyle name="60% - Акцент6 2 2 45" xfId="12476"/>
    <cellStyle name="60% - Акцент6 2 2 46" xfId="12711"/>
    <cellStyle name="60% - Акцент6 2 2 47" xfId="12946"/>
    <cellStyle name="60% - Акцент6 2 2 48" xfId="13181"/>
    <cellStyle name="60% - Акцент6 2 2 49" xfId="13416"/>
    <cellStyle name="60% - Акцент6 2 2 5" xfId="5823"/>
    <cellStyle name="60% - Акцент6 2 2 50" xfId="13650"/>
    <cellStyle name="60% - Акцент6 2 2 51" xfId="14190"/>
    <cellStyle name="60% - Акцент6 2 2 52" xfId="15579"/>
    <cellStyle name="60% - Акцент6 2 2 53" xfId="15582"/>
    <cellStyle name="60% - Акцент6 2 2 54" xfId="15569"/>
    <cellStyle name="60% - Акцент6 2 2 6" xfId="5798"/>
    <cellStyle name="60% - Акцент6 2 2 7" xfId="5829"/>
    <cellStyle name="60% - Акцент6 2 2 8" xfId="5791"/>
    <cellStyle name="60% - Акцент6 2 2 9" xfId="5838"/>
    <cellStyle name="60% - Акцент6 2 20" xfId="5691"/>
    <cellStyle name="60% — акцент6 2 20" xfId="8889"/>
    <cellStyle name="60% - Акцент6 2 21" xfId="5953"/>
    <cellStyle name="60% — акцент6 2 21" xfId="9132"/>
    <cellStyle name="60% - Акцент6 2 22" xfId="5532"/>
    <cellStyle name="60% — акцент6 2 22" xfId="9139"/>
    <cellStyle name="60% - Акцент6 2 23" xfId="6143"/>
    <cellStyle name="60% — акцент6 2 23" xfId="9272"/>
    <cellStyle name="60% - Акцент6 2 24" xfId="6510"/>
    <cellStyle name="60% — акцент6 2 24" xfId="9154"/>
    <cellStyle name="60% - Акцент6 2 25" xfId="6860"/>
    <cellStyle name="60% — акцент6 2 25" xfId="9287"/>
    <cellStyle name="60% - Акцент6 2 26" xfId="7087"/>
    <cellStyle name="60% — акцент6 2 26" xfId="9378"/>
    <cellStyle name="60% - Акцент6 2 27" xfId="7305"/>
    <cellStyle name="60% — акцент6 2 27" xfId="9129"/>
    <cellStyle name="60% - Акцент6 2 28" xfId="7532"/>
    <cellStyle name="60% — акцент6 2 28" xfId="9669"/>
    <cellStyle name="60% - Акцент6 2 29" xfId="8888"/>
    <cellStyle name="60% — акцент6 2 29" xfId="10136"/>
    <cellStyle name="60% - Акцент6 2 3" xfId="2268"/>
    <cellStyle name="60% — акцент6 2 3" xfId="5801"/>
    <cellStyle name="60% - Акцент6 2 3 10" xfId="5732"/>
    <cellStyle name="60% - Акцент6 2 3 11" xfId="5898"/>
    <cellStyle name="60% - Акцент6 2 3 12" xfId="5618"/>
    <cellStyle name="60% - Акцент6 2 3 13" xfId="6015"/>
    <cellStyle name="60% - Акцент6 2 3 14" xfId="6229"/>
    <cellStyle name="60% - Акцент6 2 3 15" xfId="6387"/>
    <cellStyle name="60% - Акцент6 2 3 16" xfId="6759"/>
    <cellStyle name="60% - Акцент6 2 3 17" xfId="6966"/>
    <cellStyle name="60% - Акцент6 2 3 18" xfId="7201"/>
    <cellStyle name="60% - Акцент6 2 3 19" xfId="10139"/>
    <cellStyle name="60% - Акцент6 2 3 2" xfId="4903"/>
    <cellStyle name="60% - Акцент6 2 3 20" xfId="10920"/>
    <cellStyle name="60% - Акцент6 2 3 21" xfId="10936"/>
    <cellStyle name="60% - Акцент6 2 3 22" xfId="10907"/>
    <cellStyle name="60% - Акцент6 2 3 23" xfId="10949"/>
    <cellStyle name="60% - Акцент6 2 3 24" xfId="10868"/>
    <cellStyle name="60% - Акцент6 2 3 25" xfId="10988"/>
    <cellStyle name="60% - Акцент6 2 3 26" xfId="10777"/>
    <cellStyle name="60% - Акцент6 2 3 27" xfId="11079"/>
    <cellStyle name="60% - Акцент6 2 3 28" xfId="10625"/>
    <cellStyle name="60% - Акцент6 2 3 29" xfId="11300"/>
    <cellStyle name="60% - Акцент6 2 3 3" xfId="5822"/>
    <cellStyle name="60% - Акцент6 2 3 30" xfId="11535"/>
    <cellStyle name="60% - Акцент6 2 3 31" xfId="11770"/>
    <cellStyle name="60% - Акцент6 2 3 32" xfId="12005"/>
    <cellStyle name="60% - Акцент6 2 3 33" xfId="12240"/>
    <cellStyle name="60% - Акцент6 2 3 34" xfId="12475"/>
    <cellStyle name="60% - Акцент6 2 3 35" xfId="12710"/>
    <cellStyle name="60% - Акцент6 2 3 36" xfId="12945"/>
    <cellStyle name="60% - Акцент6 2 3 37" xfId="13180"/>
    <cellStyle name="60% - Акцент6 2 3 38" xfId="13415"/>
    <cellStyle name="60% - Акцент6 2 3 39" xfId="13649"/>
    <cellStyle name="60% - Акцент6 2 3 4" xfId="5802"/>
    <cellStyle name="60% - Акцент6 2 3 40" xfId="13885"/>
    <cellStyle name="60% - Акцент6 2 3 5" xfId="5828"/>
    <cellStyle name="60% - Акцент6 2 3 6" xfId="5792"/>
    <cellStyle name="60% - Акцент6 2 3 7" xfId="5836"/>
    <cellStyle name="60% - Акцент6 2 3 8" xfId="5780"/>
    <cellStyle name="60% - Акцент6 2 3 9" xfId="5843"/>
    <cellStyle name="60% - Акцент6 2 30" xfId="9131"/>
    <cellStyle name="60% — акцент6 2 30" xfId="10917"/>
    <cellStyle name="60% - Акцент6 2 31" xfId="9140"/>
    <cellStyle name="60% — акцент6 2 31" xfId="10939"/>
    <cellStyle name="60% - Акцент6 2 32" xfId="9273"/>
    <cellStyle name="60% — акцент6 2 32" xfId="10891"/>
    <cellStyle name="60% - Акцент6 2 33" xfId="9160"/>
    <cellStyle name="60% — акцент6 2 33" xfId="10965"/>
    <cellStyle name="60% - Акцент6 2 34" xfId="9293"/>
    <cellStyle name="60% — акцент6 2 34" xfId="10826"/>
    <cellStyle name="60% - Акцент6 2 35" xfId="9384"/>
    <cellStyle name="60% — акцент6 2 35" xfId="11030"/>
    <cellStyle name="60% - Акцент6 2 36" xfId="9123"/>
    <cellStyle name="60% — акцент6 2 36" xfId="10262"/>
    <cellStyle name="60% - Акцент6 2 37" xfId="9670"/>
    <cellStyle name="60% — акцент6 2 37" xfId="11185"/>
    <cellStyle name="60% - Акцент6 2 38" xfId="10135"/>
    <cellStyle name="60% — акцент6 2 38" xfId="11420"/>
    <cellStyle name="60% - Акцент6 2 39" xfId="10916"/>
    <cellStyle name="60% — акцент6 2 39" xfId="11655"/>
    <cellStyle name="60% - Акцент6 2 4" xfId="2269"/>
    <cellStyle name="60% — акцент6 2 4" xfId="5825"/>
    <cellStyle name="60% - Акцент6 2 4 10" xfId="5882"/>
    <cellStyle name="60% - Акцент6 2 4 11" xfId="5641"/>
    <cellStyle name="60% - Акцент6 2 4 12" xfId="5990"/>
    <cellStyle name="60% - Акцент6 2 4 13" xfId="6228"/>
    <cellStyle name="60% - Акцент6 2 4 14" xfId="6386"/>
    <cellStyle name="60% - Акцент6 2 4 15" xfId="6757"/>
    <cellStyle name="60% - Акцент6 2 4 16" xfId="6956"/>
    <cellStyle name="60% - Акцент6 2 4 17" xfId="7200"/>
    <cellStyle name="60% - Акцент6 2 4 18" xfId="10140"/>
    <cellStyle name="60% - Акцент6 2 4 19" xfId="10921"/>
    <cellStyle name="60% - Акцент6 2 4 2" xfId="4904"/>
    <cellStyle name="60% - Акцент6 2 4 20" xfId="10935"/>
    <cellStyle name="60% - Акцент6 2 4 21" xfId="10908"/>
    <cellStyle name="60% - Акцент6 2 4 22" xfId="10948"/>
    <cellStyle name="60% - Акцент6 2 4 23" xfId="10869"/>
    <cellStyle name="60% - Акцент6 2 4 24" xfId="10987"/>
    <cellStyle name="60% - Акцент6 2 4 25" xfId="10778"/>
    <cellStyle name="60% - Акцент6 2 4 26" xfId="11078"/>
    <cellStyle name="60% - Акцент6 2 4 27" xfId="10617"/>
    <cellStyle name="60% - Акцент6 2 4 28" xfId="11299"/>
    <cellStyle name="60% - Акцент6 2 4 29" xfId="11534"/>
    <cellStyle name="60% - Акцент6 2 4 3" xfId="5804"/>
    <cellStyle name="60% - Акцент6 2 4 30" xfId="11769"/>
    <cellStyle name="60% - Акцент6 2 4 31" xfId="12004"/>
    <cellStyle name="60% - Акцент6 2 4 32" xfId="12239"/>
    <cellStyle name="60% - Акцент6 2 4 33" xfId="12474"/>
    <cellStyle name="60% - Акцент6 2 4 34" xfId="12709"/>
    <cellStyle name="60% - Акцент6 2 4 35" xfId="12944"/>
    <cellStyle name="60% - Акцент6 2 4 36" xfId="13179"/>
    <cellStyle name="60% - Акцент6 2 4 37" xfId="13414"/>
    <cellStyle name="60% - Акцент6 2 4 38" xfId="13648"/>
    <cellStyle name="60% - Акцент6 2 4 39" xfId="13884"/>
    <cellStyle name="60% - Акцент6 2 4 4" xfId="5824"/>
    <cellStyle name="60% - Акцент6 2 4 5" xfId="5793"/>
    <cellStyle name="60% - Акцент6 2 4 6" xfId="5835"/>
    <cellStyle name="60% - Акцент6 2 4 7" xfId="5782"/>
    <cellStyle name="60% - Акцент6 2 4 8" xfId="5839"/>
    <cellStyle name="60% - Акцент6 2 4 9" xfId="5734"/>
    <cellStyle name="60% - Акцент6 2 40" xfId="10940"/>
    <cellStyle name="60% — акцент6 2 40" xfId="11890"/>
    <cellStyle name="60% - Акцент6 2 41" xfId="10890"/>
    <cellStyle name="60% — акцент6 2 41" xfId="12125"/>
    <cellStyle name="60% - Акцент6 2 42" xfId="10966"/>
    <cellStyle name="60% — акцент6 2 42" xfId="12360"/>
    <cellStyle name="60% - Акцент6 2 43" xfId="10825"/>
    <cellStyle name="60% — акцент6 2 43" xfId="12595"/>
    <cellStyle name="60% - Акцент6 2 44" xfId="11031"/>
    <cellStyle name="60% — акцент6 2 44" xfId="12830"/>
    <cellStyle name="60% - Акцент6 2 45" xfId="10264"/>
    <cellStyle name="60% — акцент6 2 45" xfId="13065"/>
    <cellStyle name="60% - Акцент6 2 46" xfId="11186"/>
    <cellStyle name="60% — акцент6 2 46" xfId="13300"/>
    <cellStyle name="60% - Акцент6 2 47" xfId="11421"/>
    <cellStyle name="60% — акцент6 2 47" xfId="13535"/>
    <cellStyle name="60% - Акцент6 2 48" xfId="11656"/>
    <cellStyle name="60% — акцент6 2 48" xfId="13770"/>
    <cellStyle name="60% - Акцент6 2 49" xfId="11891"/>
    <cellStyle name="60% — акцент6 2 49" xfId="13964"/>
    <cellStyle name="60% - Акцент6 2 5" xfId="2270"/>
    <cellStyle name="60% — акцент6 2 5" xfId="5796"/>
    <cellStyle name="60% - Акцент6 2 5 10" xfId="5655"/>
    <cellStyle name="60% - Акцент6 2 5 11" xfId="5986"/>
    <cellStyle name="60% - Акцент6 2 5 12" xfId="6227"/>
    <cellStyle name="60% - Акцент6 2 5 13" xfId="6385"/>
    <cellStyle name="60% - Акцент6 2 5 14" xfId="6756"/>
    <cellStyle name="60% - Акцент6 2 5 15" xfId="6955"/>
    <cellStyle name="60% - Акцент6 2 5 16" xfId="7199"/>
    <cellStyle name="60% - Акцент6 2 5 17" xfId="10141"/>
    <cellStyle name="60% - Акцент6 2 5 18" xfId="10922"/>
    <cellStyle name="60% - Акцент6 2 5 19" xfId="10934"/>
    <cellStyle name="60% - Акцент6 2 5 2" xfId="4905"/>
    <cellStyle name="60% - Акцент6 2 5 20" xfId="10909"/>
    <cellStyle name="60% - Акцент6 2 5 21" xfId="10947"/>
    <cellStyle name="60% - Акцент6 2 5 22" xfId="10870"/>
    <cellStyle name="60% - Акцент6 2 5 23" xfId="10986"/>
    <cellStyle name="60% - Акцент6 2 5 24" xfId="10779"/>
    <cellStyle name="60% - Акцент6 2 5 25" xfId="11077"/>
    <cellStyle name="60% - Акцент6 2 5 26" xfId="10615"/>
    <cellStyle name="60% - Акцент6 2 5 27" xfId="11298"/>
    <cellStyle name="60% - Акцент6 2 5 28" xfId="11533"/>
    <cellStyle name="60% - Акцент6 2 5 29" xfId="11768"/>
    <cellStyle name="60% - Акцент6 2 5 3" xfId="5821"/>
    <cellStyle name="60% - Акцент6 2 5 30" xfId="12003"/>
    <cellStyle name="60% - Акцент6 2 5 31" xfId="12238"/>
    <cellStyle name="60% - Акцент6 2 5 32" xfId="12473"/>
    <cellStyle name="60% - Акцент6 2 5 33" xfId="12708"/>
    <cellStyle name="60% - Акцент6 2 5 34" xfId="12943"/>
    <cellStyle name="60% - Акцент6 2 5 35" xfId="13178"/>
    <cellStyle name="60% - Акцент6 2 5 36" xfId="13413"/>
    <cellStyle name="60% - Акцент6 2 5 37" xfId="13555"/>
    <cellStyle name="60% - Акцент6 2 5 38" xfId="13883"/>
    <cellStyle name="60% - Акцент6 2 5 4" xfId="5797"/>
    <cellStyle name="60% - Акцент6 2 5 5" xfId="5834"/>
    <cellStyle name="60% - Акцент6 2 5 6" xfId="5784"/>
    <cellStyle name="60% - Акцент6 2 5 7" xfId="5819"/>
    <cellStyle name="60% - Акцент6 2 5 8" xfId="5735"/>
    <cellStyle name="60% - Акцент6 2 5 9" xfId="5873"/>
    <cellStyle name="60% - Акцент6 2 50" xfId="12126"/>
    <cellStyle name="60% — акцент6 2 50" xfId="14231"/>
    <cellStyle name="60% - Акцент6 2 51" xfId="12361"/>
    <cellStyle name="60% — акцент6 2 51" xfId="15578"/>
    <cellStyle name="60% - Акцент6 2 52" xfId="12596"/>
    <cellStyle name="60% — акцент6 2 52" xfId="15583"/>
    <cellStyle name="60% - Акцент6 2 53" xfId="12831"/>
    <cellStyle name="60% — акцент6 2 53" xfId="15563"/>
    <cellStyle name="60% - Акцент6 2 54" xfId="13066"/>
    <cellStyle name="60% - Акцент6 2 55" xfId="13301"/>
    <cellStyle name="60% - Акцент6 2 56" xfId="13536"/>
    <cellStyle name="60% - Акцент6 2 57" xfId="13771"/>
    <cellStyle name="60% - Акцент6 2 58" xfId="14004"/>
    <cellStyle name="60% - Акцент6 2 59" xfId="14232"/>
    <cellStyle name="60% - Акцент6 2 6" xfId="2271"/>
    <cellStyle name="60% — акцент6 2 6" xfId="5831"/>
    <cellStyle name="60% - Акцент6 2 6 10" xfId="5965"/>
    <cellStyle name="60% - Акцент6 2 6 11" xfId="5277"/>
    <cellStyle name="60% - Акцент6 2 6 12" xfId="6314"/>
    <cellStyle name="60% - Акцент6 2 6 13" xfId="6682"/>
    <cellStyle name="60% - Акцент6 2 6 14" xfId="6866"/>
    <cellStyle name="60% - Акцент6 2 6 15" xfId="7106"/>
    <cellStyle name="60% - Акцент6 2 6 16" xfId="10142"/>
    <cellStyle name="60% - Акцент6 2 6 17" xfId="10923"/>
    <cellStyle name="60% - Акцент6 2 6 18" xfId="10933"/>
    <cellStyle name="60% - Акцент6 2 6 19" xfId="10910"/>
    <cellStyle name="60% - Акцент6 2 6 2" xfId="4906"/>
    <cellStyle name="60% - Акцент6 2 6 20" xfId="10946"/>
    <cellStyle name="60% - Акцент6 2 6 21" xfId="10884"/>
    <cellStyle name="60% - Акцент6 2 6 22" xfId="10972"/>
    <cellStyle name="60% - Акцент6 2 6 23" xfId="10819"/>
    <cellStyle name="60% - Акцент6 2 6 24" xfId="11037"/>
    <cellStyle name="60% - Акцент6 2 6 25" xfId="10346"/>
    <cellStyle name="60% - Акцент6 2 6 26" xfId="11205"/>
    <cellStyle name="60% - Акцент6 2 6 27" xfId="11440"/>
    <cellStyle name="60% - Акцент6 2 6 28" xfId="11675"/>
    <cellStyle name="60% - Акцент6 2 6 29" xfId="11910"/>
    <cellStyle name="60% - Акцент6 2 6 3" xfId="5805"/>
    <cellStyle name="60% - Акцент6 2 6 30" xfId="12145"/>
    <cellStyle name="60% - Акцент6 2 6 31" xfId="12380"/>
    <cellStyle name="60% - Акцент6 2 6 32" xfId="12615"/>
    <cellStyle name="60% - Акцент6 2 6 33" xfId="12850"/>
    <cellStyle name="60% - Акцент6 2 6 34" xfId="13085"/>
    <cellStyle name="60% - Акцент6 2 6 35" xfId="13320"/>
    <cellStyle name="60% - Акцент6 2 6 36" xfId="13541"/>
    <cellStyle name="60% - Акцент6 2 6 37" xfId="13882"/>
    <cellStyle name="60% - Акцент6 2 6 4" xfId="5830"/>
    <cellStyle name="60% - Акцент6 2 6 5" xfId="5785"/>
    <cellStyle name="60% - Акцент6 2 6 6" xfId="5818"/>
    <cellStyle name="60% - Акцент6 2 6 7" xfId="5739"/>
    <cellStyle name="60% - Акцент6 2 6 8" xfId="5872"/>
    <cellStyle name="60% - Акцент6 2 6 9" xfId="5664"/>
    <cellStyle name="60% - Акцент6 2 60" xfId="15577"/>
    <cellStyle name="60% - Акцент6 2 61" xfId="15584"/>
    <cellStyle name="60% - Акцент6 2 62" xfId="15557"/>
    <cellStyle name="60% - Акцент6 2 7" xfId="2272"/>
    <cellStyle name="60% — акцент6 2 7" xfId="5788"/>
    <cellStyle name="60% - Акцент6 2 7 10" xfId="4523"/>
    <cellStyle name="60% - Акцент6 2 7 11" xfId="6303"/>
    <cellStyle name="60% - Акцент6 2 7 12" xfId="6678"/>
    <cellStyle name="60% - Акцент6 2 7 13" xfId="6865"/>
    <cellStyle name="60% - Акцент6 2 7 14" xfId="7092"/>
    <cellStyle name="60% - Акцент6 2 7 15" xfId="10143"/>
    <cellStyle name="60% - Акцент6 2 7 16" xfId="10924"/>
    <cellStyle name="60% - Акцент6 2 7 17" xfId="10932"/>
    <cellStyle name="60% - Акцент6 2 7 18" xfId="10911"/>
    <cellStyle name="60% - Акцент6 2 7 19" xfId="10945"/>
    <cellStyle name="60% - Акцент6 2 7 2" xfId="4907"/>
    <cellStyle name="60% - Акцент6 2 7 20" xfId="10885"/>
    <cellStyle name="60% - Акцент6 2 7 21" xfId="10971"/>
    <cellStyle name="60% - Акцент6 2 7 22" xfId="10820"/>
    <cellStyle name="60% - Акцент6 2 7 23" xfId="11036"/>
    <cellStyle name="60% - Акцент6 2 7 24" xfId="10285"/>
    <cellStyle name="60% - Акцент6 2 7 25" xfId="11191"/>
    <cellStyle name="60% - Акцент6 2 7 26" xfId="11426"/>
    <cellStyle name="60% - Акцент6 2 7 27" xfId="11661"/>
    <cellStyle name="60% - Акцент6 2 7 28" xfId="11896"/>
    <cellStyle name="60% - Акцент6 2 7 29" xfId="12131"/>
    <cellStyle name="60% - Акцент6 2 7 3" xfId="5820"/>
    <cellStyle name="60% - Акцент6 2 7 30" xfId="12366"/>
    <cellStyle name="60% - Акцент6 2 7 31" xfId="12601"/>
    <cellStyle name="60% - Акцент6 2 7 32" xfId="12836"/>
    <cellStyle name="60% - Акцент6 2 7 33" xfId="13071"/>
    <cellStyle name="60% - Акцент6 2 7 34" xfId="13306"/>
    <cellStyle name="60% - Акцент6 2 7 35" xfId="13540"/>
    <cellStyle name="60% - Акцент6 2 7 36" xfId="13789"/>
    <cellStyle name="60% - Акцент6 2 7 4" xfId="5790"/>
    <cellStyle name="60% - Акцент6 2 7 5" xfId="5814"/>
    <cellStyle name="60% - Акцент6 2 7 6" xfId="5741"/>
    <cellStyle name="60% - Акцент6 2 7 7" xfId="5865"/>
    <cellStyle name="60% - Акцент6 2 7 8" xfId="5668"/>
    <cellStyle name="60% - Акцент6 2 7 9" xfId="5964"/>
    <cellStyle name="60% - Акцент6 2 8" xfId="2273"/>
    <cellStyle name="60% — акцент6 2 8" xfId="5840"/>
    <cellStyle name="60% - Акцент6 2 8 10" xfId="6296"/>
    <cellStyle name="60% - Акцент6 2 8 11" xfId="6515"/>
    <cellStyle name="60% - Акцент6 2 8 12" xfId="6864"/>
    <cellStyle name="60% - Акцент6 2 8 13" xfId="7091"/>
    <cellStyle name="60% - Акцент6 2 8 14" xfId="10144"/>
    <cellStyle name="60% - Акцент6 2 8 15" xfId="10925"/>
    <cellStyle name="60% - Акцент6 2 8 16" xfId="10931"/>
    <cellStyle name="60% - Акцент6 2 8 17" xfId="10912"/>
    <cellStyle name="60% - Акцент6 2 8 18" xfId="10944"/>
    <cellStyle name="60% - Акцент6 2 8 19" xfId="10886"/>
    <cellStyle name="60% - Акцент6 2 8 2" xfId="4908"/>
    <cellStyle name="60% - Акцент6 2 8 20" xfId="10970"/>
    <cellStyle name="60% - Акцент6 2 8 21" xfId="10821"/>
    <cellStyle name="60% - Акцент6 2 8 22" xfId="11035"/>
    <cellStyle name="60% - Акцент6 2 8 23" xfId="10283"/>
    <cellStyle name="60% - Акцент6 2 8 24" xfId="11190"/>
    <cellStyle name="60% - Акцент6 2 8 25" xfId="11425"/>
    <cellStyle name="60% - Акцент6 2 8 26" xfId="11660"/>
    <cellStyle name="60% - Акцент6 2 8 27" xfId="11895"/>
    <cellStyle name="60% - Акцент6 2 8 28" xfId="12130"/>
    <cellStyle name="60% - Акцент6 2 8 29" xfId="12365"/>
    <cellStyle name="60% - Акцент6 2 8 3" xfId="5806"/>
    <cellStyle name="60% - Акцент6 2 8 30" xfId="12600"/>
    <cellStyle name="60% - Акцент6 2 8 31" xfId="12835"/>
    <cellStyle name="60% - Акцент6 2 8 32" xfId="13070"/>
    <cellStyle name="60% - Акцент6 2 8 33" xfId="13305"/>
    <cellStyle name="60% - Акцент6 2 8 34" xfId="13539"/>
    <cellStyle name="60% - Акцент6 2 8 35" xfId="13775"/>
    <cellStyle name="60% - Акцент6 2 8 4" xfId="5813"/>
    <cellStyle name="60% - Акцент6 2 8 5" xfId="5745"/>
    <cellStyle name="60% - Акцент6 2 8 6" xfId="5864"/>
    <cellStyle name="60% - Акцент6 2 8 7" xfId="5679"/>
    <cellStyle name="60% - Акцент6 2 8 8" xfId="5962"/>
    <cellStyle name="60% - Акцент6 2 8 9" xfId="5493"/>
    <cellStyle name="60% - Акцент6 2 9" xfId="2274"/>
    <cellStyle name="60% — акцент6 2 9" xfId="5775"/>
    <cellStyle name="60% - Акцент6 2 9 10" xfId="6513"/>
    <cellStyle name="60% - Акцент6 2 9 11" xfId="6863"/>
    <cellStyle name="60% - Акцент6 2 9 12" xfId="7090"/>
    <cellStyle name="60% - Акцент6 2 9 13" xfId="10145"/>
    <cellStyle name="60% - Акцент6 2 9 14" xfId="10926"/>
    <cellStyle name="60% - Акцент6 2 9 15" xfId="10930"/>
    <cellStyle name="60% - Акцент6 2 9 16" xfId="10913"/>
    <cellStyle name="60% - Акцент6 2 9 17" xfId="10943"/>
    <cellStyle name="60% - Акцент6 2 9 18" xfId="10887"/>
    <cellStyle name="60% - Акцент6 2 9 19" xfId="10969"/>
    <cellStyle name="60% - Акцент6 2 9 2" xfId="4909"/>
    <cellStyle name="60% - Акцент6 2 9 20" xfId="10822"/>
    <cellStyle name="60% - Акцент6 2 9 21" xfId="11034"/>
    <cellStyle name="60% - Акцент6 2 9 22" xfId="10282"/>
    <cellStyle name="60% - Акцент6 2 9 23" xfId="11189"/>
    <cellStyle name="60% - Акцент6 2 9 24" xfId="11424"/>
    <cellStyle name="60% - Акцент6 2 9 25" xfId="11659"/>
    <cellStyle name="60% - Акцент6 2 9 26" xfId="11894"/>
    <cellStyle name="60% - Акцент6 2 9 27" xfId="12129"/>
    <cellStyle name="60% - Акцент6 2 9 28" xfId="12364"/>
    <cellStyle name="60% - Акцент6 2 9 29" xfId="12599"/>
    <cellStyle name="60% - Акцент6 2 9 3" xfId="5812"/>
    <cellStyle name="60% - Акцент6 2 9 30" xfId="12834"/>
    <cellStyle name="60% - Акцент6 2 9 31" xfId="13069"/>
    <cellStyle name="60% - Акцент6 2 9 32" xfId="13304"/>
    <cellStyle name="60% - Акцент6 2 9 33" xfId="13538"/>
    <cellStyle name="60% - Акцент6 2 9 34" xfId="13774"/>
    <cellStyle name="60% - Акцент6 2 9 4" xfId="5753"/>
    <cellStyle name="60% - Акцент6 2 9 5" xfId="5863"/>
    <cellStyle name="60% - Акцент6 2 9 6" xfId="5680"/>
    <cellStyle name="60% - Акцент6 2 9 7" xfId="5961"/>
    <cellStyle name="60% - Акцент6 2 9 8" xfId="5526"/>
    <cellStyle name="60% - Акцент6 2 9 9" xfId="6194"/>
    <cellStyle name="60% - Акцент6 2_МФ тепловой баланс 2015 дубль 3" xfId="2275"/>
    <cellStyle name="60% — акцент6 20" xfId="2276"/>
    <cellStyle name="60% — акцент6 21" xfId="2277"/>
    <cellStyle name="60% — акцент6 22" xfId="4898"/>
    <cellStyle name="60% — акцент6 23" xfId="5799"/>
    <cellStyle name="60% — акцент6 24" xfId="5827"/>
    <cellStyle name="60% — акцент6 25" xfId="5794"/>
    <cellStyle name="60% — акцент6 26" xfId="5833"/>
    <cellStyle name="60% — акцент6 27" xfId="5786"/>
    <cellStyle name="60% — акцент6 28" xfId="5842"/>
    <cellStyle name="60% — акцент6 29" xfId="5766"/>
    <cellStyle name="60% - Акцент6 3" xfId="2278"/>
    <cellStyle name="60% — акцент6 3" xfId="2279"/>
    <cellStyle name="60% - Акцент6 3 10" xfId="2280"/>
    <cellStyle name="60% - Акцент6 3 10 2" xfId="4911"/>
    <cellStyle name="60% - Акцент6 3 10 3" xfId="10147"/>
    <cellStyle name="60% - Акцент6 3 11" xfId="2281"/>
    <cellStyle name="60% - Акцент6 3 12" xfId="4910"/>
    <cellStyle name="60% - Акцент6 3 13" xfId="5810"/>
    <cellStyle name="60% - Акцент6 3 14" xfId="5815"/>
    <cellStyle name="60% - Акцент6 3 15" xfId="5809"/>
    <cellStyle name="60% - Акцент6 3 16" xfId="5816"/>
    <cellStyle name="60% - Акцент6 3 17" xfId="5808"/>
    <cellStyle name="60% - Акцент6 3 18" xfId="5817"/>
    <cellStyle name="60% - Акцент6 3 19" xfId="5807"/>
    <cellStyle name="60% - Акцент6 3 2" xfId="2282"/>
    <cellStyle name="60% - Акцент6 3 2 2" xfId="4912"/>
    <cellStyle name="60% - Акцент6 3 2 3" xfId="8892"/>
    <cellStyle name="60% - Акцент6 3 20" xfId="5811"/>
    <cellStyle name="60% - Акцент6 3 21" xfId="5764"/>
    <cellStyle name="60% - Акцент6 3 22" xfId="5851"/>
    <cellStyle name="60% - Акцент6 3 23" xfId="5681"/>
    <cellStyle name="60% - Акцент6 3 24" xfId="5960"/>
    <cellStyle name="60% - Акцент6 3 25" xfId="5529"/>
    <cellStyle name="60% - Акцент6 3 26" xfId="6146"/>
    <cellStyle name="60% - Акцент6 3 27" xfId="6512"/>
    <cellStyle name="60% - Акцент6 3 28" xfId="6862"/>
    <cellStyle name="60% - Акцент6 3 29" xfId="7089"/>
    <cellStyle name="60% - Акцент6 3 3" xfId="2283"/>
    <cellStyle name="60% - Акцент6 3 3 2" xfId="4913"/>
    <cellStyle name="60% - Акцент6 3 3 3" xfId="10149"/>
    <cellStyle name="60% - Акцент6 3 30" xfId="8891"/>
    <cellStyle name="60% - Акцент6 3 31" xfId="9134"/>
    <cellStyle name="60% - Акцент6 3 32" xfId="9137"/>
    <cellStyle name="60% - Акцент6 3 33" xfId="9270"/>
    <cellStyle name="60% - Акцент6 3 34" xfId="9142"/>
    <cellStyle name="60% - Акцент6 3 35" xfId="9275"/>
    <cellStyle name="60% - Акцент6 3 36" xfId="9172"/>
    <cellStyle name="60% - Акцент6 3 37" xfId="9136"/>
    <cellStyle name="60% - Акцент6 3 38" xfId="9667"/>
    <cellStyle name="60% - Акцент6 3 39" xfId="10146"/>
    <cellStyle name="60% - Акцент6 3 4" xfId="2284"/>
    <cellStyle name="60% - Акцент6 3 4 2" xfId="4914"/>
    <cellStyle name="60% - Акцент6 3 4 3" xfId="10150"/>
    <cellStyle name="60% - Акцент6 3 40" xfId="10927"/>
    <cellStyle name="60% - Акцент6 3 41" xfId="10929"/>
    <cellStyle name="60% - Акцент6 3 42" xfId="10914"/>
    <cellStyle name="60% - Акцент6 3 43" xfId="10942"/>
    <cellStyle name="60% - Акцент6 3 44" xfId="10888"/>
    <cellStyle name="60% - Акцент6 3 45" xfId="10968"/>
    <cellStyle name="60% - Акцент6 3 46" xfId="10823"/>
    <cellStyle name="60% - Акцент6 3 47" xfId="11033"/>
    <cellStyle name="60% - Акцент6 3 48" xfId="10274"/>
    <cellStyle name="60% - Акцент6 3 49" xfId="11188"/>
    <cellStyle name="60% - Акцент6 3 5" xfId="2285"/>
    <cellStyle name="60% - Акцент6 3 5 2" xfId="4915"/>
    <cellStyle name="60% - Акцент6 3 5 3" xfId="10151"/>
    <cellStyle name="60% - Акцент6 3 50" xfId="11423"/>
    <cellStyle name="60% - Акцент6 3 51" xfId="11658"/>
    <cellStyle name="60% - Акцент6 3 52" xfId="11893"/>
    <cellStyle name="60% - Акцент6 3 53" xfId="12128"/>
    <cellStyle name="60% - Акцент6 3 54" xfId="12363"/>
    <cellStyle name="60% - Акцент6 3 55" xfId="12598"/>
    <cellStyle name="60% - Акцент6 3 56" xfId="12833"/>
    <cellStyle name="60% - Акцент6 3 57" xfId="13068"/>
    <cellStyle name="60% - Акцент6 3 58" xfId="13303"/>
    <cellStyle name="60% - Акцент6 3 59" xfId="10928"/>
    <cellStyle name="60% - Акцент6 3 6" xfId="2286"/>
    <cellStyle name="60% - Акцент6 3 6 2" xfId="4916"/>
    <cellStyle name="60% - Акцент6 3 6 3" xfId="10152"/>
    <cellStyle name="60% - Акцент6 3 60" xfId="13773"/>
    <cellStyle name="60% - Акцент6 3 61" xfId="15580"/>
    <cellStyle name="60% - Акцент6 3 62" xfId="15581"/>
    <cellStyle name="60% - Акцент6 3 63" xfId="15575"/>
    <cellStyle name="60% - Акцент6 3 7" xfId="2287"/>
    <cellStyle name="60% - Акцент6 3 7 2" xfId="4917"/>
    <cellStyle name="60% - Акцент6 3 7 3" xfId="10153"/>
    <cellStyle name="60% - Акцент6 3 8" xfId="2288"/>
    <cellStyle name="60% - Акцент6 3 8 2" xfId="4918"/>
    <cellStyle name="60% - Акцент6 3 8 3" xfId="10154"/>
    <cellStyle name="60% - Акцент6 3 9" xfId="2289"/>
    <cellStyle name="60% - Акцент6 3 9 2" xfId="4919"/>
    <cellStyle name="60% - Акцент6 3 9 3" xfId="10155"/>
    <cellStyle name="60% - Акцент6 3_МФ тепловой баланс 2015 дубль 3" xfId="2290"/>
    <cellStyle name="60% — акцент6 30" xfId="5858"/>
    <cellStyle name="60% — акцент6 31" xfId="5687"/>
    <cellStyle name="60% — акцент6 32" xfId="5956"/>
    <cellStyle name="60% — акцент6 33" xfId="5531"/>
    <cellStyle name="60% — акцент6 34" xfId="6144"/>
    <cellStyle name="60% — акцент6 35" xfId="6511"/>
    <cellStyle name="60% — акцент6 36" xfId="6861"/>
    <cellStyle name="60% — акцент6 37" xfId="7088"/>
    <cellStyle name="60% — акцент6 38" xfId="7306"/>
    <cellStyle name="60% — акцент6 39" xfId="7533"/>
    <cellStyle name="60% - Акцент6 4" xfId="2291"/>
    <cellStyle name="60% — акцент6 4" xfId="2292"/>
    <cellStyle name="60% - Акцент6 4 2" xfId="2293"/>
    <cellStyle name="60% - Акцент6 4_МФ тепловой баланс 2015 дубль 3" xfId="2294"/>
    <cellStyle name="60% — акцент6 40" xfId="8887"/>
    <cellStyle name="60% — акцент6 41" xfId="9130"/>
    <cellStyle name="60% — акцент6 42" xfId="9141"/>
    <cellStyle name="60% — акцент6 43" xfId="9274"/>
    <cellStyle name="60% — акцент6 44" xfId="9166"/>
    <cellStyle name="60% — акцент6 45" xfId="9299"/>
    <cellStyle name="60% — акцент6 46" xfId="9390"/>
    <cellStyle name="60% — акцент6 47" xfId="9117"/>
    <cellStyle name="60% — акцент6 48" xfId="9671"/>
    <cellStyle name="60% — акцент6 49" xfId="10134"/>
    <cellStyle name="60% - Акцент6 5" xfId="2295"/>
    <cellStyle name="60% — акцент6 5" xfId="2296"/>
    <cellStyle name="60% - Акцент6 5 2" xfId="2297"/>
    <cellStyle name="60% - Акцент6 5_МФ тепловой баланс 2015 дубль 3" xfId="2298"/>
    <cellStyle name="60% — акцент6 50" xfId="10915"/>
    <cellStyle name="60% — акцент6 51" xfId="10941"/>
    <cellStyle name="60% — акцент6 52" xfId="10889"/>
    <cellStyle name="60% — акцент6 53" xfId="10967"/>
    <cellStyle name="60% — акцент6 54" xfId="10824"/>
    <cellStyle name="60% — акцент6 55" xfId="11032"/>
    <cellStyle name="60% — акцент6 56" xfId="10272"/>
    <cellStyle name="60% — акцент6 57" xfId="11187"/>
    <cellStyle name="60% — акцент6 58" xfId="11422"/>
    <cellStyle name="60% — акцент6 59" xfId="11657"/>
    <cellStyle name="60% - Акцент6 6" xfId="2299"/>
    <cellStyle name="60% — акцент6 6" xfId="2300"/>
    <cellStyle name="60% - Акцент6 6 2" xfId="2301"/>
    <cellStyle name="60% - Акцент6 6_МФ тепловой баланс 2015 дубль 3" xfId="2302"/>
    <cellStyle name="60% — акцент6 60" xfId="11892"/>
    <cellStyle name="60% — акцент6 61" xfId="12127"/>
    <cellStyle name="60% — акцент6 62" xfId="12362"/>
    <cellStyle name="60% — акцент6 63" xfId="12597"/>
    <cellStyle name="60% — акцент6 64" xfId="12832"/>
    <cellStyle name="60% — акцент6 65" xfId="13067"/>
    <cellStyle name="60% — акцент6 66" xfId="13302"/>
    <cellStyle name="60% — акцент6 67" xfId="13537"/>
    <cellStyle name="60% — акцент6 68" xfId="13772"/>
    <cellStyle name="60% — акцент6 69" xfId="14005"/>
    <cellStyle name="60% - Акцент6 7" xfId="2303"/>
    <cellStyle name="60% — акцент6 7" xfId="2304"/>
    <cellStyle name="60% - Акцент6 7 2" xfId="2305"/>
    <cellStyle name="60% - Акцент6 7_МФ тепловой баланс 2015 дубль 3" xfId="2306"/>
    <cellStyle name="60% — акцент6 70" xfId="14233"/>
    <cellStyle name="60% — акцент6 71" xfId="15576"/>
    <cellStyle name="60% — акцент6 72" xfId="15585"/>
    <cellStyle name="60% — акцент6 73" xfId="15551"/>
    <cellStyle name="60% - Акцент6 8" xfId="2307"/>
    <cellStyle name="60% — акцент6 8" xfId="2308"/>
    <cellStyle name="60% - Акцент6 8 2" xfId="2309"/>
    <cellStyle name="60% - Акцент6 9" xfId="2310"/>
    <cellStyle name="60% — акцент6 9" xfId="2311"/>
    <cellStyle name="60% - Акцент6 9 2" xfId="2312"/>
    <cellStyle name="Accent1" xfId="2313"/>
    <cellStyle name="Accent2" xfId="2314"/>
    <cellStyle name="Accent3" xfId="2315"/>
    <cellStyle name="Accent4" xfId="2316"/>
    <cellStyle name="Accent5" xfId="2317"/>
    <cellStyle name="Accent6" xfId="2318"/>
    <cellStyle name="Ăčďĺđńńűëęŕ" xfId="2319"/>
    <cellStyle name="Action" xfId="2320"/>
    <cellStyle name="AFE" xfId="2321"/>
    <cellStyle name="Áĺççŕůčňíűé" xfId="2322"/>
    <cellStyle name="Äĺíĺćíűé [0]_(ňŕá 3č)" xfId="2323"/>
    <cellStyle name="Äĺíĺćíűé_(ňŕá 3č)" xfId="2324"/>
    <cellStyle name="Bad" xfId="2325"/>
    <cellStyle name="Blue" xfId="2326"/>
    <cellStyle name="Body_$Dollars" xfId="2327"/>
    <cellStyle name="Calculation" xfId="2328"/>
    <cellStyle name="Cells" xfId="2329"/>
    <cellStyle name="Cells 2" xfId="2330"/>
    <cellStyle name="Cells 2 2" xfId="2331"/>
    <cellStyle name="Cells 3" xfId="2332"/>
    <cellStyle name="Check Cell" xfId="2333"/>
    <cellStyle name="Chek" xfId="2334"/>
    <cellStyle name="Comma [0]_0_Cash" xfId="2335"/>
    <cellStyle name="Comma 0" xfId="2336"/>
    <cellStyle name="Comma 0*" xfId="2337"/>
    <cellStyle name="Comma 2" xfId="2338"/>
    <cellStyle name="Comma 3*" xfId="2339"/>
    <cellStyle name="Comma_0_Cash" xfId="2340"/>
    <cellStyle name="Comma0" xfId="2341"/>
    <cellStyle name="Çŕůčňíűé" xfId="2342"/>
    <cellStyle name="Currency [0]" xfId="2343"/>
    <cellStyle name="Currency [0] 2" xfId="2344"/>
    <cellStyle name="Currency [0] 2 2" xfId="2345"/>
    <cellStyle name="Currency [0] 2 3" xfId="2346"/>
    <cellStyle name="Currency [0] 2 4" xfId="2347"/>
    <cellStyle name="Currency [0] 2 5" xfId="2348"/>
    <cellStyle name="Currency [0] 2 6" xfId="2349"/>
    <cellStyle name="Currency [0] 2 7" xfId="2350"/>
    <cellStyle name="Currency [0] 2 8" xfId="2351"/>
    <cellStyle name="Currency [0] 2 9" xfId="2352"/>
    <cellStyle name="Currency [0] 3" xfId="2353"/>
    <cellStyle name="Currency [0] 3 2" xfId="2354"/>
    <cellStyle name="Currency [0] 3 3" xfId="2355"/>
    <cellStyle name="Currency [0] 3 4" xfId="2356"/>
    <cellStyle name="Currency [0] 3 5" xfId="2357"/>
    <cellStyle name="Currency [0] 3 6" xfId="2358"/>
    <cellStyle name="Currency [0] 3 7" xfId="2359"/>
    <cellStyle name="Currency [0] 3 8" xfId="2360"/>
    <cellStyle name="Currency [0] 3 9" xfId="2361"/>
    <cellStyle name="Currency [0] 4" xfId="2362"/>
    <cellStyle name="Currency [0] 4 2" xfId="2363"/>
    <cellStyle name="Currency [0] 4 3" xfId="2364"/>
    <cellStyle name="Currency [0] 4 4" xfId="2365"/>
    <cellStyle name="Currency [0] 4 5" xfId="2366"/>
    <cellStyle name="Currency [0] 4 6" xfId="2367"/>
    <cellStyle name="Currency [0] 4 7" xfId="2368"/>
    <cellStyle name="Currency [0] 4 8" xfId="2369"/>
    <cellStyle name="Currency [0] 4 9" xfId="2370"/>
    <cellStyle name="Currency [0] 5" xfId="2371"/>
    <cellStyle name="Currency [0] 5 2" xfId="2372"/>
    <cellStyle name="Currency [0] 5 3" xfId="2373"/>
    <cellStyle name="Currency [0] 5 4" xfId="2374"/>
    <cellStyle name="Currency [0] 5 5" xfId="2375"/>
    <cellStyle name="Currency [0] 5 6" xfId="2376"/>
    <cellStyle name="Currency [0] 5 7" xfId="2377"/>
    <cellStyle name="Currency [0] 5 8" xfId="2378"/>
    <cellStyle name="Currency [0] 5 9" xfId="2379"/>
    <cellStyle name="Currency [0] 6" xfId="2380"/>
    <cellStyle name="Currency [0] 6 2" xfId="2381"/>
    <cellStyle name="Currency [0] 6 3" xfId="2382"/>
    <cellStyle name="Currency [0] 7" xfId="2383"/>
    <cellStyle name="Currency [0] 7 2" xfId="2384"/>
    <cellStyle name="Currency [0] 7 3" xfId="2385"/>
    <cellStyle name="Currency [0] 8" xfId="2386"/>
    <cellStyle name="Currency [0] 8 2" xfId="2387"/>
    <cellStyle name="Currency [0] 8 3" xfId="2388"/>
    <cellStyle name="Currency [0]_Приложения ЛФ корр" xfId="2389"/>
    <cellStyle name="Currency 0" xfId="2390"/>
    <cellStyle name="Currency 2" xfId="2391"/>
    <cellStyle name="Currency_0_Cash" xfId="2392"/>
    <cellStyle name="Currency0" xfId="2393"/>
    <cellStyle name="currency1" xfId="2394"/>
    <cellStyle name="Currency2" xfId="2395"/>
    <cellStyle name="currency3" xfId="2396"/>
    <cellStyle name="currency4" xfId="2397"/>
    <cellStyle name="Date" xfId="2398"/>
    <cellStyle name="Date Aligned" xfId="2399"/>
    <cellStyle name="Dates" xfId="2400"/>
    <cellStyle name="DblClick" xfId="2401"/>
    <cellStyle name="DblClick 2" xfId="2402"/>
    <cellStyle name="Dezimal [0]_NEGS" xfId="2403"/>
    <cellStyle name="Dezimal_NEGS" xfId="2404"/>
    <cellStyle name="Dotted Line" xfId="2405"/>
    <cellStyle name="E&amp;Y House" xfId="2406"/>
    <cellStyle name="E-mail" xfId="2407"/>
    <cellStyle name="E-mail 2" xfId="2408"/>
    <cellStyle name="E-mail_46EP.2011(v2.0)" xfId="2409"/>
    <cellStyle name="Euro" xfId="2410"/>
    <cellStyle name="Euro 2" xfId="2411"/>
    <cellStyle name="Euro 3" xfId="2412"/>
    <cellStyle name="Euro 4" xfId="2413"/>
    <cellStyle name="ew" xfId="2414"/>
    <cellStyle name="Excel Built-in Normal" xfId="2415"/>
    <cellStyle name="Excel Built-in Normal 1" xfId="2416"/>
    <cellStyle name="Excel Built-in Normal 2" xfId="2417"/>
    <cellStyle name="Explanatory Text" xfId="2418"/>
    <cellStyle name="F2" xfId="2419"/>
    <cellStyle name="F3" xfId="2420"/>
    <cellStyle name="F4" xfId="2421"/>
    <cellStyle name="F5" xfId="2422"/>
    <cellStyle name="F6" xfId="2423"/>
    <cellStyle name="F7" xfId="2424"/>
    <cellStyle name="F8" xfId="2425"/>
    <cellStyle name="Fixed" xfId="2426"/>
    <cellStyle name="fo]_x000d__x000a_UserName=Murat Zelef_x000d__x000a_UserCompany=Bumerang_x000d__x000a__x000d__x000a_[File Paths]_x000d__x000a_WorkingDirectory=C:\EQUIS\DLWIN_x000d__x000a_DownLoader=C" xfId="2427"/>
    <cellStyle name="Followed Hyperlink" xfId="2428"/>
    <cellStyle name="Footnote" xfId="2429"/>
    <cellStyle name="Formuls" xfId="2430"/>
    <cellStyle name="Formuls 2" xfId="2431"/>
    <cellStyle name="Good" xfId="2432"/>
    <cellStyle name="hard no" xfId="2433"/>
    <cellStyle name="Hard Percent" xfId="2434"/>
    <cellStyle name="hardno" xfId="2435"/>
    <cellStyle name="Head 1" xfId="2436"/>
    <cellStyle name="Header" xfId="2437"/>
    <cellStyle name="Header 3" xfId="2438"/>
    <cellStyle name="Header 3 2" xfId="2439"/>
    <cellStyle name="header1" xfId="2440"/>
    <cellStyle name="header2" xfId="2441"/>
    <cellStyle name="Heading" xfId="2442"/>
    <cellStyle name="Heading 1" xfId="2443"/>
    <cellStyle name="Heading 1 2" xfId="2444"/>
    <cellStyle name="Heading 2" xfId="2445"/>
    <cellStyle name="Heading 2 2" xfId="2446"/>
    <cellStyle name="Heading 3" xfId="2447"/>
    <cellStyle name="Heading 4" xfId="2448"/>
    <cellStyle name="Heading_GP.ITOG.4.78(v1.0) - для разделения" xfId="2449"/>
    <cellStyle name="Heading2" xfId="2450"/>
    <cellStyle name="Heading2 2" xfId="2451"/>
    <cellStyle name="Heading2_46EP.2011(v2.0)" xfId="2452"/>
    <cellStyle name="Headline I" xfId="2453"/>
    <cellStyle name="Headline II" xfId="2454"/>
    <cellStyle name="Headline III" xfId="2455"/>
    <cellStyle name="Hyperlink" xfId="2456"/>
    <cellStyle name="Iau?iue_130 nnd. are." xfId="2457"/>
    <cellStyle name="Îáű÷íűé__FES" xfId="2458"/>
    <cellStyle name="Îáû÷íûé_cogs" xfId="2459"/>
    <cellStyle name="Îňęđűâŕâřŕ˙ń˙ ăčďĺđńńűëęŕ" xfId="2460"/>
    <cellStyle name="Info" xfId="2461"/>
    <cellStyle name="Input" xfId="2462"/>
    <cellStyle name="InputCurrency" xfId="2463"/>
    <cellStyle name="InputCurrency2" xfId="2464"/>
    <cellStyle name="InputMultiple1" xfId="2465"/>
    <cellStyle name="InputPercent1" xfId="2466"/>
    <cellStyle name="Inputs" xfId="2467"/>
    <cellStyle name="Inputs (const)" xfId="2468"/>
    <cellStyle name="Inputs (const) 2" xfId="2469"/>
    <cellStyle name="Inputs (const)_46EP.2011(v2.0)" xfId="2470"/>
    <cellStyle name="Inputs 2" xfId="2471"/>
    <cellStyle name="Inputs Co" xfId="2472"/>
    <cellStyle name="Inputs_46EE.2011(v1.0)" xfId="2473"/>
    <cellStyle name="Linked Cell" xfId="2474"/>
    <cellStyle name="Millares [0]_RESULTS" xfId="2475"/>
    <cellStyle name="Millares_RESULTS" xfId="2476"/>
    <cellStyle name="Milliers [0]_Fonctions Macros XL4" xfId="2477"/>
    <cellStyle name="Milliers_Fonctions Macros XL4" xfId="2478"/>
    <cellStyle name="mnb" xfId="2479"/>
    <cellStyle name="Moneda [0]_RESULTS" xfId="2480"/>
    <cellStyle name="Moneda_RESULTS" xfId="2481"/>
    <cellStyle name="Monétaire [0]_RESULTS" xfId="2482"/>
    <cellStyle name="Monétaire_RESULTS" xfId="2483"/>
    <cellStyle name="Multiple" xfId="2484"/>
    <cellStyle name="Multiple1" xfId="2485"/>
    <cellStyle name="MultipleBelow" xfId="2486"/>
    <cellStyle name="namber" xfId="2487"/>
    <cellStyle name="Neutral" xfId="2488"/>
    <cellStyle name="Norma11l" xfId="2489"/>
    <cellStyle name="normal" xfId="2490"/>
    <cellStyle name="Normal - Style1" xfId="2491"/>
    <cellStyle name="normal 10" xfId="2492"/>
    <cellStyle name="Normal 2" xfId="2493"/>
    <cellStyle name="Normal 2 2" xfId="2494"/>
    <cellStyle name="Normal 2 3" xfId="2495"/>
    <cellStyle name="normal 3" xfId="2496"/>
    <cellStyle name="normal 4" xfId="2497"/>
    <cellStyle name="normal 5" xfId="2498"/>
    <cellStyle name="normal 6" xfId="2499"/>
    <cellStyle name="normal 7" xfId="2500"/>
    <cellStyle name="normal 8" xfId="2501"/>
    <cellStyle name="normal 9" xfId="2502"/>
    <cellStyle name="Normal." xfId="2503"/>
    <cellStyle name="Normal_06_9m" xfId="2504"/>
    <cellStyle name="Normal1" xfId="2505"/>
    <cellStyle name="Normal2" xfId="2506"/>
    <cellStyle name="NormalGB" xfId="2507"/>
    <cellStyle name="Normalny_24. 02. 97." xfId="2508"/>
    <cellStyle name="normбlnм_laroux" xfId="2509"/>
    <cellStyle name="Note" xfId="2510"/>
    <cellStyle name="Note 2" xfId="2511"/>
    <cellStyle name="Note 3" xfId="2512"/>
    <cellStyle name="number" xfId="2513"/>
    <cellStyle name="Ôčíŕíńîâűé [0]_(ňŕá 3č)" xfId="2514"/>
    <cellStyle name="Ôčíŕíńîâűé_(ňŕá 3č)" xfId="2515"/>
    <cellStyle name="Option" xfId="2516"/>
    <cellStyle name="Òûñÿ÷è [0]_cogs" xfId="2517"/>
    <cellStyle name="Òûñÿ÷è_cogs" xfId="2518"/>
    <cellStyle name="Output" xfId="2519"/>
    <cellStyle name="Page Number" xfId="2520"/>
    <cellStyle name="pb_page_heading_LS" xfId="2521"/>
    <cellStyle name="Percent_RS_Lianozovo-Samara_9m01" xfId="2522"/>
    <cellStyle name="Percent1" xfId="2523"/>
    <cellStyle name="Piug" xfId="2524"/>
    <cellStyle name="Plug" xfId="2525"/>
    <cellStyle name="Price_Body" xfId="2526"/>
    <cellStyle name="prochrek" xfId="2527"/>
    <cellStyle name="Protected" xfId="2528"/>
    <cellStyle name="Salomon Logo" xfId="2529"/>
    <cellStyle name="SAPBEXaggData" xfId="2530"/>
    <cellStyle name="SAPBEXaggDataEmph" xfId="2531"/>
    <cellStyle name="SAPBEXaggItem" xfId="2532"/>
    <cellStyle name="SAPBEXaggItemX" xfId="2533"/>
    <cellStyle name="SAPBEXchaText" xfId="2534"/>
    <cellStyle name="SAPBEXexcBad7" xfId="2535"/>
    <cellStyle name="SAPBEXexcBad8" xfId="2536"/>
    <cellStyle name="SAPBEXexcBad9" xfId="2537"/>
    <cellStyle name="SAPBEXexcCritical4" xfId="2538"/>
    <cellStyle name="SAPBEXexcCritical5" xfId="2539"/>
    <cellStyle name="SAPBEXexcCritical6" xfId="2540"/>
    <cellStyle name="SAPBEXexcGood1" xfId="2541"/>
    <cellStyle name="SAPBEXexcGood2" xfId="2542"/>
    <cellStyle name="SAPBEXexcGood3" xfId="2543"/>
    <cellStyle name="SAPBEXfilterDrill" xfId="2544"/>
    <cellStyle name="SAPBEXfilterItem" xfId="2545"/>
    <cellStyle name="SAPBEXfilterText" xfId="2546"/>
    <cellStyle name="SAPBEXformats" xfId="2547"/>
    <cellStyle name="SAPBEXheaderItem" xfId="2548"/>
    <cellStyle name="SAPBEXheaderText" xfId="2549"/>
    <cellStyle name="SAPBEXHLevel0" xfId="2550"/>
    <cellStyle name="SAPBEXHLevel0X" xfId="2551"/>
    <cellStyle name="SAPBEXHLevel1" xfId="2552"/>
    <cellStyle name="SAPBEXHLevel1X" xfId="2553"/>
    <cellStyle name="SAPBEXHLevel2" xfId="2554"/>
    <cellStyle name="SAPBEXHLevel2X" xfId="2555"/>
    <cellStyle name="SAPBEXHLevel3" xfId="2556"/>
    <cellStyle name="SAPBEXHLevel3X" xfId="2557"/>
    <cellStyle name="SAPBEXinputData" xfId="2558"/>
    <cellStyle name="SAPBEXresData" xfId="2559"/>
    <cellStyle name="SAPBEXresDataEmph" xfId="2560"/>
    <cellStyle name="SAPBEXresItem" xfId="2561"/>
    <cellStyle name="SAPBEXresItemX" xfId="2562"/>
    <cellStyle name="SAPBEXstdData" xfId="2563"/>
    <cellStyle name="SAPBEXstdDataEmph" xfId="2564"/>
    <cellStyle name="SAPBEXstdItem" xfId="2565"/>
    <cellStyle name="SAPBEXstdItemX" xfId="2566"/>
    <cellStyle name="SAPBEXtitle" xfId="2567"/>
    <cellStyle name="SAPBEXundefined" xfId="2568"/>
    <cellStyle name="st1" xfId="2569"/>
    <cellStyle name="stand_bord" xfId="2570"/>
    <cellStyle name="Standard_NEGS" xfId="2571"/>
    <cellStyle name="Style 1" xfId="2572"/>
    <cellStyle name="styleColumnTitles" xfId="2573"/>
    <cellStyle name="styleDateRange" xfId="2574"/>
    <cellStyle name="styleHidden" xfId="2575"/>
    <cellStyle name="styleNormal" xfId="2576"/>
    <cellStyle name="styleSeriesAttributes" xfId="2577"/>
    <cellStyle name="styleSeriesData" xfId="2578"/>
    <cellStyle name="styleSeriesDataForecast" xfId="2579"/>
    <cellStyle name="styleSeriesDataForecastNA" xfId="2580"/>
    <cellStyle name="styleSeriesDataNA" xfId="2581"/>
    <cellStyle name="Table Head" xfId="2582"/>
    <cellStyle name="Table Head Aligned" xfId="2583"/>
    <cellStyle name="Table Head Blue" xfId="2584"/>
    <cellStyle name="Table Head Green" xfId="2585"/>
    <cellStyle name="Table Head_Val_Sum_Graph" xfId="2586"/>
    <cellStyle name="Table Heading" xfId="2587"/>
    <cellStyle name="Table Heading 2" xfId="2588"/>
    <cellStyle name="Table Heading_46EP.2011(v2.0)" xfId="2589"/>
    <cellStyle name="Table Text" xfId="2590"/>
    <cellStyle name="Table Title" xfId="2591"/>
    <cellStyle name="Table Units" xfId="2592"/>
    <cellStyle name="Table_Header" xfId="2593"/>
    <cellStyle name="TableStyleLight1" xfId="2594"/>
    <cellStyle name="TableStyleLight1 2" xfId="2595"/>
    <cellStyle name="Text" xfId="2596"/>
    <cellStyle name="Text 1" xfId="2597"/>
    <cellStyle name="Text Head" xfId="2598"/>
    <cellStyle name="Text Head 1" xfId="2599"/>
    <cellStyle name="Title" xfId="2600"/>
    <cellStyle name="Title 2" xfId="2601"/>
    <cellStyle name="Title 4" xfId="2602"/>
    <cellStyle name="Total" xfId="2603"/>
    <cellStyle name="Total 2" xfId="2604"/>
    <cellStyle name="TotalCurrency" xfId="2605"/>
    <cellStyle name="Underline_Single" xfId="2606"/>
    <cellStyle name="Unit" xfId="2607"/>
    <cellStyle name="Warning Text" xfId="2608"/>
    <cellStyle name="year" xfId="2609"/>
    <cellStyle name="Акцент1 10" xfId="2610"/>
    <cellStyle name="Акцент1 11" xfId="4920"/>
    <cellStyle name="Акцент1 12" xfId="8893"/>
    <cellStyle name="Акцент1 2" xfId="2611"/>
    <cellStyle name="Акцент1 2 10" xfId="2612"/>
    <cellStyle name="Акцент1 2 10 2" xfId="4922"/>
    <cellStyle name="Акцент1 2 10 3" xfId="10158"/>
    <cellStyle name="Акцент1 2 11" xfId="4921"/>
    <cellStyle name="Акцент1 2 12" xfId="8894"/>
    <cellStyle name="Акцент1 2 2" xfId="2613"/>
    <cellStyle name="Акцент1 2 2 2" xfId="2614"/>
    <cellStyle name="Акцент1 2 2 3" xfId="4923"/>
    <cellStyle name="Акцент1 2 2 4" xfId="8895"/>
    <cellStyle name="Акцент1 2 3" xfId="2615"/>
    <cellStyle name="Акцент1 2 3 2" xfId="4924"/>
    <cellStyle name="Акцент1 2 3 3" xfId="10160"/>
    <cellStyle name="Акцент1 2 4" xfId="2616"/>
    <cellStyle name="Акцент1 2 4 2" xfId="4925"/>
    <cellStyle name="Акцент1 2 4 3" xfId="10161"/>
    <cellStyle name="Акцент1 2 5" xfId="2617"/>
    <cellStyle name="Акцент1 2 5 2" xfId="4926"/>
    <cellStyle name="Акцент1 2 5 3" xfId="10162"/>
    <cellStyle name="Акцент1 2 6" xfId="2618"/>
    <cellStyle name="Акцент1 2 6 2" xfId="4927"/>
    <cellStyle name="Акцент1 2 6 3" xfId="10163"/>
    <cellStyle name="Акцент1 2 7" xfId="2619"/>
    <cellStyle name="Акцент1 2 7 2" xfId="4928"/>
    <cellStyle name="Акцент1 2 7 3" xfId="10164"/>
    <cellStyle name="Акцент1 2 8" xfId="2620"/>
    <cellStyle name="Акцент1 2 8 2" xfId="4929"/>
    <cellStyle name="Акцент1 2 8 3" xfId="10165"/>
    <cellStyle name="Акцент1 2 9" xfId="2621"/>
    <cellStyle name="Акцент1 2 9 2" xfId="4930"/>
    <cellStyle name="Акцент1 2 9 3" xfId="10166"/>
    <cellStyle name="Акцент1 2_МФ тепловой баланс 2015 дубль 3" xfId="2622"/>
    <cellStyle name="Акцент1 3" xfId="2623"/>
    <cellStyle name="Акцент1 3 10" xfId="2624"/>
    <cellStyle name="Акцент1 3 10 2" xfId="4932"/>
    <cellStyle name="Акцент1 3 10 3" xfId="10168"/>
    <cellStyle name="Акцент1 3 11" xfId="2625"/>
    <cellStyle name="Акцент1 3 12" xfId="4931"/>
    <cellStyle name="Акцент1 3 13" xfId="8896"/>
    <cellStyle name="Акцент1 3 2" xfId="2626"/>
    <cellStyle name="Акцент1 3 2 2" xfId="4933"/>
    <cellStyle name="Акцент1 3 2 3" xfId="8897"/>
    <cellStyle name="Акцент1 3 3" xfId="2627"/>
    <cellStyle name="Акцент1 3 3 2" xfId="4934"/>
    <cellStyle name="Акцент1 3 3 3" xfId="10170"/>
    <cellStyle name="Акцент1 3 4" xfId="2628"/>
    <cellStyle name="Акцент1 3 4 2" xfId="4935"/>
    <cellStyle name="Акцент1 3 4 3" xfId="10171"/>
    <cellStyle name="Акцент1 3 5" xfId="2629"/>
    <cellStyle name="Акцент1 3 5 2" xfId="4936"/>
    <cellStyle name="Акцент1 3 5 3" xfId="10172"/>
    <cellStyle name="Акцент1 3 6" xfId="2630"/>
    <cellStyle name="Акцент1 3 6 2" xfId="4937"/>
    <cellStyle name="Акцент1 3 6 3" xfId="10173"/>
    <cellStyle name="Акцент1 3 7" xfId="2631"/>
    <cellStyle name="Акцент1 3 7 2" xfId="4938"/>
    <cellStyle name="Акцент1 3 7 3" xfId="10174"/>
    <cellStyle name="Акцент1 3 8" xfId="2632"/>
    <cellStyle name="Акцент1 3 8 2" xfId="4939"/>
    <cellStyle name="Акцент1 3 8 3" xfId="10175"/>
    <cellStyle name="Акцент1 3 9" xfId="2633"/>
    <cellStyle name="Акцент1 3 9 2" xfId="4940"/>
    <cellStyle name="Акцент1 3 9 3" xfId="10176"/>
    <cellStyle name="Акцент1 3_МФ тепловой баланс 2015 дубль 3" xfId="2634"/>
    <cellStyle name="Акцент1 4" xfId="2635"/>
    <cellStyle name="Акцент1 4 2" xfId="2636"/>
    <cellStyle name="Акцент1 4_МФ тепловой баланс 2015 дубль 3" xfId="2637"/>
    <cellStyle name="Акцент1 5" xfId="2638"/>
    <cellStyle name="Акцент1 5 2" xfId="2639"/>
    <cellStyle name="Акцент1 5_МФ тепловой баланс 2015 дубль 3" xfId="2640"/>
    <cellStyle name="Акцент1 6" xfId="2641"/>
    <cellStyle name="Акцент1 6 2" xfId="2642"/>
    <cellStyle name="Акцент1 6_МФ тепловой баланс 2015 дубль 3" xfId="2643"/>
    <cellStyle name="Акцент1 7" xfId="2644"/>
    <cellStyle name="Акцент1 7 2" xfId="2645"/>
    <cellStyle name="Акцент1 7_МФ тепловой баланс 2015 дубль 3" xfId="2646"/>
    <cellStyle name="Акцент1 8" xfId="2647"/>
    <cellStyle name="Акцент1 8 2" xfId="2648"/>
    <cellStyle name="Акцент1 9" xfId="2649"/>
    <cellStyle name="Акцент1 9 2" xfId="2650"/>
    <cellStyle name="Акцент2 10" xfId="2651"/>
    <cellStyle name="Акцент2 11" xfId="4941"/>
    <cellStyle name="Акцент2 12" xfId="8898"/>
    <cellStyle name="Акцент2 2" xfId="2652"/>
    <cellStyle name="Акцент2 2 10" xfId="2653"/>
    <cellStyle name="Акцент2 2 10 2" xfId="4943"/>
    <cellStyle name="Акцент2 2 10 3" xfId="10179"/>
    <cellStyle name="Акцент2 2 11" xfId="4942"/>
    <cellStyle name="Акцент2 2 12" xfId="8899"/>
    <cellStyle name="Акцент2 2 2" xfId="2654"/>
    <cellStyle name="Акцент2 2 2 2" xfId="2655"/>
    <cellStyle name="Акцент2 2 2 3" xfId="4944"/>
    <cellStyle name="Акцент2 2 2 4" xfId="8900"/>
    <cellStyle name="Акцент2 2 3" xfId="2656"/>
    <cellStyle name="Акцент2 2 3 2" xfId="4945"/>
    <cellStyle name="Акцент2 2 3 3" xfId="10181"/>
    <cellStyle name="Акцент2 2 4" xfId="2657"/>
    <cellStyle name="Акцент2 2 4 2" xfId="4946"/>
    <cellStyle name="Акцент2 2 4 3" xfId="10182"/>
    <cellStyle name="Акцент2 2 5" xfId="2658"/>
    <cellStyle name="Акцент2 2 5 2" xfId="4947"/>
    <cellStyle name="Акцент2 2 5 3" xfId="10183"/>
    <cellStyle name="Акцент2 2 6" xfId="2659"/>
    <cellStyle name="Акцент2 2 6 2" xfId="4948"/>
    <cellStyle name="Акцент2 2 6 3" xfId="10184"/>
    <cellStyle name="Акцент2 2 7" xfId="2660"/>
    <cellStyle name="Акцент2 2 7 2" xfId="4949"/>
    <cellStyle name="Акцент2 2 7 3" xfId="10185"/>
    <cellStyle name="Акцент2 2 8" xfId="2661"/>
    <cellStyle name="Акцент2 2 8 2" xfId="4950"/>
    <cellStyle name="Акцент2 2 8 3" xfId="10186"/>
    <cellStyle name="Акцент2 2 9" xfId="2662"/>
    <cellStyle name="Акцент2 2 9 2" xfId="4951"/>
    <cellStyle name="Акцент2 2 9 3" xfId="10187"/>
    <cellStyle name="Акцент2 2_МФ тепловой баланс 2015 дубль 3" xfId="2663"/>
    <cellStyle name="Акцент2 3" xfId="2664"/>
    <cellStyle name="Акцент2 3 10" xfId="2665"/>
    <cellStyle name="Акцент2 3 10 2" xfId="4953"/>
    <cellStyle name="Акцент2 3 10 3" xfId="10189"/>
    <cellStyle name="Акцент2 3 11" xfId="2666"/>
    <cellStyle name="Акцент2 3 12" xfId="4952"/>
    <cellStyle name="Акцент2 3 13" xfId="8901"/>
    <cellStyle name="Акцент2 3 2" xfId="2667"/>
    <cellStyle name="Акцент2 3 2 2" xfId="4954"/>
    <cellStyle name="Акцент2 3 2 3" xfId="8902"/>
    <cellStyle name="Акцент2 3 3" xfId="2668"/>
    <cellStyle name="Акцент2 3 3 2" xfId="4955"/>
    <cellStyle name="Акцент2 3 3 3" xfId="10191"/>
    <cellStyle name="Акцент2 3 4" xfId="2669"/>
    <cellStyle name="Акцент2 3 4 2" xfId="4956"/>
    <cellStyle name="Акцент2 3 4 3" xfId="10192"/>
    <cellStyle name="Акцент2 3 5" xfId="2670"/>
    <cellStyle name="Акцент2 3 5 2" xfId="4957"/>
    <cellStyle name="Акцент2 3 5 3" xfId="10193"/>
    <cellStyle name="Акцент2 3 6" xfId="2671"/>
    <cellStyle name="Акцент2 3 6 2" xfId="4958"/>
    <cellStyle name="Акцент2 3 6 3" xfId="10194"/>
    <cellStyle name="Акцент2 3 7" xfId="2672"/>
    <cellStyle name="Акцент2 3 7 2" xfId="4959"/>
    <cellStyle name="Акцент2 3 7 3" xfId="10195"/>
    <cellStyle name="Акцент2 3 8" xfId="2673"/>
    <cellStyle name="Акцент2 3 8 2" xfId="4960"/>
    <cellStyle name="Акцент2 3 8 3" xfId="10196"/>
    <cellStyle name="Акцент2 3 9" xfId="2674"/>
    <cellStyle name="Акцент2 3 9 2" xfId="4961"/>
    <cellStyle name="Акцент2 3 9 3" xfId="10197"/>
    <cellStyle name="Акцент2 3_МФ тепловой баланс 2015 дубль 3" xfId="2675"/>
    <cellStyle name="Акцент2 4" xfId="2676"/>
    <cellStyle name="Акцент2 4 2" xfId="2677"/>
    <cellStyle name="Акцент2 4_МФ тепловой баланс 2015 дубль 3" xfId="2678"/>
    <cellStyle name="Акцент2 5" xfId="2679"/>
    <cellStyle name="Акцент2 5 2" xfId="2680"/>
    <cellStyle name="Акцент2 5_МФ тепловой баланс 2015 дубль 3" xfId="2681"/>
    <cellStyle name="Акцент2 6" xfId="2682"/>
    <cellStyle name="Акцент2 6 2" xfId="2683"/>
    <cellStyle name="Акцент2 6_МФ тепловой баланс 2015 дубль 3" xfId="2684"/>
    <cellStyle name="Акцент2 7" xfId="2685"/>
    <cellStyle name="Акцент2 7 2" xfId="2686"/>
    <cellStyle name="Акцент2 7_МФ тепловой баланс 2015 дубль 3" xfId="2687"/>
    <cellStyle name="Акцент2 8" xfId="2688"/>
    <cellStyle name="Акцент2 8 2" xfId="2689"/>
    <cellStyle name="Акцент2 9" xfId="2690"/>
    <cellStyle name="Акцент2 9 2" xfId="2691"/>
    <cellStyle name="Акцент3 10" xfId="2692"/>
    <cellStyle name="Акцент3 11" xfId="4962"/>
    <cellStyle name="Акцент3 12" xfId="8903"/>
    <cellStyle name="Акцент3 2" xfId="2693"/>
    <cellStyle name="Акцент3 2 10" xfId="2694"/>
    <cellStyle name="Акцент3 2 10 2" xfId="4964"/>
    <cellStyle name="Акцент3 2 10 3" xfId="10200"/>
    <cellStyle name="Акцент3 2 11" xfId="4963"/>
    <cellStyle name="Акцент3 2 12" xfId="8904"/>
    <cellStyle name="Акцент3 2 2" xfId="2695"/>
    <cellStyle name="Акцент3 2 2 2" xfId="2696"/>
    <cellStyle name="Акцент3 2 2 3" xfId="4965"/>
    <cellStyle name="Акцент3 2 2 4" xfId="8905"/>
    <cellStyle name="Акцент3 2 3" xfId="2697"/>
    <cellStyle name="Акцент3 2 3 2" xfId="4966"/>
    <cellStyle name="Акцент3 2 3 3" xfId="10202"/>
    <cellStyle name="Акцент3 2 4" xfId="2698"/>
    <cellStyle name="Акцент3 2 4 2" xfId="4967"/>
    <cellStyle name="Акцент3 2 4 3" xfId="10203"/>
    <cellStyle name="Акцент3 2 5" xfId="2699"/>
    <cellStyle name="Акцент3 2 5 2" xfId="4968"/>
    <cellStyle name="Акцент3 2 5 3" xfId="10204"/>
    <cellStyle name="Акцент3 2 6" xfId="2700"/>
    <cellStyle name="Акцент3 2 6 2" xfId="4969"/>
    <cellStyle name="Акцент3 2 6 3" xfId="10205"/>
    <cellStyle name="Акцент3 2 7" xfId="2701"/>
    <cellStyle name="Акцент3 2 7 2" xfId="4970"/>
    <cellStyle name="Акцент3 2 7 3" xfId="10206"/>
    <cellStyle name="Акцент3 2 8" xfId="2702"/>
    <cellStyle name="Акцент3 2 8 2" xfId="4971"/>
    <cellStyle name="Акцент3 2 8 3" xfId="10207"/>
    <cellStyle name="Акцент3 2 9" xfId="2703"/>
    <cellStyle name="Акцент3 2 9 2" xfId="4972"/>
    <cellStyle name="Акцент3 2 9 3" xfId="10208"/>
    <cellStyle name="Акцент3 2_МФ тепловой баланс 2015 дубль 3" xfId="2704"/>
    <cellStyle name="Акцент3 3" xfId="2705"/>
    <cellStyle name="Акцент3 3 10" xfId="2706"/>
    <cellStyle name="Акцент3 3 10 2" xfId="4974"/>
    <cellStyle name="Акцент3 3 10 3" xfId="10210"/>
    <cellStyle name="Акцент3 3 11" xfId="2707"/>
    <cellStyle name="Акцент3 3 12" xfId="4973"/>
    <cellStyle name="Акцент3 3 13" xfId="8906"/>
    <cellStyle name="Акцент3 3 2" xfId="2708"/>
    <cellStyle name="Акцент3 3 2 2" xfId="4975"/>
    <cellStyle name="Акцент3 3 2 3" xfId="8907"/>
    <cellStyle name="Акцент3 3 3" xfId="2709"/>
    <cellStyle name="Акцент3 3 3 2" xfId="4976"/>
    <cellStyle name="Акцент3 3 3 3" xfId="10212"/>
    <cellStyle name="Акцент3 3 4" xfId="2710"/>
    <cellStyle name="Акцент3 3 4 2" xfId="4977"/>
    <cellStyle name="Акцент3 3 4 3" xfId="10213"/>
    <cellStyle name="Акцент3 3 5" xfId="2711"/>
    <cellStyle name="Акцент3 3 5 2" xfId="4978"/>
    <cellStyle name="Акцент3 3 5 3" xfId="10214"/>
    <cellStyle name="Акцент3 3 6" xfId="2712"/>
    <cellStyle name="Акцент3 3 6 2" xfId="4979"/>
    <cellStyle name="Акцент3 3 6 3" xfId="10215"/>
    <cellStyle name="Акцент3 3 7" xfId="2713"/>
    <cellStyle name="Акцент3 3 7 2" xfId="4980"/>
    <cellStyle name="Акцент3 3 7 3" xfId="10216"/>
    <cellStyle name="Акцент3 3 8" xfId="2714"/>
    <cellStyle name="Акцент3 3 8 2" xfId="4981"/>
    <cellStyle name="Акцент3 3 8 3" xfId="10217"/>
    <cellStyle name="Акцент3 3 9" xfId="2715"/>
    <cellStyle name="Акцент3 3 9 2" xfId="4982"/>
    <cellStyle name="Акцент3 3 9 3" xfId="10218"/>
    <cellStyle name="Акцент3 3_МФ тепловой баланс 2015 дубль 3" xfId="2716"/>
    <cellStyle name="Акцент3 4" xfId="2717"/>
    <cellStyle name="Акцент3 4 2" xfId="2718"/>
    <cellStyle name="Акцент3 4_МФ тепловой баланс 2015 дубль 3" xfId="2719"/>
    <cellStyle name="Акцент3 5" xfId="2720"/>
    <cellStyle name="Акцент3 5 2" xfId="2721"/>
    <cellStyle name="Акцент3 5_МФ тепловой баланс 2015 дубль 3" xfId="2722"/>
    <cellStyle name="Акцент3 6" xfId="2723"/>
    <cellStyle name="Акцент3 6 2" xfId="2724"/>
    <cellStyle name="Акцент3 6_МФ тепловой баланс 2015 дубль 3" xfId="2725"/>
    <cellStyle name="Акцент3 7" xfId="2726"/>
    <cellStyle name="Акцент3 7 2" xfId="2727"/>
    <cellStyle name="Акцент3 7_МФ тепловой баланс 2015 дубль 3" xfId="2728"/>
    <cellStyle name="Акцент3 8" xfId="2729"/>
    <cellStyle name="Акцент3 8 2" xfId="2730"/>
    <cellStyle name="Акцент3 9" xfId="2731"/>
    <cellStyle name="Акцент3 9 2" xfId="2732"/>
    <cellStyle name="Акцент4 10" xfId="2733"/>
    <cellStyle name="Акцент4 11" xfId="4983"/>
    <cellStyle name="Акцент4 12" xfId="8908"/>
    <cellStyle name="Акцент4 2" xfId="2734"/>
    <cellStyle name="Акцент4 2 10" xfId="2735"/>
    <cellStyle name="Акцент4 2 10 2" xfId="4985"/>
    <cellStyle name="Акцент4 2 10 3" xfId="10221"/>
    <cellStyle name="Акцент4 2 11" xfId="4984"/>
    <cellStyle name="Акцент4 2 12" xfId="8909"/>
    <cellStyle name="Акцент4 2 2" xfId="2736"/>
    <cellStyle name="Акцент4 2 2 2" xfId="2737"/>
    <cellStyle name="Акцент4 2 2 3" xfId="4986"/>
    <cellStyle name="Акцент4 2 2 4" xfId="8910"/>
    <cellStyle name="Акцент4 2 3" xfId="2738"/>
    <cellStyle name="Акцент4 2 3 2" xfId="4987"/>
    <cellStyle name="Акцент4 2 3 3" xfId="10223"/>
    <cellStyle name="Акцент4 2 4" xfId="2739"/>
    <cellStyle name="Акцент4 2 4 2" xfId="4988"/>
    <cellStyle name="Акцент4 2 4 3" xfId="10224"/>
    <cellStyle name="Акцент4 2 5" xfId="2740"/>
    <cellStyle name="Акцент4 2 5 2" xfId="4989"/>
    <cellStyle name="Акцент4 2 5 3" xfId="10225"/>
    <cellStyle name="Акцент4 2 6" xfId="2741"/>
    <cellStyle name="Акцент4 2 6 2" xfId="4990"/>
    <cellStyle name="Акцент4 2 6 3" xfId="10226"/>
    <cellStyle name="Акцент4 2 7" xfId="2742"/>
    <cellStyle name="Акцент4 2 7 2" xfId="4991"/>
    <cellStyle name="Акцент4 2 7 3" xfId="10227"/>
    <cellStyle name="Акцент4 2 8" xfId="2743"/>
    <cellStyle name="Акцент4 2 8 2" xfId="4992"/>
    <cellStyle name="Акцент4 2 8 3" xfId="10228"/>
    <cellStyle name="Акцент4 2 9" xfId="2744"/>
    <cellStyle name="Акцент4 2 9 2" xfId="4993"/>
    <cellStyle name="Акцент4 2 9 3" xfId="10229"/>
    <cellStyle name="Акцент4 2_МФ тепловой баланс 2015 дубль 3" xfId="2745"/>
    <cellStyle name="Акцент4 3" xfId="2746"/>
    <cellStyle name="Акцент4 3 10" xfId="2747"/>
    <cellStyle name="Акцент4 3 10 2" xfId="4995"/>
    <cellStyle name="Акцент4 3 10 3" xfId="10231"/>
    <cellStyle name="Акцент4 3 11" xfId="2748"/>
    <cellStyle name="Акцент4 3 12" xfId="4994"/>
    <cellStyle name="Акцент4 3 13" xfId="8911"/>
    <cellStyle name="Акцент4 3 2" xfId="2749"/>
    <cellStyle name="Акцент4 3 2 2" xfId="4996"/>
    <cellStyle name="Акцент4 3 2 3" xfId="8912"/>
    <cellStyle name="Акцент4 3 3" xfId="2750"/>
    <cellStyle name="Акцент4 3 3 2" xfId="4997"/>
    <cellStyle name="Акцент4 3 3 3" xfId="10233"/>
    <cellStyle name="Акцент4 3 4" xfId="2751"/>
    <cellStyle name="Акцент4 3 4 2" xfId="4998"/>
    <cellStyle name="Акцент4 3 4 3" xfId="10234"/>
    <cellStyle name="Акцент4 3 5" xfId="2752"/>
    <cellStyle name="Акцент4 3 5 2" xfId="4999"/>
    <cellStyle name="Акцент4 3 5 3" xfId="10235"/>
    <cellStyle name="Акцент4 3 6" xfId="2753"/>
    <cellStyle name="Акцент4 3 6 2" xfId="5000"/>
    <cellStyle name="Акцент4 3 6 3" xfId="10236"/>
    <cellStyle name="Акцент4 3 7" xfId="2754"/>
    <cellStyle name="Акцент4 3 7 2" xfId="5001"/>
    <cellStyle name="Акцент4 3 7 3" xfId="10237"/>
    <cellStyle name="Акцент4 3 8" xfId="2755"/>
    <cellStyle name="Акцент4 3 8 2" xfId="5002"/>
    <cellStyle name="Акцент4 3 8 3" xfId="10238"/>
    <cellStyle name="Акцент4 3 9" xfId="2756"/>
    <cellStyle name="Акцент4 3 9 2" xfId="5003"/>
    <cellStyle name="Акцент4 3 9 3" xfId="10239"/>
    <cellStyle name="Акцент4 3_МФ тепловой баланс 2015 дубль 3" xfId="2757"/>
    <cellStyle name="Акцент4 4" xfId="2758"/>
    <cellStyle name="Акцент4 4 2" xfId="2759"/>
    <cellStyle name="Акцент4 4_МФ тепловой баланс 2015 дубль 3" xfId="2760"/>
    <cellStyle name="Акцент4 5" xfId="2761"/>
    <cellStyle name="Акцент4 5 2" xfId="2762"/>
    <cellStyle name="Акцент4 5_МФ тепловой баланс 2015 дубль 3" xfId="2763"/>
    <cellStyle name="Акцент4 6" xfId="2764"/>
    <cellStyle name="Акцент4 6 2" xfId="2765"/>
    <cellStyle name="Акцент4 6_МФ тепловой баланс 2015 дубль 3" xfId="2766"/>
    <cellStyle name="Акцент4 7" xfId="2767"/>
    <cellStyle name="Акцент4 7 2" xfId="2768"/>
    <cellStyle name="Акцент4 7_МФ тепловой баланс 2015 дубль 3" xfId="2769"/>
    <cellStyle name="Акцент4 8" xfId="2770"/>
    <cellStyle name="Акцент4 8 2" xfId="2771"/>
    <cellStyle name="Акцент4 9" xfId="2772"/>
    <cellStyle name="Акцент4 9 2" xfId="2773"/>
    <cellStyle name="Акцент5 10" xfId="2774"/>
    <cellStyle name="Акцент5 11" xfId="5004"/>
    <cellStyle name="Акцент5 12" xfId="8913"/>
    <cellStyle name="Акцент5 2" xfId="2775"/>
    <cellStyle name="Акцент5 2 10" xfId="2776"/>
    <cellStyle name="Акцент5 2 10 2" xfId="5006"/>
    <cellStyle name="Акцент5 2 10 3" xfId="10242"/>
    <cellStyle name="Акцент5 2 11" xfId="5005"/>
    <cellStyle name="Акцент5 2 12" xfId="8914"/>
    <cellStyle name="Акцент5 2 2" xfId="2777"/>
    <cellStyle name="Акцент5 2 2 2" xfId="2778"/>
    <cellStyle name="Акцент5 2 2 3" xfId="5007"/>
    <cellStyle name="Акцент5 2 2 4" xfId="8915"/>
    <cellStyle name="Акцент5 2 3" xfId="2779"/>
    <cellStyle name="Акцент5 2 3 2" xfId="5008"/>
    <cellStyle name="Акцент5 2 3 3" xfId="10244"/>
    <cellStyle name="Акцент5 2 4" xfId="2780"/>
    <cellStyle name="Акцент5 2 4 2" xfId="5009"/>
    <cellStyle name="Акцент5 2 4 3" xfId="10245"/>
    <cellStyle name="Акцент5 2 5" xfId="2781"/>
    <cellStyle name="Акцент5 2 5 2" xfId="5010"/>
    <cellStyle name="Акцент5 2 5 3" xfId="10246"/>
    <cellStyle name="Акцент5 2 6" xfId="2782"/>
    <cellStyle name="Акцент5 2 6 2" xfId="5011"/>
    <cellStyle name="Акцент5 2 6 3" xfId="10247"/>
    <cellStyle name="Акцент5 2 7" xfId="2783"/>
    <cellStyle name="Акцент5 2 7 2" xfId="5012"/>
    <cellStyle name="Акцент5 2 7 3" xfId="10248"/>
    <cellStyle name="Акцент5 2 8" xfId="2784"/>
    <cellStyle name="Акцент5 2 8 2" xfId="5013"/>
    <cellStyle name="Акцент5 2 8 3" xfId="10249"/>
    <cellStyle name="Акцент5 2 9" xfId="2785"/>
    <cellStyle name="Акцент5 2 9 2" xfId="5014"/>
    <cellStyle name="Акцент5 2 9 3" xfId="10250"/>
    <cellStyle name="Акцент5 2_МФ тепловой баланс 2015 дубль 3" xfId="2786"/>
    <cellStyle name="Акцент5 3" xfId="2787"/>
    <cellStyle name="Акцент5 3 10" xfId="2788"/>
    <cellStyle name="Акцент5 3 10 2" xfId="5016"/>
    <cellStyle name="Акцент5 3 10 3" xfId="10252"/>
    <cellStyle name="Акцент5 3 11" xfId="2789"/>
    <cellStyle name="Акцент5 3 12" xfId="5015"/>
    <cellStyle name="Акцент5 3 13" xfId="8916"/>
    <cellStyle name="Акцент5 3 2" xfId="2790"/>
    <cellStyle name="Акцент5 3 2 2" xfId="5017"/>
    <cellStyle name="Акцент5 3 2 3" xfId="8917"/>
    <cellStyle name="Акцент5 3 3" xfId="2791"/>
    <cellStyle name="Акцент5 3 3 2" xfId="5018"/>
    <cellStyle name="Акцент5 3 3 3" xfId="10254"/>
    <cellStyle name="Акцент5 3 4" xfId="2792"/>
    <cellStyle name="Акцент5 3 4 2" xfId="5019"/>
    <cellStyle name="Акцент5 3 4 3" xfId="10255"/>
    <cellStyle name="Акцент5 3 5" xfId="2793"/>
    <cellStyle name="Акцент5 3 5 2" xfId="5020"/>
    <cellStyle name="Акцент5 3 5 3" xfId="10256"/>
    <cellStyle name="Акцент5 3 6" xfId="2794"/>
    <cellStyle name="Акцент5 3 6 2" xfId="5021"/>
    <cellStyle name="Акцент5 3 6 3" xfId="10257"/>
    <cellStyle name="Акцент5 3 7" xfId="2795"/>
    <cellStyle name="Акцент5 3 7 2" xfId="5022"/>
    <cellStyle name="Акцент5 3 7 3" xfId="10258"/>
    <cellStyle name="Акцент5 3 8" xfId="2796"/>
    <cellStyle name="Акцент5 3 8 2" xfId="5023"/>
    <cellStyle name="Акцент5 3 8 3" xfId="10259"/>
    <cellStyle name="Акцент5 3 9" xfId="2797"/>
    <cellStyle name="Акцент5 3 9 2" xfId="5024"/>
    <cellStyle name="Акцент5 3 9 3" xfId="10260"/>
    <cellStyle name="Акцент5 3_МФ тепловой баланс 2015 дубль 3" xfId="2798"/>
    <cellStyle name="Акцент5 4" xfId="2799"/>
    <cellStyle name="Акцент5 4 2" xfId="2800"/>
    <cellStyle name="Акцент5 4_МФ тепловой баланс 2015 дубль 3" xfId="2801"/>
    <cellStyle name="Акцент5 5" xfId="2802"/>
    <cellStyle name="Акцент5 5 2" xfId="2803"/>
    <cellStyle name="Акцент5 5_МФ тепловой баланс 2015 дубль 3" xfId="2804"/>
    <cellStyle name="Акцент5 6" xfId="2805"/>
    <cellStyle name="Акцент5 6 2" xfId="2806"/>
    <cellStyle name="Акцент5 6_МФ тепловой баланс 2015 дубль 3" xfId="2807"/>
    <cellStyle name="Акцент5 7" xfId="2808"/>
    <cellStyle name="Акцент5 7 2" xfId="2809"/>
    <cellStyle name="Акцент5 7_МФ тепловой баланс 2015 дубль 3" xfId="2810"/>
    <cellStyle name="Акцент5 8" xfId="2811"/>
    <cellStyle name="Акцент5 8 2" xfId="2812"/>
    <cellStyle name="Акцент5 9" xfId="2813"/>
    <cellStyle name="Акцент5 9 2" xfId="2814"/>
    <cellStyle name="Акцент6 10" xfId="2815"/>
    <cellStyle name="Акцент6 11" xfId="5025"/>
    <cellStyle name="Акцент6 12" xfId="8918"/>
    <cellStyle name="Акцент6 2" xfId="2816"/>
    <cellStyle name="Акцент6 2 10" xfId="2817"/>
    <cellStyle name="Акцент6 2 10 2" xfId="5027"/>
    <cellStyle name="Акцент6 2 10 3" xfId="10263"/>
    <cellStyle name="Акцент6 2 11" xfId="5026"/>
    <cellStyle name="Акцент6 2 12" xfId="8919"/>
    <cellStyle name="Акцент6 2 2" xfId="2818"/>
    <cellStyle name="Акцент6 2 2 2" xfId="2819"/>
    <cellStyle name="Акцент6 2 2 3" xfId="5028"/>
    <cellStyle name="Акцент6 2 2 4" xfId="8920"/>
    <cellStyle name="Акцент6 2 3" xfId="2820"/>
    <cellStyle name="Акцент6 2 3 2" xfId="5029"/>
    <cellStyle name="Акцент6 2 3 3" xfId="10265"/>
    <cellStyle name="Акцент6 2 4" xfId="2821"/>
    <cellStyle name="Акцент6 2 4 2" xfId="5030"/>
    <cellStyle name="Акцент6 2 4 3" xfId="10266"/>
    <cellStyle name="Акцент6 2 5" xfId="2822"/>
    <cellStyle name="Акцент6 2 5 2" xfId="5031"/>
    <cellStyle name="Акцент6 2 5 3" xfId="10267"/>
    <cellStyle name="Акцент6 2 6" xfId="2823"/>
    <cellStyle name="Акцент6 2 6 2" xfId="5032"/>
    <cellStyle name="Акцент6 2 6 3" xfId="10268"/>
    <cellStyle name="Акцент6 2 7" xfId="2824"/>
    <cellStyle name="Акцент6 2 7 2" xfId="5033"/>
    <cellStyle name="Акцент6 2 7 3" xfId="10269"/>
    <cellStyle name="Акцент6 2 8" xfId="2825"/>
    <cellStyle name="Акцент6 2 8 2" xfId="5034"/>
    <cellStyle name="Акцент6 2 8 3" xfId="10270"/>
    <cellStyle name="Акцент6 2 9" xfId="2826"/>
    <cellStyle name="Акцент6 2 9 2" xfId="5035"/>
    <cellStyle name="Акцент6 2 9 3" xfId="10271"/>
    <cellStyle name="Акцент6 2_МФ тепловой баланс 2015 дубль 3" xfId="2827"/>
    <cellStyle name="Акцент6 3" xfId="2828"/>
    <cellStyle name="Акцент6 3 10" xfId="2829"/>
    <cellStyle name="Акцент6 3 10 2" xfId="5037"/>
    <cellStyle name="Акцент6 3 10 3" xfId="10273"/>
    <cellStyle name="Акцент6 3 11" xfId="2830"/>
    <cellStyle name="Акцент6 3 12" xfId="5036"/>
    <cellStyle name="Акцент6 3 13" xfId="8921"/>
    <cellStyle name="Акцент6 3 2" xfId="2831"/>
    <cellStyle name="Акцент6 3 2 2" xfId="5038"/>
    <cellStyle name="Акцент6 3 2 3" xfId="8922"/>
    <cellStyle name="Акцент6 3 3" xfId="2832"/>
    <cellStyle name="Акцент6 3 3 2" xfId="5039"/>
    <cellStyle name="Акцент6 3 3 3" xfId="10275"/>
    <cellStyle name="Акцент6 3 4" xfId="2833"/>
    <cellStyle name="Акцент6 3 4 2" xfId="5040"/>
    <cellStyle name="Акцент6 3 4 3" xfId="10276"/>
    <cellStyle name="Акцент6 3 5" xfId="2834"/>
    <cellStyle name="Акцент6 3 5 2" xfId="5041"/>
    <cellStyle name="Акцент6 3 5 3" xfId="10277"/>
    <cellStyle name="Акцент6 3 6" xfId="2835"/>
    <cellStyle name="Акцент6 3 6 2" xfId="5042"/>
    <cellStyle name="Акцент6 3 6 3" xfId="10278"/>
    <cellStyle name="Акцент6 3 7" xfId="2836"/>
    <cellStyle name="Акцент6 3 7 2" xfId="5043"/>
    <cellStyle name="Акцент6 3 7 3" xfId="10279"/>
    <cellStyle name="Акцент6 3 8" xfId="2837"/>
    <cellStyle name="Акцент6 3 8 2" xfId="5044"/>
    <cellStyle name="Акцент6 3 8 3" xfId="10280"/>
    <cellStyle name="Акцент6 3 9" xfId="2838"/>
    <cellStyle name="Акцент6 3 9 2" xfId="5045"/>
    <cellStyle name="Акцент6 3 9 3" xfId="10281"/>
    <cellStyle name="Акцент6 3_МФ тепловой баланс 2015 дубль 3" xfId="2839"/>
    <cellStyle name="Акцент6 4" xfId="2840"/>
    <cellStyle name="Акцент6 4 2" xfId="2841"/>
    <cellStyle name="Акцент6 4_МФ тепловой баланс 2015 дубль 3" xfId="2842"/>
    <cellStyle name="Акцент6 5" xfId="2843"/>
    <cellStyle name="Акцент6 5 2" xfId="2844"/>
    <cellStyle name="Акцент6 5_МФ тепловой баланс 2015 дубль 3" xfId="2845"/>
    <cellStyle name="Акцент6 6" xfId="2846"/>
    <cellStyle name="Акцент6 6 2" xfId="2847"/>
    <cellStyle name="Акцент6 6_МФ тепловой баланс 2015 дубль 3" xfId="2848"/>
    <cellStyle name="Акцент6 7" xfId="2849"/>
    <cellStyle name="Акцент6 7 2" xfId="2850"/>
    <cellStyle name="Акцент6 7_МФ тепловой баланс 2015 дубль 3" xfId="2851"/>
    <cellStyle name="Акцент6 8" xfId="2852"/>
    <cellStyle name="Акцент6 8 2" xfId="2853"/>
    <cellStyle name="Акцент6 9" xfId="2854"/>
    <cellStyle name="Акцент6 9 2" xfId="2855"/>
    <cellStyle name="Беззащитный" xfId="2856"/>
    <cellStyle name="Ввод  10" xfId="2857"/>
    <cellStyle name="Ввод  10 2" xfId="2858"/>
    <cellStyle name="Ввод  11" xfId="2859"/>
    <cellStyle name="Ввод  12" xfId="2860"/>
    <cellStyle name="Ввод  13" xfId="2861"/>
    <cellStyle name="Ввод  14" xfId="2862"/>
    <cellStyle name="Ввод  15" xfId="2863"/>
    <cellStyle name="Ввод  16" xfId="2864"/>
    <cellStyle name="Ввод  17" xfId="2865"/>
    <cellStyle name="Ввод  18" xfId="5046"/>
    <cellStyle name="Ввод  19" xfId="8923"/>
    <cellStyle name="Ввод  2" xfId="2866"/>
    <cellStyle name="Ввод  2 10" xfId="2867"/>
    <cellStyle name="Ввод  2 10 2" xfId="5048"/>
    <cellStyle name="Ввод  2 10 3" xfId="10284"/>
    <cellStyle name="Ввод  2 11" xfId="5047"/>
    <cellStyle name="Ввод  2 12" xfId="8924"/>
    <cellStyle name="Ввод  2 2" xfId="2868"/>
    <cellStyle name="Ввод  2 2 2" xfId="2869"/>
    <cellStyle name="Ввод  2 2 3" xfId="5049"/>
    <cellStyle name="Ввод  2 2 4" xfId="8925"/>
    <cellStyle name="Ввод  2 3" xfId="2870"/>
    <cellStyle name="Ввод  2 3 2" xfId="5050"/>
    <cellStyle name="Ввод  2 3 3" xfId="10286"/>
    <cellStyle name="Ввод  2 4" xfId="2871"/>
    <cellStyle name="Ввод  2 4 2" xfId="5051"/>
    <cellStyle name="Ввод  2 4 3" xfId="10287"/>
    <cellStyle name="Ввод  2 5" xfId="2872"/>
    <cellStyle name="Ввод  2 5 2" xfId="5052"/>
    <cellStyle name="Ввод  2 5 3" xfId="10288"/>
    <cellStyle name="Ввод  2 6" xfId="2873"/>
    <cellStyle name="Ввод  2 6 2" xfId="5053"/>
    <cellStyle name="Ввод  2 6 3" xfId="10289"/>
    <cellStyle name="Ввод  2 7" xfId="2874"/>
    <cellStyle name="Ввод  2 7 2" xfId="5054"/>
    <cellStyle name="Ввод  2 7 3" xfId="10290"/>
    <cellStyle name="Ввод  2 8" xfId="2875"/>
    <cellStyle name="Ввод  2 8 2" xfId="5055"/>
    <cellStyle name="Ввод  2 8 3" xfId="10291"/>
    <cellStyle name="Ввод  2 9" xfId="2876"/>
    <cellStyle name="Ввод  2 9 2" xfId="5056"/>
    <cellStyle name="Ввод  2 9 3" xfId="10292"/>
    <cellStyle name="Ввод  2_46EE.2011(v1.0)" xfId="2877"/>
    <cellStyle name="Ввод  3" xfId="2878"/>
    <cellStyle name="Ввод  3 10" xfId="2879"/>
    <cellStyle name="Ввод  3 10 2" xfId="5058"/>
    <cellStyle name="Ввод  3 10 3" xfId="10294"/>
    <cellStyle name="Ввод  3 11" xfId="2880"/>
    <cellStyle name="Ввод  3 12" xfId="5057"/>
    <cellStyle name="Ввод  3 13" xfId="8926"/>
    <cellStyle name="Ввод  3 2" xfId="2881"/>
    <cellStyle name="Ввод  3 2 2" xfId="5059"/>
    <cellStyle name="Ввод  3 2 3" xfId="8927"/>
    <cellStyle name="Ввод  3 3" xfId="2882"/>
    <cellStyle name="Ввод  3 3 2" xfId="2883"/>
    <cellStyle name="Ввод  3 3 3" xfId="5060"/>
    <cellStyle name="Ввод  3 3 4" xfId="10296"/>
    <cellStyle name="Ввод  3 4" xfId="2884"/>
    <cellStyle name="Ввод  3 4 2" xfId="5061"/>
    <cellStyle name="Ввод  3 4 3" xfId="10297"/>
    <cellStyle name="Ввод  3 5" xfId="2885"/>
    <cellStyle name="Ввод  3 5 2" xfId="5062"/>
    <cellStyle name="Ввод  3 5 3" xfId="10298"/>
    <cellStyle name="Ввод  3 6" xfId="2886"/>
    <cellStyle name="Ввод  3 6 2" xfId="5063"/>
    <cellStyle name="Ввод  3 6 3" xfId="10299"/>
    <cellStyle name="Ввод  3 7" xfId="2887"/>
    <cellStyle name="Ввод  3 7 2" xfId="5064"/>
    <cellStyle name="Ввод  3 7 3" xfId="10300"/>
    <cellStyle name="Ввод  3 8" xfId="2888"/>
    <cellStyle name="Ввод  3 8 2" xfId="5065"/>
    <cellStyle name="Ввод  3 8 3" xfId="10301"/>
    <cellStyle name="Ввод  3 9" xfId="2889"/>
    <cellStyle name="Ввод  3 9 2" xfId="5066"/>
    <cellStyle name="Ввод  3 9 3" xfId="10302"/>
    <cellStyle name="Ввод  3_46EE.2011(v1.0)" xfId="2890"/>
    <cellStyle name="Ввод  4" xfId="2891"/>
    <cellStyle name="Ввод  4 2" xfId="2892"/>
    <cellStyle name="Ввод  4 3" xfId="2893"/>
    <cellStyle name="Ввод  4_46EE.2011(v1.0)" xfId="2894"/>
    <cellStyle name="Ввод  5" xfId="2895"/>
    <cellStyle name="Ввод  5 2" xfId="2896"/>
    <cellStyle name="Ввод  5 3" xfId="2897"/>
    <cellStyle name="Ввод  5_46EE.2011(v1.0)" xfId="2898"/>
    <cellStyle name="Ввод  6" xfId="2899"/>
    <cellStyle name="Ввод  6 2" xfId="2900"/>
    <cellStyle name="Ввод  6 3" xfId="2901"/>
    <cellStyle name="Ввод  6_46EE.2011(v1.0)" xfId="2902"/>
    <cellStyle name="Ввод  7" xfId="2903"/>
    <cellStyle name="Ввод  7 2" xfId="2904"/>
    <cellStyle name="Ввод  7 3" xfId="2905"/>
    <cellStyle name="Ввод  7_46EE.2011(v1.0)" xfId="2906"/>
    <cellStyle name="Ввод  8" xfId="2907"/>
    <cellStyle name="Ввод  8 2" xfId="2908"/>
    <cellStyle name="Ввод  8 3" xfId="2909"/>
    <cellStyle name="Ввод  8_46EE.2011(v1.0)" xfId="2910"/>
    <cellStyle name="Ввод  9" xfId="2911"/>
    <cellStyle name="Ввод  9 2" xfId="2912"/>
    <cellStyle name="Ввод  9 3" xfId="2913"/>
    <cellStyle name="Ввод  9_46EE.2011(v1.0)" xfId="2914"/>
    <cellStyle name="Верт. заголовок" xfId="2915"/>
    <cellStyle name="Вес_продукта" xfId="2916"/>
    <cellStyle name="Вывод 10" xfId="2917"/>
    <cellStyle name="Вывод 11" xfId="5067"/>
    <cellStyle name="Вывод 12" xfId="8928"/>
    <cellStyle name="Вывод 2" xfId="2918"/>
    <cellStyle name="Вывод 2 10" xfId="2919"/>
    <cellStyle name="Вывод 2 10 2" xfId="5069"/>
    <cellStyle name="Вывод 2 10 3" xfId="10305"/>
    <cellStyle name="Вывод 2 11" xfId="5068"/>
    <cellStyle name="Вывод 2 12" xfId="8929"/>
    <cellStyle name="Вывод 2 2" xfId="2920"/>
    <cellStyle name="Вывод 2 2 2" xfId="2921"/>
    <cellStyle name="Вывод 2 2 3" xfId="5070"/>
    <cellStyle name="Вывод 2 2 4" xfId="8930"/>
    <cellStyle name="Вывод 2 3" xfId="2922"/>
    <cellStyle name="Вывод 2 3 2" xfId="5071"/>
    <cellStyle name="Вывод 2 3 3" xfId="10307"/>
    <cellStyle name="Вывод 2 4" xfId="2923"/>
    <cellStyle name="Вывод 2 4 2" xfId="5072"/>
    <cellStyle name="Вывод 2 4 3" xfId="10308"/>
    <cellStyle name="Вывод 2 5" xfId="2924"/>
    <cellStyle name="Вывод 2 5 2" xfId="5073"/>
    <cellStyle name="Вывод 2 5 3" xfId="10309"/>
    <cellStyle name="Вывод 2 6" xfId="2925"/>
    <cellStyle name="Вывод 2 6 2" xfId="5074"/>
    <cellStyle name="Вывод 2 6 3" xfId="10310"/>
    <cellStyle name="Вывод 2 7" xfId="2926"/>
    <cellStyle name="Вывод 2 7 2" xfId="5075"/>
    <cellStyle name="Вывод 2 7 3" xfId="10311"/>
    <cellStyle name="Вывод 2 8" xfId="2927"/>
    <cellStyle name="Вывод 2 8 2" xfId="5076"/>
    <cellStyle name="Вывод 2 8 3" xfId="10312"/>
    <cellStyle name="Вывод 2 9" xfId="2928"/>
    <cellStyle name="Вывод 2 9 2" xfId="5077"/>
    <cellStyle name="Вывод 2 9 3" xfId="10313"/>
    <cellStyle name="Вывод 2_46EE.2011(v1.0)" xfId="2929"/>
    <cellStyle name="Вывод 3" xfId="2930"/>
    <cellStyle name="Вывод 3 10" xfId="2931"/>
    <cellStyle name="Вывод 3 10 2" xfId="5079"/>
    <cellStyle name="Вывод 3 10 3" xfId="10315"/>
    <cellStyle name="Вывод 3 11" xfId="2932"/>
    <cellStyle name="Вывод 3 12" xfId="5078"/>
    <cellStyle name="Вывод 3 13" xfId="8931"/>
    <cellStyle name="Вывод 3 2" xfId="2933"/>
    <cellStyle name="Вывод 3 2 2" xfId="5080"/>
    <cellStyle name="Вывод 3 2 3" xfId="8932"/>
    <cellStyle name="Вывод 3 3" xfId="2934"/>
    <cellStyle name="Вывод 3 3 2" xfId="5081"/>
    <cellStyle name="Вывод 3 3 3" xfId="10317"/>
    <cellStyle name="Вывод 3 4" xfId="2935"/>
    <cellStyle name="Вывод 3 4 2" xfId="5082"/>
    <cellStyle name="Вывод 3 4 3" xfId="10318"/>
    <cellStyle name="Вывод 3 5" xfId="2936"/>
    <cellStyle name="Вывод 3 5 2" xfId="5083"/>
    <cellStyle name="Вывод 3 5 3" xfId="10319"/>
    <cellStyle name="Вывод 3 6" xfId="2937"/>
    <cellStyle name="Вывод 3 6 2" xfId="5084"/>
    <cellStyle name="Вывод 3 6 3" xfId="10320"/>
    <cellStyle name="Вывод 3 7" xfId="2938"/>
    <cellStyle name="Вывод 3 7 2" xfId="5085"/>
    <cellStyle name="Вывод 3 7 3" xfId="10321"/>
    <cellStyle name="Вывод 3 8" xfId="2939"/>
    <cellStyle name="Вывод 3 8 2" xfId="5086"/>
    <cellStyle name="Вывод 3 8 3" xfId="10322"/>
    <cellStyle name="Вывод 3 9" xfId="2940"/>
    <cellStyle name="Вывод 3 9 2" xfId="5087"/>
    <cellStyle name="Вывод 3 9 3" xfId="10323"/>
    <cellStyle name="Вывод 3_46EE.2011(v1.0)" xfId="2941"/>
    <cellStyle name="Вывод 4" xfId="2942"/>
    <cellStyle name="Вывод 4 2" xfId="2943"/>
    <cellStyle name="Вывод 4_46EE.2011(v1.0)" xfId="2944"/>
    <cellStyle name="Вывод 5" xfId="2945"/>
    <cellStyle name="Вывод 5 2" xfId="2946"/>
    <cellStyle name="Вывод 5_46EE.2011(v1.0)" xfId="2947"/>
    <cellStyle name="Вывод 6" xfId="2948"/>
    <cellStyle name="Вывод 6 2" xfId="2949"/>
    <cellStyle name="Вывод 6_46EE.2011(v1.0)" xfId="2950"/>
    <cellStyle name="Вывод 7" xfId="2951"/>
    <cellStyle name="Вывод 7 2" xfId="2952"/>
    <cellStyle name="Вывод 7_46EE.2011(v1.0)" xfId="2953"/>
    <cellStyle name="Вывод 8" xfId="2954"/>
    <cellStyle name="Вывод 8 2" xfId="2955"/>
    <cellStyle name="Вывод 8_46EE.2011(v1.0)" xfId="2956"/>
    <cellStyle name="Вывод 9" xfId="2957"/>
    <cellStyle name="Вывод 9 2" xfId="2958"/>
    <cellStyle name="Вывод 9_46EE.2011(v1.0)" xfId="2959"/>
    <cellStyle name="Вычисление 10" xfId="2960"/>
    <cellStyle name="Вычисление 11" xfId="5088"/>
    <cellStyle name="Вычисление 12" xfId="8933"/>
    <cellStyle name="Вычисление 2" xfId="2961"/>
    <cellStyle name="Вычисление 2 10" xfId="2962"/>
    <cellStyle name="Вычисление 2 10 2" xfId="5090"/>
    <cellStyle name="Вычисление 2 10 3" xfId="10326"/>
    <cellStyle name="Вычисление 2 11" xfId="5089"/>
    <cellStyle name="Вычисление 2 12" xfId="8934"/>
    <cellStyle name="Вычисление 2 2" xfId="2963"/>
    <cellStyle name="Вычисление 2 2 2" xfId="2964"/>
    <cellStyle name="Вычисление 2 2 3" xfId="5091"/>
    <cellStyle name="Вычисление 2 2 4" xfId="8935"/>
    <cellStyle name="Вычисление 2 3" xfId="2965"/>
    <cellStyle name="Вычисление 2 3 2" xfId="5092"/>
    <cellStyle name="Вычисление 2 3 3" xfId="10328"/>
    <cellStyle name="Вычисление 2 4" xfId="2966"/>
    <cellStyle name="Вычисление 2 4 2" xfId="5093"/>
    <cellStyle name="Вычисление 2 4 3" xfId="10329"/>
    <cellStyle name="Вычисление 2 5" xfId="2967"/>
    <cellStyle name="Вычисление 2 5 2" xfId="5094"/>
    <cellStyle name="Вычисление 2 5 3" xfId="10330"/>
    <cellStyle name="Вычисление 2 6" xfId="2968"/>
    <cellStyle name="Вычисление 2 6 2" xfId="5095"/>
    <cellStyle name="Вычисление 2 6 3" xfId="10331"/>
    <cellStyle name="Вычисление 2 7" xfId="2969"/>
    <cellStyle name="Вычисление 2 7 2" xfId="5096"/>
    <cellStyle name="Вычисление 2 7 3" xfId="10332"/>
    <cellStyle name="Вычисление 2 8" xfId="2970"/>
    <cellStyle name="Вычисление 2 8 2" xfId="5097"/>
    <cellStyle name="Вычисление 2 8 3" xfId="10333"/>
    <cellStyle name="Вычисление 2 9" xfId="2971"/>
    <cellStyle name="Вычисление 2 9 2" xfId="5098"/>
    <cellStyle name="Вычисление 2 9 3" xfId="10334"/>
    <cellStyle name="Вычисление 2_46EE.2011(v1.0)" xfId="2972"/>
    <cellStyle name="Вычисление 3" xfId="2973"/>
    <cellStyle name="Вычисление 3 10" xfId="2974"/>
    <cellStyle name="Вычисление 3 10 2" xfId="5100"/>
    <cellStyle name="Вычисление 3 10 3" xfId="10336"/>
    <cellStyle name="Вычисление 3 11" xfId="2975"/>
    <cellStyle name="Вычисление 3 12" xfId="5099"/>
    <cellStyle name="Вычисление 3 13" xfId="8936"/>
    <cellStyle name="Вычисление 3 2" xfId="2976"/>
    <cellStyle name="Вычисление 3 2 2" xfId="5101"/>
    <cellStyle name="Вычисление 3 2 3" xfId="8937"/>
    <cellStyle name="Вычисление 3 3" xfId="2977"/>
    <cellStyle name="Вычисление 3 3 2" xfId="5102"/>
    <cellStyle name="Вычисление 3 3 3" xfId="10338"/>
    <cellStyle name="Вычисление 3 4" xfId="2978"/>
    <cellStyle name="Вычисление 3 4 2" xfId="5103"/>
    <cellStyle name="Вычисление 3 4 3" xfId="10339"/>
    <cellStyle name="Вычисление 3 5" xfId="2979"/>
    <cellStyle name="Вычисление 3 5 2" xfId="5104"/>
    <cellStyle name="Вычисление 3 5 3" xfId="10340"/>
    <cellStyle name="Вычисление 3 6" xfId="2980"/>
    <cellStyle name="Вычисление 3 6 2" xfId="5105"/>
    <cellStyle name="Вычисление 3 6 3" xfId="10341"/>
    <cellStyle name="Вычисление 3 7" xfId="2981"/>
    <cellStyle name="Вычисление 3 7 2" xfId="5106"/>
    <cellStyle name="Вычисление 3 7 3" xfId="10342"/>
    <cellStyle name="Вычисление 3 8" xfId="2982"/>
    <cellStyle name="Вычисление 3 8 2" xfId="5107"/>
    <cellStyle name="Вычисление 3 8 3" xfId="10343"/>
    <cellStyle name="Вычисление 3 9" xfId="2983"/>
    <cellStyle name="Вычисление 3 9 2" xfId="5108"/>
    <cellStyle name="Вычисление 3 9 3" xfId="10344"/>
    <cellStyle name="Вычисление 3_46EE.2011(v1.0)" xfId="2984"/>
    <cellStyle name="Вычисление 4" xfId="2985"/>
    <cellStyle name="Вычисление 4 2" xfId="2986"/>
    <cellStyle name="Вычисление 4_46EE.2011(v1.0)" xfId="2987"/>
    <cellStyle name="Вычисление 5" xfId="2988"/>
    <cellStyle name="Вычисление 5 2" xfId="2989"/>
    <cellStyle name="Вычисление 5_46EE.2011(v1.0)" xfId="2990"/>
    <cellStyle name="Вычисление 6" xfId="2991"/>
    <cellStyle name="Вычисление 6 2" xfId="2992"/>
    <cellStyle name="Вычисление 6_46EE.2011(v1.0)" xfId="2993"/>
    <cellStyle name="Вычисление 7" xfId="2994"/>
    <cellStyle name="Вычисление 7 2" xfId="2995"/>
    <cellStyle name="Вычисление 7_46EE.2011(v1.0)" xfId="2996"/>
    <cellStyle name="Вычисление 8" xfId="2997"/>
    <cellStyle name="Вычисление 8 2" xfId="2998"/>
    <cellStyle name="Вычисление 8_46EE.2011(v1.0)" xfId="2999"/>
    <cellStyle name="Вычисление 9" xfId="3000"/>
    <cellStyle name="Вычисление 9 2" xfId="3001"/>
    <cellStyle name="Вычисление 9_46EE.2011(v1.0)" xfId="3002"/>
    <cellStyle name="Гиперссылка 2" xfId="3003"/>
    <cellStyle name="Гиперссылка 2 10" xfId="3004"/>
    <cellStyle name="Гиперссылка 2 11" xfId="3005"/>
    <cellStyle name="Гиперссылка 2 12" xfId="3006"/>
    <cellStyle name="Гиперссылка 2 13" xfId="3007"/>
    <cellStyle name="Гиперссылка 2 14" xfId="3008"/>
    <cellStyle name="Гиперссылка 2 15" xfId="3009"/>
    <cellStyle name="Гиперссылка 2 16" xfId="3010"/>
    <cellStyle name="Гиперссылка 2 17" xfId="3011"/>
    <cellStyle name="Гиперссылка 2 2" xfId="3012"/>
    <cellStyle name="Гиперссылка 2 2 10" xfId="3013"/>
    <cellStyle name="Гиперссылка 2 2 11" xfId="3014"/>
    <cellStyle name="Гиперссылка 2 2 12" xfId="3015"/>
    <cellStyle name="Гиперссылка 2 2 13" xfId="3016"/>
    <cellStyle name="Гиперссылка 2 2 14" xfId="3017"/>
    <cellStyle name="Гиперссылка 2 2 15" xfId="3018"/>
    <cellStyle name="Гиперссылка 2 2 16" xfId="3019"/>
    <cellStyle name="Гиперссылка 2 2 17" xfId="3020"/>
    <cellStyle name="Гиперссылка 2 2 2" xfId="3021"/>
    <cellStyle name="Гиперссылка 2 2 2 2" xfId="3022"/>
    <cellStyle name="Гиперссылка 2 2 2 3" xfId="3023"/>
    <cellStyle name="Гиперссылка 2 2 3" xfId="3024"/>
    <cellStyle name="Гиперссылка 2 2 4" xfId="3025"/>
    <cellStyle name="Гиперссылка 2 2 5" xfId="3026"/>
    <cellStyle name="Гиперссылка 2 2 6" xfId="3027"/>
    <cellStyle name="Гиперссылка 2 2 7" xfId="3028"/>
    <cellStyle name="Гиперссылка 2 2 8" xfId="3029"/>
    <cellStyle name="Гиперссылка 2 2 9" xfId="3030"/>
    <cellStyle name="Гиперссылка 2 3" xfId="3031"/>
    <cellStyle name="Гиперссылка 2 4" xfId="3032"/>
    <cellStyle name="Гиперссылка 2 5" xfId="3033"/>
    <cellStyle name="Гиперссылка 2 6" xfId="3034"/>
    <cellStyle name="Гиперссылка 2 7" xfId="3035"/>
    <cellStyle name="Гиперссылка 2 8" xfId="3036"/>
    <cellStyle name="Гиперссылка 2 9" xfId="3037"/>
    <cellStyle name="Гиперссылка 3" xfId="3038"/>
    <cellStyle name="Гиперссылка 3 2" xfId="3039"/>
    <cellStyle name="Гиперссылка 4" xfId="3040"/>
    <cellStyle name="Гиперссылка 4 2" xfId="3041"/>
    <cellStyle name="Группа" xfId="3042"/>
    <cellStyle name="Группа 0" xfId="3043"/>
    <cellStyle name="Группа 1" xfId="3044"/>
    <cellStyle name="Группа 2" xfId="3045"/>
    <cellStyle name="Группа 3" xfId="3046"/>
    <cellStyle name="Группа 4" xfId="3047"/>
    <cellStyle name="Группа 5" xfId="3048"/>
    <cellStyle name="Группа 6" xfId="3049"/>
    <cellStyle name="Группа 7" xfId="3050"/>
    <cellStyle name="Группа 8" xfId="3051"/>
    <cellStyle name="Группа_4DNS.UPDATE.EXAMPLE" xfId="3052"/>
    <cellStyle name="ДАТА" xfId="3053"/>
    <cellStyle name="ДАТА 2" xfId="3054"/>
    <cellStyle name="ДАТА 3" xfId="3055"/>
    <cellStyle name="ДАТА 4" xfId="3056"/>
    <cellStyle name="ДАТА 5" xfId="3057"/>
    <cellStyle name="ДАТА 6" xfId="3058"/>
    <cellStyle name="ДАТА 7" xfId="3059"/>
    <cellStyle name="ДАТА 8" xfId="3060"/>
    <cellStyle name="ДАТА 9" xfId="3061"/>
    <cellStyle name="ДАТА_1" xfId="3062"/>
    <cellStyle name="Денежный 2" xfId="3063"/>
    <cellStyle name="Денежный 2 2" xfId="3064"/>
    <cellStyle name="Денежный 2 2 2" xfId="3065"/>
    <cellStyle name="Денежный 2_INDEX.STATION.2012(v1.0)_" xfId="3066"/>
    <cellStyle name="Є_x0004_ЄЄЄЄ_x0004_ЄЄ_x0004_" xfId="3067"/>
    <cellStyle name="Є_x0004_ЄЄЄЄ_x0004_ЄЄ_x0004_ 2" xfId="3068"/>
    <cellStyle name="Заголовок" xfId="3069"/>
    <cellStyle name="Заголовок 1 10" xfId="3070"/>
    <cellStyle name="Заголовок 1 11" xfId="5109"/>
    <cellStyle name="Заголовок 1 12" xfId="8938"/>
    <cellStyle name="Заголовок 1 2" xfId="3071"/>
    <cellStyle name="Заголовок 1 2 10" xfId="3072"/>
    <cellStyle name="Заголовок 1 2 10 2" xfId="5111"/>
    <cellStyle name="Заголовок 1 2 10 3" xfId="10347"/>
    <cellStyle name="Заголовок 1 2 11" xfId="5110"/>
    <cellStyle name="Заголовок 1 2 12" xfId="8939"/>
    <cellStyle name="Заголовок 1 2 2" xfId="3073"/>
    <cellStyle name="Заголовок 1 2 2 2" xfId="3074"/>
    <cellStyle name="Заголовок 1 2 2 3" xfId="5112"/>
    <cellStyle name="Заголовок 1 2 2 4" xfId="8940"/>
    <cellStyle name="Заголовок 1 2 3" xfId="3075"/>
    <cellStyle name="Заголовок 1 2 3 2" xfId="5113"/>
    <cellStyle name="Заголовок 1 2 3 3" xfId="10349"/>
    <cellStyle name="Заголовок 1 2 4" xfId="3076"/>
    <cellStyle name="Заголовок 1 2 4 2" xfId="5114"/>
    <cellStyle name="Заголовок 1 2 4 3" xfId="10350"/>
    <cellStyle name="Заголовок 1 2 5" xfId="3077"/>
    <cellStyle name="Заголовок 1 2 5 2" xfId="5115"/>
    <cellStyle name="Заголовок 1 2 5 3" xfId="10351"/>
    <cellStyle name="Заголовок 1 2 6" xfId="3078"/>
    <cellStyle name="Заголовок 1 2 6 2" xfId="5116"/>
    <cellStyle name="Заголовок 1 2 6 3" xfId="10352"/>
    <cellStyle name="Заголовок 1 2 7" xfId="3079"/>
    <cellStyle name="Заголовок 1 2 7 2" xfId="5117"/>
    <cellStyle name="Заголовок 1 2 7 3" xfId="10353"/>
    <cellStyle name="Заголовок 1 2 8" xfId="3080"/>
    <cellStyle name="Заголовок 1 2 8 2" xfId="5118"/>
    <cellStyle name="Заголовок 1 2 8 3" xfId="10354"/>
    <cellStyle name="Заголовок 1 2 9" xfId="3081"/>
    <cellStyle name="Заголовок 1 2 9 2" xfId="5119"/>
    <cellStyle name="Заголовок 1 2 9 3" xfId="10355"/>
    <cellStyle name="Заголовок 1 2_46EE.2011(v1.0)" xfId="3082"/>
    <cellStyle name="Заголовок 1 3" xfId="3083"/>
    <cellStyle name="Заголовок 1 3 10" xfId="3084"/>
    <cellStyle name="Заголовок 1 3 10 2" xfId="5121"/>
    <cellStyle name="Заголовок 1 3 10 3" xfId="10357"/>
    <cellStyle name="Заголовок 1 3 11" xfId="3085"/>
    <cellStyle name="Заголовок 1 3 12" xfId="5120"/>
    <cellStyle name="Заголовок 1 3 13" xfId="8941"/>
    <cellStyle name="Заголовок 1 3 2" xfId="3086"/>
    <cellStyle name="Заголовок 1 3 2 2" xfId="5122"/>
    <cellStyle name="Заголовок 1 3 2 3" xfId="8942"/>
    <cellStyle name="Заголовок 1 3 3" xfId="3087"/>
    <cellStyle name="Заголовок 1 3 3 2" xfId="5123"/>
    <cellStyle name="Заголовок 1 3 3 3" xfId="10359"/>
    <cellStyle name="Заголовок 1 3 4" xfId="3088"/>
    <cellStyle name="Заголовок 1 3 4 2" xfId="5124"/>
    <cellStyle name="Заголовок 1 3 4 3" xfId="10360"/>
    <cellStyle name="Заголовок 1 3 5" xfId="3089"/>
    <cellStyle name="Заголовок 1 3 5 2" xfId="5125"/>
    <cellStyle name="Заголовок 1 3 5 3" xfId="10361"/>
    <cellStyle name="Заголовок 1 3 6" xfId="3090"/>
    <cellStyle name="Заголовок 1 3 6 2" xfId="5126"/>
    <cellStyle name="Заголовок 1 3 6 3" xfId="10362"/>
    <cellStyle name="Заголовок 1 3 7" xfId="3091"/>
    <cellStyle name="Заголовок 1 3 7 2" xfId="5127"/>
    <cellStyle name="Заголовок 1 3 7 3" xfId="10363"/>
    <cellStyle name="Заголовок 1 3 8" xfId="3092"/>
    <cellStyle name="Заголовок 1 3 8 2" xfId="5128"/>
    <cellStyle name="Заголовок 1 3 8 3" xfId="10364"/>
    <cellStyle name="Заголовок 1 3 9" xfId="3093"/>
    <cellStyle name="Заголовок 1 3 9 2" xfId="5129"/>
    <cellStyle name="Заголовок 1 3 9 3" xfId="10365"/>
    <cellStyle name="Заголовок 1 3_46EE.2011(v1.0)" xfId="3094"/>
    <cellStyle name="Заголовок 1 4" xfId="3095"/>
    <cellStyle name="Заголовок 1 4 2" xfId="3096"/>
    <cellStyle name="Заголовок 1 4_46EE.2011(v1.0)" xfId="3097"/>
    <cellStyle name="Заголовок 1 5" xfId="3098"/>
    <cellStyle name="Заголовок 1 5 2" xfId="3099"/>
    <cellStyle name="Заголовок 1 5_46EE.2011(v1.0)" xfId="3100"/>
    <cellStyle name="Заголовок 1 6" xfId="3101"/>
    <cellStyle name="Заголовок 1 6 2" xfId="3102"/>
    <cellStyle name="Заголовок 1 6_46EE.2011(v1.0)" xfId="3103"/>
    <cellStyle name="Заголовок 1 7" xfId="3104"/>
    <cellStyle name="Заголовок 1 7 2" xfId="3105"/>
    <cellStyle name="Заголовок 1 7_46EE.2011(v1.0)" xfId="3106"/>
    <cellStyle name="Заголовок 1 8" xfId="3107"/>
    <cellStyle name="Заголовок 1 8 2" xfId="3108"/>
    <cellStyle name="Заголовок 1 8_46EE.2011(v1.0)" xfId="3109"/>
    <cellStyle name="Заголовок 1 9" xfId="3110"/>
    <cellStyle name="Заголовок 1 9 2" xfId="3111"/>
    <cellStyle name="Заголовок 1 9_46EE.2011(v1.0)" xfId="3112"/>
    <cellStyle name="Заголовок 2 10" xfId="3113"/>
    <cellStyle name="Заголовок 2 11" xfId="3114"/>
    <cellStyle name="Заголовок 2 12" xfId="5130"/>
    <cellStyle name="Заголовок 2 13" xfId="8943"/>
    <cellStyle name="Заголовок 2 2" xfId="3115"/>
    <cellStyle name="Заголовок 2 2 10" xfId="3116"/>
    <cellStyle name="Заголовок 2 2 10 2" xfId="5132"/>
    <cellStyle name="Заголовок 2 2 10 3" xfId="10368"/>
    <cellStyle name="Заголовок 2 2 11" xfId="5131"/>
    <cellStyle name="Заголовок 2 2 12" xfId="8944"/>
    <cellStyle name="Заголовок 2 2 2" xfId="3117"/>
    <cellStyle name="Заголовок 2 2 2 2" xfId="3118"/>
    <cellStyle name="Заголовок 2 2 2 3" xfId="5133"/>
    <cellStyle name="Заголовок 2 2 2 4" xfId="8945"/>
    <cellStyle name="Заголовок 2 2 3" xfId="3119"/>
    <cellStyle name="Заголовок 2 2 3 2" xfId="5134"/>
    <cellStyle name="Заголовок 2 2 3 3" xfId="10370"/>
    <cellStyle name="Заголовок 2 2 4" xfId="3120"/>
    <cellStyle name="Заголовок 2 2 4 2" xfId="5135"/>
    <cellStyle name="Заголовок 2 2 4 3" xfId="10371"/>
    <cellStyle name="Заголовок 2 2 5" xfId="3121"/>
    <cellStyle name="Заголовок 2 2 5 2" xfId="5136"/>
    <cellStyle name="Заголовок 2 2 5 3" xfId="10372"/>
    <cellStyle name="Заголовок 2 2 6" xfId="3122"/>
    <cellStyle name="Заголовок 2 2 6 2" xfId="5137"/>
    <cellStyle name="Заголовок 2 2 6 3" xfId="10373"/>
    <cellStyle name="Заголовок 2 2 7" xfId="3123"/>
    <cellStyle name="Заголовок 2 2 7 2" xfId="5138"/>
    <cellStyle name="Заголовок 2 2 7 3" xfId="10374"/>
    <cellStyle name="Заголовок 2 2 8" xfId="3124"/>
    <cellStyle name="Заголовок 2 2 8 2" xfId="5139"/>
    <cellStyle name="Заголовок 2 2 8 3" xfId="10375"/>
    <cellStyle name="Заголовок 2 2 9" xfId="3125"/>
    <cellStyle name="Заголовок 2 2 9 2" xfId="5140"/>
    <cellStyle name="Заголовок 2 2 9 3" xfId="10376"/>
    <cellStyle name="Заголовок 2 2_46EE.2011(v1.0)" xfId="3126"/>
    <cellStyle name="Заголовок 2 3" xfId="3127"/>
    <cellStyle name="Заголовок 2 3 10" xfId="3128"/>
    <cellStyle name="Заголовок 2 3 10 2" xfId="5142"/>
    <cellStyle name="Заголовок 2 3 10 3" xfId="10378"/>
    <cellStyle name="Заголовок 2 3 11" xfId="3129"/>
    <cellStyle name="Заголовок 2 3 12" xfId="5141"/>
    <cellStyle name="Заголовок 2 3 13" xfId="8946"/>
    <cellStyle name="Заголовок 2 3 2" xfId="3130"/>
    <cellStyle name="Заголовок 2 3 2 2" xfId="5143"/>
    <cellStyle name="Заголовок 2 3 2 3" xfId="8947"/>
    <cellStyle name="Заголовок 2 3 3" xfId="3131"/>
    <cellStyle name="Заголовок 2 3 3 2" xfId="5144"/>
    <cellStyle name="Заголовок 2 3 3 3" xfId="10380"/>
    <cellStyle name="Заголовок 2 3 4" xfId="3132"/>
    <cellStyle name="Заголовок 2 3 4 2" xfId="5145"/>
    <cellStyle name="Заголовок 2 3 4 3" xfId="10381"/>
    <cellStyle name="Заголовок 2 3 5" xfId="3133"/>
    <cellStyle name="Заголовок 2 3 5 2" xfId="5146"/>
    <cellStyle name="Заголовок 2 3 5 3" xfId="10382"/>
    <cellStyle name="Заголовок 2 3 6" xfId="3134"/>
    <cellStyle name="Заголовок 2 3 6 2" xfId="5147"/>
    <cellStyle name="Заголовок 2 3 6 3" xfId="10383"/>
    <cellStyle name="Заголовок 2 3 7" xfId="3135"/>
    <cellStyle name="Заголовок 2 3 7 2" xfId="5148"/>
    <cellStyle name="Заголовок 2 3 7 3" xfId="10384"/>
    <cellStyle name="Заголовок 2 3 8" xfId="3136"/>
    <cellStyle name="Заголовок 2 3 8 2" xfId="5149"/>
    <cellStyle name="Заголовок 2 3 8 3" xfId="10385"/>
    <cellStyle name="Заголовок 2 3 9" xfId="3137"/>
    <cellStyle name="Заголовок 2 3 9 2" xfId="5150"/>
    <cellStyle name="Заголовок 2 3 9 3" xfId="10386"/>
    <cellStyle name="Заголовок 2 3_46EE.2011(v1.0)" xfId="3138"/>
    <cellStyle name="Заголовок 2 4" xfId="3139"/>
    <cellStyle name="Заголовок 2 4 2" xfId="3140"/>
    <cellStyle name="Заголовок 2 4_46EE.2011(v1.0)" xfId="3141"/>
    <cellStyle name="Заголовок 2 5" xfId="3142"/>
    <cellStyle name="Заголовок 2 5 2" xfId="3143"/>
    <cellStyle name="Заголовок 2 5_46EE.2011(v1.0)" xfId="3144"/>
    <cellStyle name="Заголовок 2 6" xfId="3145"/>
    <cellStyle name="Заголовок 2 6 2" xfId="3146"/>
    <cellStyle name="Заголовок 2 6_46EE.2011(v1.0)" xfId="3147"/>
    <cellStyle name="Заголовок 2 7" xfId="3148"/>
    <cellStyle name="Заголовок 2 7 2" xfId="3149"/>
    <cellStyle name="Заголовок 2 7_46EE.2011(v1.0)" xfId="3150"/>
    <cellStyle name="Заголовок 2 8" xfId="3151"/>
    <cellStyle name="Заголовок 2 8 2" xfId="3152"/>
    <cellStyle name="Заголовок 2 8_46EE.2011(v1.0)" xfId="3153"/>
    <cellStyle name="Заголовок 2 9" xfId="3154"/>
    <cellStyle name="Заголовок 2 9 2" xfId="3155"/>
    <cellStyle name="Заголовок 2 9_46EE.2011(v1.0)" xfId="3156"/>
    <cellStyle name="Заголовок 3 10" xfId="3157"/>
    <cellStyle name="Заголовок 3 11" xfId="3158"/>
    <cellStyle name="Заголовок 3 12" xfId="5151"/>
    <cellStyle name="Заголовок 3 13" xfId="8948"/>
    <cellStyle name="Заголовок 3 2" xfId="3159"/>
    <cellStyle name="Заголовок 3 2 10" xfId="3160"/>
    <cellStyle name="Заголовок 3 2 10 2" xfId="5153"/>
    <cellStyle name="Заголовок 3 2 10 3" xfId="10389"/>
    <cellStyle name="Заголовок 3 2 11" xfId="5152"/>
    <cellStyle name="Заголовок 3 2 12" xfId="8949"/>
    <cellStyle name="Заголовок 3 2 2" xfId="3161"/>
    <cellStyle name="Заголовок 3 2 2 2" xfId="3162"/>
    <cellStyle name="Заголовок 3 2 2 3" xfId="5154"/>
    <cellStyle name="Заголовок 3 2 2 4" xfId="8950"/>
    <cellStyle name="Заголовок 3 2 3" xfId="3163"/>
    <cellStyle name="Заголовок 3 2 3 2" xfId="5155"/>
    <cellStyle name="Заголовок 3 2 3 3" xfId="10391"/>
    <cellStyle name="Заголовок 3 2 4" xfId="3164"/>
    <cellStyle name="Заголовок 3 2 4 2" xfId="5156"/>
    <cellStyle name="Заголовок 3 2 4 3" xfId="10392"/>
    <cellStyle name="Заголовок 3 2 5" xfId="3165"/>
    <cellStyle name="Заголовок 3 2 5 2" xfId="5157"/>
    <cellStyle name="Заголовок 3 2 5 3" xfId="10393"/>
    <cellStyle name="Заголовок 3 2 6" xfId="3166"/>
    <cellStyle name="Заголовок 3 2 6 2" xfId="5158"/>
    <cellStyle name="Заголовок 3 2 6 3" xfId="10394"/>
    <cellStyle name="Заголовок 3 2 7" xfId="3167"/>
    <cellStyle name="Заголовок 3 2 7 2" xfId="5159"/>
    <cellStyle name="Заголовок 3 2 7 3" xfId="10395"/>
    <cellStyle name="Заголовок 3 2 8" xfId="3168"/>
    <cellStyle name="Заголовок 3 2 8 2" xfId="5160"/>
    <cellStyle name="Заголовок 3 2 8 3" xfId="10396"/>
    <cellStyle name="Заголовок 3 2 9" xfId="3169"/>
    <cellStyle name="Заголовок 3 2 9 2" xfId="5161"/>
    <cellStyle name="Заголовок 3 2 9 3" xfId="10397"/>
    <cellStyle name="Заголовок 3 2_46EE.2011(v1.0)" xfId="3170"/>
    <cellStyle name="Заголовок 3 3" xfId="3171"/>
    <cellStyle name="Заголовок 3 3 10" xfId="3172"/>
    <cellStyle name="Заголовок 3 3 10 2" xfId="5163"/>
    <cellStyle name="Заголовок 3 3 10 3" xfId="10399"/>
    <cellStyle name="Заголовок 3 3 11" xfId="3173"/>
    <cellStyle name="Заголовок 3 3 12" xfId="5162"/>
    <cellStyle name="Заголовок 3 3 13" xfId="8951"/>
    <cellStyle name="Заголовок 3 3 2" xfId="3174"/>
    <cellStyle name="Заголовок 3 3 2 2" xfId="5164"/>
    <cellStyle name="Заголовок 3 3 2 3" xfId="8952"/>
    <cellStyle name="Заголовок 3 3 3" xfId="3175"/>
    <cellStyle name="Заголовок 3 3 3 2" xfId="5165"/>
    <cellStyle name="Заголовок 3 3 3 3" xfId="10401"/>
    <cellStyle name="Заголовок 3 3 4" xfId="3176"/>
    <cellStyle name="Заголовок 3 3 4 2" xfId="5166"/>
    <cellStyle name="Заголовок 3 3 4 3" xfId="10402"/>
    <cellStyle name="Заголовок 3 3 5" xfId="3177"/>
    <cellStyle name="Заголовок 3 3 5 2" xfId="5167"/>
    <cellStyle name="Заголовок 3 3 5 3" xfId="10403"/>
    <cellStyle name="Заголовок 3 3 6" xfId="3178"/>
    <cellStyle name="Заголовок 3 3 6 2" xfId="5168"/>
    <cellStyle name="Заголовок 3 3 6 3" xfId="10404"/>
    <cellStyle name="Заголовок 3 3 7" xfId="3179"/>
    <cellStyle name="Заголовок 3 3 7 2" xfId="5169"/>
    <cellStyle name="Заголовок 3 3 7 3" xfId="10405"/>
    <cellStyle name="Заголовок 3 3 8" xfId="3180"/>
    <cellStyle name="Заголовок 3 3 8 2" xfId="5170"/>
    <cellStyle name="Заголовок 3 3 8 3" xfId="10406"/>
    <cellStyle name="Заголовок 3 3 9" xfId="3181"/>
    <cellStyle name="Заголовок 3 3 9 2" xfId="5171"/>
    <cellStyle name="Заголовок 3 3 9 3" xfId="10407"/>
    <cellStyle name="Заголовок 3 3_46EE.2011(v1.0)" xfId="3182"/>
    <cellStyle name="Заголовок 3 4" xfId="3183"/>
    <cellStyle name="Заголовок 3 4 2" xfId="3184"/>
    <cellStyle name="Заголовок 3 4_46EE.2011(v1.0)" xfId="3185"/>
    <cellStyle name="Заголовок 3 5" xfId="3186"/>
    <cellStyle name="Заголовок 3 5 2" xfId="3187"/>
    <cellStyle name="Заголовок 3 5_46EE.2011(v1.0)" xfId="3188"/>
    <cellStyle name="Заголовок 3 6" xfId="3189"/>
    <cellStyle name="Заголовок 3 6 2" xfId="3190"/>
    <cellStyle name="Заголовок 3 6_46EE.2011(v1.0)" xfId="3191"/>
    <cellStyle name="Заголовок 3 7" xfId="3192"/>
    <cellStyle name="Заголовок 3 7 2" xfId="3193"/>
    <cellStyle name="Заголовок 3 7_46EE.2011(v1.0)" xfId="3194"/>
    <cellStyle name="Заголовок 3 8" xfId="3195"/>
    <cellStyle name="Заголовок 3 8 2" xfId="3196"/>
    <cellStyle name="Заголовок 3 8_46EE.2011(v1.0)" xfId="3197"/>
    <cellStyle name="Заголовок 3 9" xfId="3198"/>
    <cellStyle name="Заголовок 3 9 2" xfId="3199"/>
    <cellStyle name="Заголовок 3 9_46EE.2011(v1.0)" xfId="3200"/>
    <cellStyle name="Заголовок 4 10" xfId="3201"/>
    <cellStyle name="Заголовок 4 11" xfId="5172"/>
    <cellStyle name="Заголовок 4 12" xfId="8953"/>
    <cellStyle name="Заголовок 4 2" xfId="3202"/>
    <cellStyle name="Заголовок 4 2 10" xfId="3203"/>
    <cellStyle name="Заголовок 4 2 10 2" xfId="5174"/>
    <cellStyle name="Заголовок 4 2 10 3" xfId="10410"/>
    <cellStyle name="Заголовок 4 2 11" xfId="5173"/>
    <cellStyle name="Заголовок 4 2 12" xfId="8954"/>
    <cellStyle name="Заголовок 4 2 2" xfId="3204"/>
    <cellStyle name="Заголовок 4 2 2 2" xfId="3205"/>
    <cellStyle name="Заголовок 4 2 2 3" xfId="5175"/>
    <cellStyle name="Заголовок 4 2 2 4" xfId="8955"/>
    <cellStyle name="Заголовок 4 2 3" xfId="3206"/>
    <cellStyle name="Заголовок 4 2 3 2" xfId="5176"/>
    <cellStyle name="Заголовок 4 2 3 3" xfId="10412"/>
    <cellStyle name="Заголовок 4 2 4" xfId="3207"/>
    <cellStyle name="Заголовок 4 2 4 2" xfId="5177"/>
    <cellStyle name="Заголовок 4 2 4 3" xfId="10413"/>
    <cellStyle name="Заголовок 4 2 5" xfId="3208"/>
    <cellStyle name="Заголовок 4 2 5 2" xfId="5178"/>
    <cellStyle name="Заголовок 4 2 5 3" xfId="10414"/>
    <cellStyle name="Заголовок 4 2 6" xfId="3209"/>
    <cellStyle name="Заголовок 4 2 6 2" xfId="5179"/>
    <cellStyle name="Заголовок 4 2 6 3" xfId="10415"/>
    <cellStyle name="Заголовок 4 2 7" xfId="3210"/>
    <cellStyle name="Заголовок 4 2 7 2" xfId="5180"/>
    <cellStyle name="Заголовок 4 2 7 3" xfId="10416"/>
    <cellStyle name="Заголовок 4 2 8" xfId="3211"/>
    <cellStyle name="Заголовок 4 2 8 2" xfId="5181"/>
    <cellStyle name="Заголовок 4 2 8 3" xfId="10417"/>
    <cellStyle name="Заголовок 4 2 9" xfId="3212"/>
    <cellStyle name="Заголовок 4 2 9 2" xfId="5182"/>
    <cellStyle name="Заголовок 4 2 9 3" xfId="10418"/>
    <cellStyle name="Заголовок 4 2_МФ тепловой баланс 2015 дубль 3" xfId="3213"/>
    <cellStyle name="Заголовок 4 3" xfId="3214"/>
    <cellStyle name="Заголовок 4 3 10" xfId="3215"/>
    <cellStyle name="Заголовок 4 3 10 2" xfId="5184"/>
    <cellStyle name="Заголовок 4 3 10 3" xfId="10420"/>
    <cellStyle name="Заголовок 4 3 11" xfId="3216"/>
    <cellStyle name="Заголовок 4 3 12" xfId="5183"/>
    <cellStyle name="Заголовок 4 3 13" xfId="8956"/>
    <cellStyle name="Заголовок 4 3 2" xfId="3217"/>
    <cellStyle name="Заголовок 4 3 2 2" xfId="5185"/>
    <cellStyle name="Заголовок 4 3 2 3" xfId="8957"/>
    <cellStyle name="Заголовок 4 3 3" xfId="3218"/>
    <cellStyle name="Заголовок 4 3 3 2" xfId="5186"/>
    <cellStyle name="Заголовок 4 3 3 3" xfId="10422"/>
    <cellStyle name="Заголовок 4 3 4" xfId="3219"/>
    <cellStyle name="Заголовок 4 3 4 2" xfId="5187"/>
    <cellStyle name="Заголовок 4 3 4 3" xfId="10423"/>
    <cellStyle name="Заголовок 4 3 5" xfId="3220"/>
    <cellStyle name="Заголовок 4 3 5 2" xfId="5188"/>
    <cellStyle name="Заголовок 4 3 5 3" xfId="10424"/>
    <cellStyle name="Заголовок 4 3 6" xfId="3221"/>
    <cellStyle name="Заголовок 4 3 6 2" xfId="5189"/>
    <cellStyle name="Заголовок 4 3 6 3" xfId="10425"/>
    <cellStyle name="Заголовок 4 3 7" xfId="3222"/>
    <cellStyle name="Заголовок 4 3 7 2" xfId="5190"/>
    <cellStyle name="Заголовок 4 3 7 3" xfId="10426"/>
    <cellStyle name="Заголовок 4 3 8" xfId="3223"/>
    <cellStyle name="Заголовок 4 3 8 2" xfId="5191"/>
    <cellStyle name="Заголовок 4 3 8 3" xfId="10427"/>
    <cellStyle name="Заголовок 4 3 9" xfId="3224"/>
    <cellStyle name="Заголовок 4 3 9 2" xfId="5192"/>
    <cellStyle name="Заголовок 4 3 9 3" xfId="10428"/>
    <cellStyle name="Заголовок 4 3_МФ тепловой баланс 2015 дубль 3" xfId="3225"/>
    <cellStyle name="Заголовок 4 4" xfId="3226"/>
    <cellStyle name="Заголовок 4 4 2" xfId="3227"/>
    <cellStyle name="Заголовок 4 4_МФ тепловой баланс 2015 дубль 3" xfId="3228"/>
    <cellStyle name="Заголовок 4 5" xfId="3229"/>
    <cellStyle name="Заголовок 4 5 2" xfId="3230"/>
    <cellStyle name="Заголовок 4 5_МФ тепловой баланс 2015 дубль 3" xfId="3231"/>
    <cellStyle name="Заголовок 4 6" xfId="3232"/>
    <cellStyle name="Заголовок 4 6 2" xfId="3233"/>
    <cellStyle name="Заголовок 4 6_МФ тепловой баланс 2015 дубль 3" xfId="3234"/>
    <cellStyle name="Заголовок 4 7" xfId="3235"/>
    <cellStyle name="Заголовок 4 7 2" xfId="3236"/>
    <cellStyle name="Заголовок 4 7_МФ тепловой баланс 2015 дубль 3" xfId="3237"/>
    <cellStyle name="Заголовок 4 8" xfId="3238"/>
    <cellStyle name="Заголовок 4 8 2" xfId="3239"/>
    <cellStyle name="Заголовок 4 9" xfId="3240"/>
    <cellStyle name="Заголовок 4 9 2" xfId="3241"/>
    <cellStyle name="Заголовок 5" xfId="3242"/>
    <cellStyle name="Заголовок 6" xfId="3243"/>
    <cellStyle name="ЗАГОЛОВОК1" xfId="3244"/>
    <cellStyle name="ЗАГОЛОВОК2" xfId="3245"/>
    <cellStyle name="ЗаголовокСтолбца" xfId="3246"/>
    <cellStyle name="Защитный" xfId="3247"/>
    <cellStyle name="Значение" xfId="3248"/>
    <cellStyle name="Зоголовок" xfId="3249"/>
    <cellStyle name="Итог 10" xfId="3250"/>
    <cellStyle name="Итог 11" xfId="5193"/>
    <cellStyle name="Итог 12" xfId="8958"/>
    <cellStyle name="Итог 2" xfId="3251"/>
    <cellStyle name="Итог 2 10" xfId="3252"/>
    <cellStyle name="Итог 2 10 2" xfId="5195"/>
    <cellStyle name="Итог 2 10 3" xfId="10431"/>
    <cellStyle name="Итог 2 11" xfId="5194"/>
    <cellStyle name="Итог 2 12" xfId="8959"/>
    <cellStyle name="Итог 2 2" xfId="3253"/>
    <cellStyle name="Итог 2 2 2" xfId="3254"/>
    <cellStyle name="Итог 2 2 3" xfId="5196"/>
    <cellStyle name="Итог 2 2 4" xfId="8960"/>
    <cellStyle name="Итог 2 3" xfId="3255"/>
    <cellStyle name="Итог 2 3 2" xfId="5197"/>
    <cellStyle name="Итог 2 3 3" xfId="10433"/>
    <cellStyle name="Итог 2 4" xfId="3256"/>
    <cellStyle name="Итог 2 4 2" xfId="5198"/>
    <cellStyle name="Итог 2 4 3" xfId="10434"/>
    <cellStyle name="Итог 2 5" xfId="3257"/>
    <cellStyle name="Итог 2 5 2" xfId="5199"/>
    <cellStyle name="Итог 2 5 3" xfId="10435"/>
    <cellStyle name="Итог 2 6" xfId="3258"/>
    <cellStyle name="Итог 2 6 2" xfId="5200"/>
    <cellStyle name="Итог 2 6 3" xfId="10436"/>
    <cellStyle name="Итог 2 7" xfId="3259"/>
    <cellStyle name="Итог 2 7 2" xfId="5201"/>
    <cellStyle name="Итог 2 7 3" xfId="10437"/>
    <cellStyle name="Итог 2 8" xfId="3260"/>
    <cellStyle name="Итог 2 8 2" xfId="5202"/>
    <cellStyle name="Итог 2 8 3" xfId="10438"/>
    <cellStyle name="Итог 2 9" xfId="3261"/>
    <cellStyle name="Итог 2 9 2" xfId="5203"/>
    <cellStyle name="Итог 2 9 3" xfId="10439"/>
    <cellStyle name="Итог 2_46EE.2011(v1.0)" xfId="3262"/>
    <cellStyle name="Итог 3" xfId="3263"/>
    <cellStyle name="Итог 3 10" xfId="3264"/>
    <cellStyle name="Итог 3 10 2" xfId="5205"/>
    <cellStyle name="Итог 3 10 3" xfId="10441"/>
    <cellStyle name="Итог 3 11" xfId="3265"/>
    <cellStyle name="Итог 3 12" xfId="5204"/>
    <cellStyle name="Итог 3 13" xfId="8961"/>
    <cellStyle name="Итог 3 2" xfId="3266"/>
    <cellStyle name="Итог 3 2 2" xfId="5206"/>
    <cellStyle name="Итог 3 2 3" xfId="8962"/>
    <cellStyle name="Итог 3 3" xfId="3267"/>
    <cellStyle name="Итог 3 3 2" xfId="5207"/>
    <cellStyle name="Итог 3 3 3" xfId="10443"/>
    <cellStyle name="Итог 3 4" xfId="3268"/>
    <cellStyle name="Итог 3 4 2" xfId="5208"/>
    <cellStyle name="Итог 3 4 3" xfId="10444"/>
    <cellStyle name="Итог 3 5" xfId="3269"/>
    <cellStyle name="Итог 3 5 2" xfId="5209"/>
    <cellStyle name="Итог 3 5 3" xfId="10445"/>
    <cellStyle name="Итог 3 6" xfId="3270"/>
    <cellStyle name="Итог 3 6 2" xfId="5210"/>
    <cellStyle name="Итог 3 6 3" xfId="10446"/>
    <cellStyle name="Итог 3 7" xfId="3271"/>
    <cellStyle name="Итог 3 7 2" xfId="5211"/>
    <cellStyle name="Итог 3 7 3" xfId="10447"/>
    <cellStyle name="Итог 3 8" xfId="3272"/>
    <cellStyle name="Итог 3 8 2" xfId="5212"/>
    <cellStyle name="Итог 3 8 3" xfId="10448"/>
    <cellStyle name="Итог 3 9" xfId="3273"/>
    <cellStyle name="Итог 3 9 2" xfId="5213"/>
    <cellStyle name="Итог 3 9 3" xfId="10449"/>
    <cellStyle name="Итог 3_46EE.2011(v1.0)" xfId="3274"/>
    <cellStyle name="Итог 4" xfId="3275"/>
    <cellStyle name="Итог 4 2" xfId="3276"/>
    <cellStyle name="Итог 4_46EE.2011(v1.0)" xfId="3277"/>
    <cellStyle name="Итог 5" xfId="3278"/>
    <cellStyle name="Итог 5 2" xfId="3279"/>
    <cellStyle name="Итог 5_46EE.2011(v1.0)" xfId="3280"/>
    <cellStyle name="Итог 6" xfId="3281"/>
    <cellStyle name="Итог 6 2" xfId="3282"/>
    <cellStyle name="Итог 6_46EE.2011(v1.0)" xfId="3283"/>
    <cellStyle name="Итог 7" xfId="3284"/>
    <cellStyle name="Итог 7 2" xfId="3285"/>
    <cellStyle name="Итог 7_46EE.2011(v1.0)" xfId="3286"/>
    <cellStyle name="Итог 8" xfId="3287"/>
    <cellStyle name="Итог 8 2" xfId="3288"/>
    <cellStyle name="Итог 8_46EE.2011(v1.0)" xfId="3289"/>
    <cellStyle name="Итог 9" xfId="3290"/>
    <cellStyle name="Итог 9 2" xfId="3291"/>
    <cellStyle name="Итог 9_46EE.2011(v1.0)" xfId="3292"/>
    <cellStyle name="Итого" xfId="3293"/>
    <cellStyle name="ИТОГОВЫЙ" xfId="3294"/>
    <cellStyle name="ИТОГОВЫЙ 2" xfId="3295"/>
    <cellStyle name="ИТОГОВЫЙ 3" xfId="3296"/>
    <cellStyle name="ИТОГОВЫЙ 4" xfId="3297"/>
    <cellStyle name="ИТОГОВЫЙ 5" xfId="3298"/>
    <cellStyle name="ИТОГОВЫЙ 6" xfId="3299"/>
    <cellStyle name="ИТОГОВЫЙ 7" xfId="3300"/>
    <cellStyle name="ИТОГОВЫЙ 8" xfId="3301"/>
    <cellStyle name="ИТОГОВЫЙ 9" xfId="3302"/>
    <cellStyle name="ИТОГОВЫЙ_1" xfId="3303"/>
    <cellStyle name="Контрольная ячейка 10" xfId="3304"/>
    <cellStyle name="Контрольная ячейка 11" xfId="5214"/>
    <cellStyle name="Контрольная ячейка 12" xfId="8963"/>
    <cellStyle name="Контрольная ячейка 2" xfId="3305"/>
    <cellStyle name="Контрольная ячейка 2 10" xfId="3306"/>
    <cellStyle name="Контрольная ячейка 2 10 2" xfId="5216"/>
    <cellStyle name="Контрольная ячейка 2 10 3" xfId="10452"/>
    <cellStyle name="Контрольная ячейка 2 11" xfId="5215"/>
    <cellStyle name="Контрольная ячейка 2 12" xfId="8964"/>
    <cellStyle name="Контрольная ячейка 2 2" xfId="3307"/>
    <cellStyle name="Контрольная ячейка 2 2 2" xfId="3308"/>
    <cellStyle name="Контрольная ячейка 2 2 3" xfId="5217"/>
    <cellStyle name="Контрольная ячейка 2 2 4" xfId="8965"/>
    <cellStyle name="Контрольная ячейка 2 3" xfId="3309"/>
    <cellStyle name="Контрольная ячейка 2 3 2" xfId="5218"/>
    <cellStyle name="Контрольная ячейка 2 3 3" xfId="10454"/>
    <cellStyle name="Контрольная ячейка 2 4" xfId="3310"/>
    <cellStyle name="Контрольная ячейка 2 4 2" xfId="5219"/>
    <cellStyle name="Контрольная ячейка 2 4 3" xfId="10455"/>
    <cellStyle name="Контрольная ячейка 2 5" xfId="3311"/>
    <cellStyle name="Контрольная ячейка 2 5 2" xfId="5220"/>
    <cellStyle name="Контрольная ячейка 2 5 3" xfId="10456"/>
    <cellStyle name="Контрольная ячейка 2 6" xfId="3312"/>
    <cellStyle name="Контрольная ячейка 2 6 2" xfId="5221"/>
    <cellStyle name="Контрольная ячейка 2 6 3" xfId="10457"/>
    <cellStyle name="Контрольная ячейка 2 7" xfId="3313"/>
    <cellStyle name="Контрольная ячейка 2 7 2" xfId="5222"/>
    <cellStyle name="Контрольная ячейка 2 7 3" xfId="10458"/>
    <cellStyle name="Контрольная ячейка 2 8" xfId="3314"/>
    <cellStyle name="Контрольная ячейка 2 8 2" xfId="5223"/>
    <cellStyle name="Контрольная ячейка 2 8 3" xfId="10459"/>
    <cellStyle name="Контрольная ячейка 2 9" xfId="3315"/>
    <cellStyle name="Контрольная ячейка 2 9 2" xfId="5224"/>
    <cellStyle name="Контрольная ячейка 2 9 3" xfId="10460"/>
    <cellStyle name="Контрольная ячейка 2_46EE.2011(v1.0)" xfId="3316"/>
    <cellStyle name="Контрольная ячейка 3" xfId="3317"/>
    <cellStyle name="Контрольная ячейка 3 10" xfId="3318"/>
    <cellStyle name="Контрольная ячейка 3 10 2" xfId="5226"/>
    <cellStyle name="Контрольная ячейка 3 10 3" xfId="10462"/>
    <cellStyle name="Контрольная ячейка 3 11" xfId="3319"/>
    <cellStyle name="Контрольная ячейка 3 12" xfId="5225"/>
    <cellStyle name="Контрольная ячейка 3 13" xfId="8966"/>
    <cellStyle name="Контрольная ячейка 3 2" xfId="3320"/>
    <cellStyle name="Контрольная ячейка 3 2 2" xfId="5227"/>
    <cellStyle name="Контрольная ячейка 3 2 3" xfId="8967"/>
    <cellStyle name="Контрольная ячейка 3 3" xfId="3321"/>
    <cellStyle name="Контрольная ячейка 3 3 2" xfId="5228"/>
    <cellStyle name="Контрольная ячейка 3 3 3" xfId="10464"/>
    <cellStyle name="Контрольная ячейка 3 4" xfId="3322"/>
    <cellStyle name="Контрольная ячейка 3 4 2" xfId="5229"/>
    <cellStyle name="Контрольная ячейка 3 4 3" xfId="10465"/>
    <cellStyle name="Контрольная ячейка 3 5" xfId="3323"/>
    <cellStyle name="Контрольная ячейка 3 5 2" xfId="5230"/>
    <cellStyle name="Контрольная ячейка 3 5 3" xfId="10466"/>
    <cellStyle name="Контрольная ячейка 3 6" xfId="3324"/>
    <cellStyle name="Контрольная ячейка 3 6 2" xfId="5231"/>
    <cellStyle name="Контрольная ячейка 3 6 3" xfId="10467"/>
    <cellStyle name="Контрольная ячейка 3 7" xfId="3325"/>
    <cellStyle name="Контрольная ячейка 3 7 2" xfId="5232"/>
    <cellStyle name="Контрольная ячейка 3 7 3" xfId="10468"/>
    <cellStyle name="Контрольная ячейка 3 8" xfId="3326"/>
    <cellStyle name="Контрольная ячейка 3 8 2" xfId="5233"/>
    <cellStyle name="Контрольная ячейка 3 8 3" xfId="10469"/>
    <cellStyle name="Контрольная ячейка 3 9" xfId="3327"/>
    <cellStyle name="Контрольная ячейка 3 9 2" xfId="5234"/>
    <cellStyle name="Контрольная ячейка 3 9 3" xfId="10470"/>
    <cellStyle name="Контрольная ячейка 3_46EE.2011(v1.0)" xfId="3328"/>
    <cellStyle name="Контрольная ячейка 4" xfId="3329"/>
    <cellStyle name="Контрольная ячейка 4 2" xfId="3330"/>
    <cellStyle name="Контрольная ячейка 4 3" xfId="8968"/>
    <cellStyle name="Контрольная ячейка 4 4" xfId="9691"/>
    <cellStyle name="Контрольная ячейка 4_46EE.2011(v1.0)" xfId="3331"/>
    <cellStyle name="Контрольная ячейка 5" xfId="3332"/>
    <cellStyle name="Контрольная ячейка 5 2" xfId="3333"/>
    <cellStyle name="Контрольная ячейка 5_46EE.2011(v1.0)" xfId="3334"/>
    <cellStyle name="Контрольная ячейка 6" xfId="3335"/>
    <cellStyle name="Контрольная ячейка 6 2" xfId="3336"/>
    <cellStyle name="Контрольная ячейка 6_46EE.2011(v1.0)" xfId="3337"/>
    <cellStyle name="Контрольная ячейка 7" xfId="3338"/>
    <cellStyle name="Контрольная ячейка 7 2" xfId="3339"/>
    <cellStyle name="Контрольная ячейка 7_46EE.2011(v1.0)" xfId="3340"/>
    <cellStyle name="Контрольная ячейка 8" xfId="3341"/>
    <cellStyle name="Контрольная ячейка 8 2" xfId="3342"/>
    <cellStyle name="Контрольная ячейка 8_46EE.2011(v1.0)" xfId="3343"/>
    <cellStyle name="Контрольная ячейка 9" xfId="3344"/>
    <cellStyle name="Контрольная ячейка 9 2" xfId="3345"/>
    <cellStyle name="Контрольная ячейка 9_46EE.2011(v1.0)" xfId="3346"/>
    <cellStyle name="Миша (бланки отчетности)" xfId="3347"/>
    <cellStyle name="Мой заголовок" xfId="3402"/>
    <cellStyle name="Мой заголовок листа" xfId="3403"/>
    <cellStyle name="Мой заголовок листа 2" xfId="3404"/>
    <cellStyle name="Мой заголовок_Новая инструкция1_фст" xfId="3405"/>
    <cellStyle name="Мои наименования показателей" xfId="3348"/>
    <cellStyle name="Мои наименования показателей 2" xfId="3349"/>
    <cellStyle name="Мои наименования показателей 2 2" xfId="3350"/>
    <cellStyle name="Мои наименования показателей 2 3" xfId="3351"/>
    <cellStyle name="Мои наименования показателей 2 4" xfId="3352"/>
    <cellStyle name="Мои наименования показателей 2 5" xfId="3353"/>
    <cellStyle name="Мои наименования показателей 2 6" xfId="3354"/>
    <cellStyle name="Мои наименования показателей 2 7" xfId="3355"/>
    <cellStyle name="Мои наименования показателей 2 8" xfId="3356"/>
    <cellStyle name="Мои наименования показателей 2 9" xfId="3357"/>
    <cellStyle name="Мои наименования показателей 2_1" xfId="3358"/>
    <cellStyle name="Мои наименования показателей 3" xfId="3359"/>
    <cellStyle name="Мои наименования показателей 3 2" xfId="3360"/>
    <cellStyle name="Мои наименования показателей 3 3" xfId="3361"/>
    <cellStyle name="Мои наименования показателей 3 4" xfId="3362"/>
    <cellStyle name="Мои наименования показателей 3 5" xfId="3363"/>
    <cellStyle name="Мои наименования показателей 3 6" xfId="3364"/>
    <cellStyle name="Мои наименования показателей 3 7" xfId="3365"/>
    <cellStyle name="Мои наименования показателей 3 8" xfId="3366"/>
    <cellStyle name="Мои наименования показателей 3 9" xfId="3367"/>
    <cellStyle name="Мои наименования показателей 3_1" xfId="3368"/>
    <cellStyle name="Мои наименования показателей 4" xfId="3369"/>
    <cellStyle name="Мои наименования показателей 4 2" xfId="3370"/>
    <cellStyle name="Мои наименования показателей 4 3" xfId="3371"/>
    <cellStyle name="Мои наименования показателей 4 4" xfId="3372"/>
    <cellStyle name="Мои наименования показателей 4 5" xfId="3373"/>
    <cellStyle name="Мои наименования показателей 4 6" xfId="3374"/>
    <cellStyle name="Мои наименования показателей 4 7" xfId="3375"/>
    <cellStyle name="Мои наименования показателей 4 8" xfId="3376"/>
    <cellStyle name="Мои наименования показателей 4 9" xfId="3377"/>
    <cellStyle name="Мои наименования показателей 4_1" xfId="3378"/>
    <cellStyle name="Мои наименования показателей 5" xfId="3379"/>
    <cellStyle name="Мои наименования показателей 5 2" xfId="3380"/>
    <cellStyle name="Мои наименования показателей 5 3" xfId="3381"/>
    <cellStyle name="Мои наименования показателей 5 4" xfId="3382"/>
    <cellStyle name="Мои наименования показателей 5 5" xfId="3383"/>
    <cellStyle name="Мои наименования показателей 5 6" xfId="3384"/>
    <cellStyle name="Мои наименования показателей 5 7" xfId="3385"/>
    <cellStyle name="Мои наименования показателей 5 8" xfId="3386"/>
    <cellStyle name="Мои наименования показателей 5 9" xfId="3387"/>
    <cellStyle name="Мои наименования показателей 5_1" xfId="3388"/>
    <cellStyle name="Мои наименования показателей 6" xfId="3389"/>
    <cellStyle name="Мои наименования показателей 6 2" xfId="3390"/>
    <cellStyle name="Мои наименования показателей 6 3" xfId="3391"/>
    <cellStyle name="Мои наименования показателей 6_46EE.2011(v1.0)" xfId="3392"/>
    <cellStyle name="Мои наименования показателей 7" xfId="3393"/>
    <cellStyle name="Мои наименования показателей 7 2" xfId="3394"/>
    <cellStyle name="Мои наименования показателей 7 3" xfId="3395"/>
    <cellStyle name="Мои наименования показателей 7_46EE.2011(v1.0)" xfId="3396"/>
    <cellStyle name="Мои наименования показателей 8" xfId="3397"/>
    <cellStyle name="Мои наименования показателей 8 2" xfId="3398"/>
    <cellStyle name="Мои наименования показателей 8 3" xfId="3399"/>
    <cellStyle name="Мои наименования показателей 8_46EE.2011(v1.0)" xfId="3400"/>
    <cellStyle name="Мои наименования показателей_46EE.2011" xfId="3401"/>
    <cellStyle name="назв фил" xfId="3406"/>
    <cellStyle name="Название 10" xfId="3407"/>
    <cellStyle name="Название 11" xfId="5235"/>
    <cellStyle name="Название 12" xfId="8969"/>
    <cellStyle name="Название 2" xfId="3408"/>
    <cellStyle name="Название 2 10" xfId="3409"/>
    <cellStyle name="Название 2 10 2" xfId="5237"/>
    <cellStyle name="Название 2 10 3" xfId="10473"/>
    <cellStyle name="Название 2 11" xfId="5236"/>
    <cellStyle name="Название 2 12" xfId="8970"/>
    <cellStyle name="Название 2 2" xfId="3410"/>
    <cellStyle name="Название 2 2 2" xfId="5238"/>
    <cellStyle name="Название 2 2 3" xfId="8971"/>
    <cellStyle name="Название 2 3" xfId="3411"/>
    <cellStyle name="Название 2 3 2" xfId="5239"/>
    <cellStyle name="Название 2 3 3" xfId="10475"/>
    <cellStyle name="Название 2 4" xfId="3412"/>
    <cellStyle name="Название 2 4 2" xfId="5240"/>
    <cellStyle name="Название 2 4 3" xfId="10476"/>
    <cellStyle name="Название 2 5" xfId="3413"/>
    <cellStyle name="Название 2 5 2" xfId="5241"/>
    <cellStyle name="Название 2 5 3" xfId="10477"/>
    <cellStyle name="Название 2 6" xfId="3414"/>
    <cellStyle name="Название 2 6 2" xfId="5242"/>
    <cellStyle name="Название 2 6 3" xfId="10478"/>
    <cellStyle name="Название 2 7" xfId="3415"/>
    <cellStyle name="Название 2 7 2" xfId="5243"/>
    <cellStyle name="Название 2 7 3" xfId="10479"/>
    <cellStyle name="Название 2 8" xfId="3416"/>
    <cellStyle name="Название 2 8 2" xfId="5244"/>
    <cellStyle name="Название 2 8 3" xfId="10480"/>
    <cellStyle name="Название 2 9" xfId="3417"/>
    <cellStyle name="Название 2 9 2" xfId="5245"/>
    <cellStyle name="Название 2 9 3" xfId="10481"/>
    <cellStyle name="Название 3" xfId="3418"/>
    <cellStyle name="Название 3 10" xfId="3419"/>
    <cellStyle name="Название 3 10 2" xfId="5247"/>
    <cellStyle name="Название 3 10 3" xfId="10483"/>
    <cellStyle name="Название 3 11" xfId="5246"/>
    <cellStyle name="Название 3 12" xfId="8972"/>
    <cellStyle name="Название 3 2" xfId="3420"/>
    <cellStyle name="Название 3 2 2" xfId="5248"/>
    <cellStyle name="Название 3 2 3" xfId="8973"/>
    <cellStyle name="Название 3 3" xfId="3421"/>
    <cellStyle name="Название 3 3 2" xfId="5249"/>
    <cellStyle name="Название 3 3 3" xfId="10485"/>
    <cellStyle name="Название 3 4" xfId="3422"/>
    <cellStyle name="Название 3 4 2" xfId="5250"/>
    <cellStyle name="Название 3 4 3" xfId="10486"/>
    <cellStyle name="Название 3 5" xfId="3423"/>
    <cellStyle name="Название 3 5 2" xfId="5251"/>
    <cellStyle name="Название 3 5 3" xfId="10487"/>
    <cellStyle name="Название 3 6" xfId="3424"/>
    <cellStyle name="Название 3 6 2" xfId="5252"/>
    <cellStyle name="Название 3 6 3" xfId="10488"/>
    <cellStyle name="Название 3 7" xfId="3425"/>
    <cellStyle name="Название 3 7 2" xfId="5253"/>
    <cellStyle name="Название 3 7 3" xfId="10489"/>
    <cellStyle name="Название 3 8" xfId="3426"/>
    <cellStyle name="Название 3 8 2" xfId="5254"/>
    <cellStyle name="Название 3 8 3" xfId="10490"/>
    <cellStyle name="Название 3 9" xfId="3427"/>
    <cellStyle name="Название 3 9 2" xfId="5255"/>
    <cellStyle name="Название 3 9 3" xfId="10491"/>
    <cellStyle name="Название 4" xfId="3428"/>
    <cellStyle name="Название 4 2" xfId="3429"/>
    <cellStyle name="Название 5" xfId="3430"/>
    <cellStyle name="Название 5 2" xfId="3431"/>
    <cellStyle name="Название 6" xfId="3432"/>
    <cellStyle name="Название 6 2" xfId="3433"/>
    <cellStyle name="Название 7" xfId="3434"/>
    <cellStyle name="Название 7 2" xfId="3435"/>
    <cellStyle name="Название 8" xfId="3436"/>
    <cellStyle name="Название 8 2" xfId="3437"/>
    <cellStyle name="Название 9" xfId="3438"/>
    <cellStyle name="Название 9 2" xfId="3439"/>
    <cellStyle name="Невидимый" xfId="3440"/>
    <cellStyle name="Нейтральный 10" xfId="3441"/>
    <cellStyle name="Нейтральный 11" xfId="5256"/>
    <cellStyle name="Нейтральный 12" xfId="8974"/>
    <cellStyle name="Нейтральный 2" xfId="3442"/>
    <cellStyle name="Нейтральный 2 10" xfId="3443"/>
    <cellStyle name="Нейтральный 2 10 2" xfId="5258"/>
    <cellStyle name="Нейтральный 2 10 3" xfId="10494"/>
    <cellStyle name="Нейтральный 2 11" xfId="5257"/>
    <cellStyle name="Нейтральный 2 12" xfId="8975"/>
    <cellStyle name="Нейтральный 2 2" xfId="3444"/>
    <cellStyle name="Нейтральный 2 2 2" xfId="3445"/>
    <cellStyle name="Нейтральный 2 2 3" xfId="5259"/>
    <cellStyle name="Нейтральный 2 2 4" xfId="8976"/>
    <cellStyle name="Нейтральный 2 3" xfId="3446"/>
    <cellStyle name="Нейтральный 2 3 2" xfId="5260"/>
    <cellStyle name="Нейтральный 2 3 3" xfId="10496"/>
    <cellStyle name="Нейтральный 2 4" xfId="3447"/>
    <cellStyle name="Нейтральный 2 4 2" xfId="5261"/>
    <cellStyle name="Нейтральный 2 4 3" xfId="10497"/>
    <cellStyle name="Нейтральный 2 5" xfId="3448"/>
    <cellStyle name="Нейтральный 2 5 2" xfId="5262"/>
    <cellStyle name="Нейтральный 2 5 3" xfId="10498"/>
    <cellStyle name="Нейтральный 2 6" xfId="3449"/>
    <cellStyle name="Нейтральный 2 6 2" xfId="5263"/>
    <cellStyle name="Нейтральный 2 6 3" xfId="10499"/>
    <cellStyle name="Нейтральный 2 7" xfId="3450"/>
    <cellStyle name="Нейтральный 2 7 2" xfId="5264"/>
    <cellStyle name="Нейтральный 2 7 3" xfId="10500"/>
    <cellStyle name="Нейтральный 2 8" xfId="3451"/>
    <cellStyle name="Нейтральный 2 8 2" xfId="5265"/>
    <cellStyle name="Нейтральный 2 8 3" xfId="10501"/>
    <cellStyle name="Нейтральный 2 9" xfId="3452"/>
    <cellStyle name="Нейтральный 2 9 2" xfId="5266"/>
    <cellStyle name="Нейтральный 2 9 3" xfId="10502"/>
    <cellStyle name="Нейтральный 2_МФ тепловой баланс 2015 дубль 3" xfId="3453"/>
    <cellStyle name="Нейтральный 3" xfId="3454"/>
    <cellStyle name="Нейтральный 3 10" xfId="3455"/>
    <cellStyle name="Нейтральный 3 10 2" xfId="5268"/>
    <cellStyle name="Нейтральный 3 10 3" xfId="10504"/>
    <cellStyle name="Нейтральный 3 11" xfId="3456"/>
    <cellStyle name="Нейтральный 3 12" xfId="5267"/>
    <cellStyle name="Нейтральный 3 13" xfId="8977"/>
    <cellStyle name="Нейтральный 3 2" xfId="3457"/>
    <cellStyle name="Нейтральный 3 2 2" xfId="5269"/>
    <cellStyle name="Нейтральный 3 2 3" xfId="8978"/>
    <cellStyle name="Нейтральный 3 3" xfId="3458"/>
    <cellStyle name="Нейтральный 3 3 2" xfId="5270"/>
    <cellStyle name="Нейтральный 3 3 3" xfId="10506"/>
    <cellStyle name="Нейтральный 3 4" xfId="3459"/>
    <cellStyle name="Нейтральный 3 4 2" xfId="5271"/>
    <cellStyle name="Нейтральный 3 4 3" xfId="10507"/>
    <cellStyle name="Нейтральный 3 5" xfId="3460"/>
    <cellStyle name="Нейтральный 3 5 2" xfId="5272"/>
    <cellStyle name="Нейтральный 3 5 3" xfId="10508"/>
    <cellStyle name="Нейтральный 3 6" xfId="3461"/>
    <cellStyle name="Нейтральный 3 6 2" xfId="5273"/>
    <cellStyle name="Нейтральный 3 6 3" xfId="10509"/>
    <cellStyle name="Нейтральный 3 7" xfId="3462"/>
    <cellStyle name="Нейтральный 3 7 2" xfId="5274"/>
    <cellStyle name="Нейтральный 3 7 3" xfId="10510"/>
    <cellStyle name="Нейтральный 3 8" xfId="3463"/>
    <cellStyle name="Нейтральный 3 8 2" xfId="5275"/>
    <cellStyle name="Нейтральный 3 8 3" xfId="10511"/>
    <cellStyle name="Нейтральный 3 9" xfId="3464"/>
    <cellStyle name="Нейтральный 3 9 2" xfId="5276"/>
    <cellStyle name="Нейтральный 3 9 3" xfId="10512"/>
    <cellStyle name="Нейтральный 3_МФ тепловой баланс 2015 дубль 3" xfId="3465"/>
    <cellStyle name="Нейтральный 4" xfId="3466"/>
    <cellStyle name="Нейтральный 4 2" xfId="3467"/>
    <cellStyle name="Нейтральный 4_МФ тепловой баланс 2015 дубль 3" xfId="3468"/>
    <cellStyle name="Нейтральный 5" xfId="3469"/>
    <cellStyle name="Нейтральный 5 2" xfId="3470"/>
    <cellStyle name="Нейтральный 5_МФ тепловой баланс 2015 дубль 3" xfId="3471"/>
    <cellStyle name="Нейтральный 6" xfId="3472"/>
    <cellStyle name="Нейтральный 6 2" xfId="3473"/>
    <cellStyle name="Нейтральный 6_МФ тепловой баланс 2015 дубль 3" xfId="3474"/>
    <cellStyle name="Нейтральный 7" xfId="3475"/>
    <cellStyle name="Нейтральный 7 2" xfId="3476"/>
    <cellStyle name="Нейтральный 7_МФ тепловой баланс 2015 дубль 3" xfId="3477"/>
    <cellStyle name="Нейтральный 8" xfId="3478"/>
    <cellStyle name="Нейтральный 8 2" xfId="3479"/>
    <cellStyle name="Нейтральный 9" xfId="3480"/>
    <cellStyle name="Нейтральный 9 2" xfId="3481"/>
    <cellStyle name="Низ1" xfId="3482"/>
    <cellStyle name="Низ2" xfId="3483"/>
    <cellStyle name="Обычный" xfId="0" builtinId="0"/>
    <cellStyle name="Обычный 10" xfId="2"/>
    <cellStyle name="Обычный 10 2" xfId="3484"/>
    <cellStyle name="Обычный 10 2 2" xfId="3485"/>
    <cellStyle name="Обычный 10 2 2 2" xfId="3486"/>
    <cellStyle name="Обычный 10 2 3" xfId="3487"/>
    <cellStyle name="Обычный 10 2 4" xfId="3488"/>
    <cellStyle name="Обычный 10 2 4 2" xfId="4"/>
    <cellStyle name="Обычный 10 2 5" xfId="3489"/>
    <cellStyle name="Обычный 10 2 6" xfId="8980"/>
    <cellStyle name="Обычный 10 3" xfId="3490"/>
    <cellStyle name="Обычный 10 3 2" xfId="3491"/>
    <cellStyle name="Обычный 10 4" xfId="3492"/>
    <cellStyle name="Обычный 10 5" xfId="3493"/>
    <cellStyle name="Обычный 10 6" xfId="3494"/>
    <cellStyle name="Обычный 10 6 2" xfId="3495"/>
    <cellStyle name="Обычный 10 7" xfId="3496"/>
    <cellStyle name="Обычный 10 8" xfId="8979"/>
    <cellStyle name="Обычный 11" xfId="3497"/>
    <cellStyle name="Обычный 11 2" xfId="3498"/>
    <cellStyle name="Обычный 11 3" xfId="3499"/>
    <cellStyle name="Обычный 11 4" xfId="3500"/>
    <cellStyle name="Обычный 11 4 2" xfId="3501"/>
    <cellStyle name="Обычный 11 5" xfId="3502"/>
    <cellStyle name="Обычный 11 5 2" xfId="3503"/>
    <cellStyle name="Обычный 11 6" xfId="3504"/>
    <cellStyle name="Обычный 11 7" xfId="3505"/>
    <cellStyle name="Обычный 11 8" xfId="3506"/>
    <cellStyle name="Обычный 11_46EE.2011(v1.2)" xfId="3507"/>
    <cellStyle name="Обычный 12" xfId="3508"/>
    <cellStyle name="Обычный 12 2" xfId="3509"/>
    <cellStyle name="Обычный 12 2 2" xfId="3510"/>
    <cellStyle name="Обычный 12 2 2 2" xfId="3511"/>
    <cellStyle name="Обычный 12 2 3" xfId="3512"/>
    <cellStyle name="Обычный 12 3" xfId="3513"/>
    <cellStyle name="Обычный 12 3 2" xfId="3514"/>
    <cellStyle name="Обычный 12 3 2 2" xfId="3515"/>
    <cellStyle name="Обычный 12 4" xfId="3516"/>
    <cellStyle name="Обычный 12 5" xfId="3517"/>
    <cellStyle name="Обычный 12 5 2" xfId="3518"/>
    <cellStyle name="Обычный 12 5 2 2" xfId="3519"/>
    <cellStyle name="Обычный 12 5 3" xfId="3520"/>
    <cellStyle name="Обычный 12 6" xfId="3521"/>
    <cellStyle name="Обычный 13" xfId="3522"/>
    <cellStyle name="Обычный 13 2" xfId="3523"/>
    <cellStyle name="Обычный 14" xfId="3524"/>
    <cellStyle name="Обычный 14 2" xfId="3525"/>
    <cellStyle name="Обычный 15" xfId="3526"/>
    <cellStyle name="Обычный 15 2" xfId="3527"/>
    <cellStyle name="Обычный 15 2 2" xfId="3528"/>
    <cellStyle name="Обычный 15 3" xfId="3529"/>
    <cellStyle name="Обычный 16" xfId="3530"/>
    <cellStyle name="Обычный 16 2" xfId="3531"/>
    <cellStyle name="Обычный 16 3" xfId="3532"/>
    <cellStyle name="Обычный 17" xfId="3533"/>
    <cellStyle name="Обычный 17 2" xfId="3534"/>
    <cellStyle name="Обычный 17 3" xfId="3535"/>
    <cellStyle name="Обычный 18" xfId="3536"/>
    <cellStyle name="Обычный 18 2" xfId="3537"/>
    <cellStyle name="Обычный 19" xfId="4507"/>
    <cellStyle name="Обычный 19 2" xfId="3538"/>
    <cellStyle name="Обычный 2" xfId="3"/>
    <cellStyle name="Обычный 2 10" xfId="3539"/>
    <cellStyle name="Обычный 2 10 2" xfId="3540"/>
    <cellStyle name="Обычный 2 10 3" xfId="3541"/>
    <cellStyle name="Обычный 2 10 4" xfId="5279"/>
    <cellStyle name="Обычный 2 11" xfId="3542"/>
    <cellStyle name="Обычный 2 11 2" xfId="3543"/>
    <cellStyle name="Обычный 2 11 3" xfId="5280"/>
    <cellStyle name="Обычный 2 12" xfId="3544"/>
    <cellStyle name="Обычный 2 12 2" xfId="3545"/>
    <cellStyle name="Обычный 2 12 3" xfId="5281"/>
    <cellStyle name="Обычный 2 13" xfId="3546"/>
    <cellStyle name="Обычный 2 13 2" xfId="3547"/>
    <cellStyle name="Обычный 2 13 3" xfId="5282"/>
    <cellStyle name="Обычный 2 14" xfId="3548"/>
    <cellStyle name="Обычный 2 15" xfId="3549"/>
    <cellStyle name="Обычный 2 16" xfId="3550"/>
    <cellStyle name="Обычный 2 17" xfId="4518"/>
    <cellStyle name="Обычный 2 18" xfId="4521"/>
    <cellStyle name="Обычный 2 2" xfId="3551"/>
    <cellStyle name="Обычный 2 2 2" xfId="3552"/>
    <cellStyle name="Обычный 2 2 2 2" xfId="3553"/>
    <cellStyle name="Обычный 2 2 3" xfId="3554"/>
    <cellStyle name="Обычный 2 2 4" xfId="3555"/>
    <cellStyle name="Обычный 2 2 4 2" xfId="3556"/>
    <cellStyle name="Обычный 2 2 5" xfId="3557"/>
    <cellStyle name="Обычный 2 2 6" xfId="3558"/>
    <cellStyle name="Обычный 2 2 7" xfId="3559"/>
    <cellStyle name="Обычный 2 2 8" xfId="3560"/>
    <cellStyle name="Обычный 2 2 9" xfId="4522"/>
    <cellStyle name="Обычный 2 2_2014 АрхТепло Производственная" xfId="3561"/>
    <cellStyle name="Обычный 2 3" xfId="3562"/>
    <cellStyle name="Обычный 2 3 2" xfId="3563"/>
    <cellStyle name="Обычный 2 3 3" xfId="3564"/>
    <cellStyle name="Обычный 2 3 3 2" xfId="3565"/>
    <cellStyle name="Обычный 2 3 4" xfId="3566"/>
    <cellStyle name="Обычный 2 3 5" xfId="3567"/>
    <cellStyle name="Обычный 2 3 5 2" xfId="3568"/>
    <cellStyle name="Обычный 2 3 6" xfId="3569"/>
    <cellStyle name="Обычный 2 3 7" xfId="5284"/>
    <cellStyle name="Обычный 2 3_46EE.2011(v1.0)" xfId="3570"/>
    <cellStyle name="Обычный 2 4" xfId="3571"/>
    <cellStyle name="Обычный 2 4 2" xfId="3572"/>
    <cellStyle name="Обычный 2 4 2 2" xfId="3573"/>
    <cellStyle name="Обычный 2 4 2 2 2" xfId="3574"/>
    <cellStyle name="Обычный 2 4 3" xfId="3575"/>
    <cellStyle name="Обычный 2 4 3 2" xfId="3576"/>
    <cellStyle name="Обычный 2 4 4" xfId="3577"/>
    <cellStyle name="Обычный 2 4 5" xfId="5285"/>
    <cellStyle name="Обычный 2 4_46EE.2011(v1.0)" xfId="3578"/>
    <cellStyle name="Обычный 2 5" xfId="3579"/>
    <cellStyle name="Обычный 2 5 2" xfId="3580"/>
    <cellStyle name="Обычный 2 5 2 2" xfId="3581"/>
    <cellStyle name="Обычный 2 5 3" xfId="3582"/>
    <cellStyle name="Обычный 2 5 3 2" xfId="3583"/>
    <cellStyle name="Обычный 2 5 4" xfId="3584"/>
    <cellStyle name="Обычный 2 5 5" xfId="3585"/>
    <cellStyle name="Обычный 2 5 6" xfId="5286"/>
    <cellStyle name="Обычный 2 5_46EE.2011(v1.0)" xfId="3586"/>
    <cellStyle name="Обычный 2 6" xfId="3587"/>
    <cellStyle name="Обычный 2 6 2" xfId="3588"/>
    <cellStyle name="Обычный 2 6 2 2" xfId="3589"/>
    <cellStyle name="Обычный 2 6 2 2 2" xfId="3590"/>
    <cellStyle name="Обычный 2 6 3" xfId="3591"/>
    <cellStyle name="Обычный 2 6 3 2" xfId="3592"/>
    <cellStyle name="Обычный 2 6 4" xfId="5287"/>
    <cellStyle name="Обычный 2 6_46EE.2011(v1.0)" xfId="3593"/>
    <cellStyle name="Обычный 2 7" xfId="3594"/>
    <cellStyle name="Обычный 2 7 2" xfId="3595"/>
    <cellStyle name="Обычный 2 7 2 2" xfId="3596"/>
    <cellStyle name="Обычный 2 7 3" xfId="3597"/>
    <cellStyle name="Обычный 2 7 4" xfId="5288"/>
    <cellStyle name="Обычный 2 8" xfId="3598"/>
    <cellStyle name="Обычный 2 8 2" xfId="3599"/>
    <cellStyle name="Обычный 2 8 3" xfId="5289"/>
    <cellStyle name="Обычный 2 9" xfId="3600"/>
    <cellStyle name="Обычный 2 9 2" xfId="3601"/>
    <cellStyle name="Обычный 2 9 3" xfId="5290"/>
    <cellStyle name="Обычный 2___Тариф ТЭ 2012 Мезенский филиал 26.04.11" xfId="3602"/>
    <cellStyle name="Обычный 20" xfId="3603"/>
    <cellStyle name="Обычный 20 2" xfId="3604"/>
    <cellStyle name="Обычный 20 3" xfId="3605"/>
    <cellStyle name="Обычный 21" xfId="3606"/>
    <cellStyle name="Обычный 21 2" xfId="3607"/>
    <cellStyle name="Обычный 21 3" xfId="3608"/>
    <cellStyle name="Обычный 22" xfId="3609"/>
    <cellStyle name="Обычный 22 2" xfId="3610"/>
    <cellStyle name="Обычный 22 3" xfId="3611"/>
    <cellStyle name="Обычный 23" xfId="3612"/>
    <cellStyle name="Обычный 23 2" xfId="3613"/>
    <cellStyle name="Обычный 24" xfId="3614"/>
    <cellStyle name="Обычный 24 2" xfId="3615"/>
    <cellStyle name="Обычный 25" xfId="4509"/>
    <cellStyle name="Обычный 25 2" xfId="4517"/>
    <cellStyle name="Обычный 26" xfId="4514"/>
    <cellStyle name="Обычный 26 2" xfId="4519"/>
    <cellStyle name="Обычный 27" xfId="3616"/>
    <cellStyle name="Обычный 28" xfId="4515"/>
    <cellStyle name="Обычный 29" xfId="4516"/>
    <cellStyle name="Обычный 29 2" xfId="4520"/>
    <cellStyle name="Обычный 3" xfId="3617"/>
    <cellStyle name="Обычный 3 10" xfId="5291"/>
    <cellStyle name="Обычный 3 2" xfId="3618"/>
    <cellStyle name="Обычный 3 2 2" xfId="3619"/>
    <cellStyle name="Обычный 3 2 3" xfId="3620"/>
    <cellStyle name="Обычный 3 2 4" xfId="3621"/>
    <cellStyle name="Обычный 3 2 5" xfId="5292"/>
    <cellStyle name="Обычный 3 3" xfId="3622"/>
    <cellStyle name="Обычный 3 3 2" xfId="3623"/>
    <cellStyle name="Обычный 3 3 2 2" xfId="3624"/>
    <cellStyle name="Обычный 3 3 2 3" xfId="3625"/>
    <cellStyle name="Обычный 3 3 3" xfId="3626"/>
    <cellStyle name="Обычный 3 3 4" xfId="3627"/>
    <cellStyle name="Обычный 3 3 5" xfId="5293"/>
    <cellStyle name="Обычный 3 4" xfId="3628"/>
    <cellStyle name="Обычный 3 4 2" xfId="3629"/>
    <cellStyle name="Обычный 3 4 3" xfId="3630"/>
    <cellStyle name="Обычный 3 4 4" xfId="5294"/>
    <cellStyle name="Обычный 3 5" xfId="3631"/>
    <cellStyle name="Обычный 3 5 2" xfId="3632"/>
    <cellStyle name="Обычный 3 5 3" xfId="5295"/>
    <cellStyle name="Обычный 3 6" xfId="3633"/>
    <cellStyle name="Обычный 3 6 2" xfId="3634"/>
    <cellStyle name="Обычный 3 6 2 2" xfId="3635"/>
    <cellStyle name="Обычный 3 6 3" xfId="5296"/>
    <cellStyle name="Обычный 3 7" xfId="3636"/>
    <cellStyle name="Обычный 3 7 2" xfId="5297"/>
    <cellStyle name="Обычный 3 8" xfId="3637"/>
    <cellStyle name="Обычный 3 9" xfId="3638"/>
    <cellStyle name="Обычный 3___Тариф ТЭ 2012 Мезенский филиал 26.04.11" xfId="3639"/>
    <cellStyle name="Обычный 30" xfId="8784"/>
    <cellStyle name="Обычный 4" xfId="3640"/>
    <cellStyle name="Обычный 4 10" xfId="3641"/>
    <cellStyle name="Обычный 4 11" xfId="3642"/>
    <cellStyle name="Обычный 4 11 2" xfId="3643"/>
    <cellStyle name="Обычный 4 12" xfId="5298"/>
    <cellStyle name="Обычный 4 2" xfId="3644"/>
    <cellStyle name="Обычный 4 2 2" xfId="3645"/>
    <cellStyle name="Обычный 4 2 2 2" xfId="3646"/>
    <cellStyle name="Обычный 4 2 2 2 2" xfId="3647"/>
    <cellStyle name="Обычный 4 2 2 3" xfId="3648"/>
    <cellStyle name="Обычный 4 2 2 3 2" xfId="3649"/>
    <cellStyle name="Обычный 4 2 3" xfId="3650"/>
    <cellStyle name="Обычный 4 2 3 2" xfId="3651"/>
    <cellStyle name="Обычный 4 2 4" xfId="3652"/>
    <cellStyle name="Обычный 4 2 5" xfId="5299"/>
    <cellStyle name="Обычный 4 2_46EP.2012(v0.1)" xfId="3653"/>
    <cellStyle name="Обычный 4 3" xfId="3654"/>
    <cellStyle name="Обычный 4 3 2" xfId="3655"/>
    <cellStyle name="Обычный 4 3 3" xfId="5300"/>
    <cellStyle name="Обычный 4 4" xfId="3656"/>
    <cellStyle name="Обычный 4 4 2" xfId="3657"/>
    <cellStyle name="Обычный 4 4 3" xfId="5301"/>
    <cellStyle name="Обычный 4 5" xfId="3658"/>
    <cellStyle name="Обычный 4 5 2" xfId="3659"/>
    <cellStyle name="Обычный 4 5 3" xfId="5302"/>
    <cellStyle name="Обычный 4 6" xfId="3660"/>
    <cellStyle name="Обычный 4 6 10" xfId="3661"/>
    <cellStyle name="Обычный 4 6 10 2" xfId="3662"/>
    <cellStyle name="Обычный 4 6 11" xfId="3663"/>
    <cellStyle name="Обычный 4 6 11 2" xfId="3664"/>
    <cellStyle name="Обычный 4 6 12" xfId="3665"/>
    <cellStyle name="Обычный 4 6 12 2" xfId="3666"/>
    <cellStyle name="Обычный 4 6 13" xfId="3667"/>
    <cellStyle name="Обычный 4 6 14" xfId="8997"/>
    <cellStyle name="Обычный 4 6 2" xfId="3668"/>
    <cellStyle name="Обычный 4 6 2 2" xfId="3669"/>
    <cellStyle name="Обычный 4 6 2 2 2" xfId="3670"/>
    <cellStyle name="Обычный 4 6 2 3" xfId="3671"/>
    <cellStyle name="Обычный 4 6 2 4" xfId="8998"/>
    <cellStyle name="Обычный 4 6 3" xfId="3672"/>
    <cellStyle name="Обычный 4 6 3 2" xfId="3673"/>
    <cellStyle name="Обычный 4 6 3 2 2" xfId="3674"/>
    <cellStyle name="Обычный 4 6 3 3" xfId="3675"/>
    <cellStyle name="Обычный 4 6 3 4" xfId="8999"/>
    <cellStyle name="Обычный 4 6 4" xfId="3676"/>
    <cellStyle name="Обычный 4 6 4 2" xfId="3677"/>
    <cellStyle name="Обычный 4 6 4 2 2" xfId="3678"/>
    <cellStyle name="Обычный 4 6 4 3" xfId="3679"/>
    <cellStyle name="Обычный 4 6 4 4" xfId="10542"/>
    <cellStyle name="Обычный 4 6 5" xfId="3680"/>
    <cellStyle name="Обычный 4 6 5 2" xfId="3681"/>
    <cellStyle name="Обычный 4 6 5 2 2" xfId="3682"/>
    <cellStyle name="Обычный 4 6 5 3" xfId="3683"/>
    <cellStyle name="Обычный 4 6 5 4" xfId="10543"/>
    <cellStyle name="Обычный 4 6 6" xfId="3684"/>
    <cellStyle name="Обычный 4 6 6 2" xfId="3685"/>
    <cellStyle name="Обычный 4 6 6 2 2" xfId="3686"/>
    <cellStyle name="Обычный 4 6 6 3" xfId="3687"/>
    <cellStyle name="Обычный 4 6 6 4" xfId="10544"/>
    <cellStyle name="Обычный 4 6 7" xfId="3688"/>
    <cellStyle name="Обычный 4 6 7 2" xfId="3689"/>
    <cellStyle name="Обычный 4 6 7 2 2" xfId="3690"/>
    <cellStyle name="Обычный 4 6 7 3" xfId="3691"/>
    <cellStyle name="Обычный 4 6 7 4" xfId="10545"/>
    <cellStyle name="Обычный 4 6 8" xfId="3692"/>
    <cellStyle name="Обычный 4 6 8 2" xfId="3693"/>
    <cellStyle name="Обычный 4 6 8 2 2" xfId="3694"/>
    <cellStyle name="Обычный 4 6 8 3" xfId="3695"/>
    <cellStyle name="Обычный 4 6 8 4" xfId="10546"/>
    <cellStyle name="Обычный 4 6 9" xfId="3696"/>
    <cellStyle name="Обычный 4 6 9 2" xfId="3697"/>
    <cellStyle name="Обычный 4 6 9 2 2" xfId="3698"/>
    <cellStyle name="Обычный 4 6 9 3" xfId="3699"/>
    <cellStyle name="Обычный 4 6 9 4" xfId="10547"/>
    <cellStyle name="Обычный 4 7" xfId="3700"/>
    <cellStyle name="Обычный 4 7 10" xfId="3701"/>
    <cellStyle name="Обычный 4 7 10 2" xfId="3702"/>
    <cellStyle name="Обычный 4 7 11" xfId="3703"/>
    <cellStyle name="Обычный 4 7 11 2" xfId="3704"/>
    <cellStyle name="Обычный 4 7 12" xfId="3705"/>
    <cellStyle name="Обычный 4 7 13" xfId="9000"/>
    <cellStyle name="Обычный 4 7 2" xfId="3706"/>
    <cellStyle name="Обычный 4 7 2 2" xfId="3707"/>
    <cellStyle name="Обычный 4 7 2 2 2" xfId="3708"/>
    <cellStyle name="Обычный 4 7 2 3" xfId="3709"/>
    <cellStyle name="Обычный 4 7 2 4" xfId="9001"/>
    <cellStyle name="Обычный 4 7 3" xfId="3710"/>
    <cellStyle name="Обычный 4 7 3 2" xfId="3711"/>
    <cellStyle name="Обычный 4 7 3 2 2" xfId="3712"/>
    <cellStyle name="Обычный 4 7 3 3" xfId="3713"/>
    <cellStyle name="Обычный 4 7 3 4" xfId="9002"/>
    <cellStyle name="Обычный 4 7 4" xfId="3714"/>
    <cellStyle name="Обычный 4 7 4 2" xfId="3715"/>
    <cellStyle name="Обычный 4 7 4 2 2" xfId="3716"/>
    <cellStyle name="Обычный 4 7 4 3" xfId="3717"/>
    <cellStyle name="Обычный 4 7 4 4" xfId="10551"/>
    <cellStyle name="Обычный 4 7 5" xfId="3718"/>
    <cellStyle name="Обычный 4 7 5 2" xfId="3719"/>
    <cellStyle name="Обычный 4 7 5 2 2" xfId="3720"/>
    <cellStyle name="Обычный 4 7 5 3" xfId="3721"/>
    <cellStyle name="Обычный 4 7 5 4" xfId="10552"/>
    <cellStyle name="Обычный 4 7 6" xfId="3722"/>
    <cellStyle name="Обычный 4 7 6 2" xfId="3723"/>
    <cellStyle name="Обычный 4 7 6 2 2" xfId="3724"/>
    <cellStyle name="Обычный 4 7 6 3" xfId="3725"/>
    <cellStyle name="Обычный 4 7 6 4" xfId="10553"/>
    <cellStyle name="Обычный 4 7 7" xfId="3726"/>
    <cellStyle name="Обычный 4 7 7 2" xfId="3727"/>
    <cellStyle name="Обычный 4 7 7 2 2" xfId="3728"/>
    <cellStyle name="Обычный 4 7 7 3" xfId="3729"/>
    <cellStyle name="Обычный 4 7 7 4" xfId="10554"/>
    <cellStyle name="Обычный 4 7 8" xfId="3730"/>
    <cellStyle name="Обычный 4 7 8 2" xfId="3731"/>
    <cellStyle name="Обычный 4 7 8 2 2" xfId="3732"/>
    <cellStyle name="Обычный 4 7 8 3" xfId="3733"/>
    <cellStyle name="Обычный 4 7 8 4" xfId="10555"/>
    <cellStyle name="Обычный 4 7 9" xfId="3734"/>
    <cellStyle name="Обычный 4 7 9 2" xfId="3735"/>
    <cellStyle name="Обычный 4 7 9 2 2" xfId="3736"/>
    <cellStyle name="Обычный 4 7 9 3" xfId="3737"/>
    <cellStyle name="Обычный 4 7 9 4" xfId="10556"/>
    <cellStyle name="Обычный 4 8" xfId="3738"/>
    <cellStyle name="Обычный 4 8 10" xfId="3739"/>
    <cellStyle name="Обычный 4 8 10 2" xfId="3740"/>
    <cellStyle name="Обычный 4 8 11" xfId="3741"/>
    <cellStyle name="Обычный 4 8 11 2" xfId="3742"/>
    <cellStyle name="Обычный 4 8 12" xfId="3743"/>
    <cellStyle name="Обычный 4 8 13" xfId="9003"/>
    <cellStyle name="Обычный 4 8 2" xfId="3744"/>
    <cellStyle name="Обычный 4 8 2 2" xfId="3745"/>
    <cellStyle name="Обычный 4 8 2 2 2" xfId="3746"/>
    <cellStyle name="Обычный 4 8 2 3" xfId="3747"/>
    <cellStyle name="Обычный 4 8 2 4" xfId="9004"/>
    <cellStyle name="Обычный 4 8 3" xfId="3748"/>
    <cellStyle name="Обычный 4 8 3 2" xfId="3749"/>
    <cellStyle name="Обычный 4 8 3 2 2" xfId="3750"/>
    <cellStyle name="Обычный 4 8 3 3" xfId="3751"/>
    <cellStyle name="Обычный 4 8 3 4" xfId="9005"/>
    <cellStyle name="Обычный 4 8 4" xfId="3752"/>
    <cellStyle name="Обычный 4 8 4 2" xfId="3753"/>
    <cellStyle name="Обычный 4 8 4 2 2" xfId="3754"/>
    <cellStyle name="Обычный 4 8 4 3" xfId="3755"/>
    <cellStyle name="Обычный 4 8 4 4" xfId="10560"/>
    <cellStyle name="Обычный 4 8 5" xfId="3756"/>
    <cellStyle name="Обычный 4 8 5 2" xfId="3757"/>
    <cellStyle name="Обычный 4 8 5 2 2" xfId="3758"/>
    <cellStyle name="Обычный 4 8 5 3" xfId="3759"/>
    <cellStyle name="Обычный 4 8 5 4" xfId="10561"/>
    <cellStyle name="Обычный 4 8 6" xfId="3760"/>
    <cellStyle name="Обычный 4 8 6 2" xfId="3761"/>
    <cellStyle name="Обычный 4 8 6 2 2" xfId="3762"/>
    <cellStyle name="Обычный 4 8 6 3" xfId="3763"/>
    <cellStyle name="Обычный 4 8 6 4" xfId="10562"/>
    <cellStyle name="Обычный 4 8 7" xfId="3764"/>
    <cellStyle name="Обычный 4 8 7 2" xfId="3765"/>
    <cellStyle name="Обычный 4 8 7 2 2" xfId="3766"/>
    <cellStyle name="Обычный 4 8 7 3" xfId="3767"/>
    <cellStyle name="Обычный 4 8 7 4" xfId="10563"/>
    <cellStyle name="Обычный 4 8 8" xfId="3768"/>
    <cellStyle name="Обычный 4 8 8 2" xfId="3769"/>
    <cellStyle name="Обычный 4 8 8 2 2" xfId="3770"/>
    <cellStyle name="Обычный 4 8 8 3" xfId="3771"/>
    <cellStyle name="Обычный 4 8 8 4" xfId="10564"/>
    <cellStyle name="Обычный 4 8 9" xfId="3772"/>
    <cellStyle name="Обычный 4 8 9 2" xfId="3773"/>
    <cellStyle name="Обычный 4 8 9 2 2" xfId="3774"/>
    <cellStyle name="Обычный 4 8 9 3" xfId="3775"/>
    <cellStyle name="Обычный 4 8 9 4" xfId="10565"/>
    <cellStyle name="Обычный 4 9" xfId="3776"/>
    <cellStyle name="Обычный 4 9 10" xfId="3777"/>
    <cellStyle name="Обычный 4 9 10 2" xfId="3778"/>
    <cellStyle name="Обычный 4 9 11" xfId="3779"/>
    <cellStyle name="Обычный 4 9 11 2" xfId="3780"/>
    <cellStyle name="Обычный 4 9 12" xfId="3781"/>
    <cellStyle name="Обычный 4 9 13" xfId="9006"/>
    <cellStyle name="Обычный 4 9 2" xfId="3782"/>
    <cellStyle name="Обычный 4 9 2 2" xfId="3783"/>
    <cellStyle name="Обычный 4 9 2 2 2" xfId="3784"/>
    <cellStyle name="Обычный 4 9 2 3" xfId="3785"/>
    <cellStyle name="Обычный 4 9 2 4" xfId="9007"/>
    <cellStyle name="Обычный 4 9 3" xfId="3786"/>
    <cellStyle name="Обычный 4 9 3 2" xfId="3787"/>
    <cellStyle name="Обычный 4 9 3 2 2" xfId="3788"/>
    <cellStyle name="Обычный 4 9 3 3" xfId="3789"/>
    <cellStyle name="Обычный 4 9 3 4" xfId="9008"/>
    <cellStyle name="Обычный 4 9 4" xfId="3790"/>
    <cellStyle name="Обычный 4 9 4 2" xfId="3791"/>
    <cellStyle name="Обычный 4 9 4 2 2" xfId="3792"/>
    <cellStyle name="Обычный 4 9 4 3" xfId="3793"/>
    <cellStyle name="Обычный 4 9 4 4" xfId="10569"/>
    <cellStyle name="Обычный 4 9 5" xfId="3794"/>
    <cellStyle name="Обычный 4 9 5 2" xfId="3795"/>
    <cellStyle name="Обычный 4 9 5 2 2" xfId="3796"/>
    <cellStyle name="Обычный 4 9 5 3" xfId="3797"/>
    <cellStyle name="Обычный 4 9 5 4" xfId="10570"/>
    <cellStyle name="Обычный 4 9 6" xfId="3798"/>
    <cellStyle name="Обычный 4 9 6 2" xfId="3799"/>
    <cellStyle name="Обычный 4 9 6 2 2" xfId="3800"/>
    <cellStyle name="Обычный 4 9 6 3" xfId="3801"/>
    <cellStyle name="Обычный 4 9 6 4" xfId="10571"/>
    <cellStyle name="Обычный 4 9 7" xfId="3802"/>
    <cellStyle name="Обычный 4 9 7 2" xfId="3803"/>
    <cellStyle name="Обычный 4 9 7 2 2" xfId="3804"/>
    <cellStyle name="Обычный 4 9 7 3" xfId="3805"/>
    <cellStyle name="Обычный 4 9 7 4" xfId="10572"/>
    <cellStyle name="Обычный 4 9 8" xfId="3806"/>
    <cellStyle name="Обычный 4 9 8 2" xfId="3807"/>
    <cellStyle name="Обычный 4 9 8 2 2" xfId="3808"/>
    <cellStyle name="Обычный 4 9 8 3" xfId="3809"/>
    <cellStyle name="Обычный 4 9 8 4" xfId="10573"/>
    <cellStyle name="Обычный 4 9 9" xfId="3810"/>
    <cellStyle name="Обычный 4 9 9 2" xfId="3811"/>
    <cellStyle name="Обычный 4 9 9 2 2" xfId="3812"/>
    <cellStyle name="Обычный 4 9 9 3" xfId="3813"/>
    <cellStyle name="Обычный 4 9 9 4" xfId="10574"/>
    <cellStyle name="Обычный 4_2014 АрхТепло Производственная" xfId="3814"/>
    <cellStyle name="Обычный 5" xfId="3815"/>
    <cellStyle name="Обычный 5 2" xfId="3816"/>
    <cellStyle name="Обычный 5 2 2" xfId="3817"/>
    <cellStyle name="Обычный 5 2 3" xfId="3818"/>
    <cellStyle name="Обычный 5 2 4" xfId="3819"/>
    <cellStyle name="Обычный 5 3" xfId="3820"/>
    <cellStyle name="Обычный 5 4" xfId="3821"/>
    <cellStyle name="Обычный 5 5" xfId="3822"/>
    <cellStyle name="Обычный 5 5 2" xfId="3823"/>
    <cellStyle name="Обычный 5 6" xfId="3824"/>
    <cellStyle name="Обычный 5 6 2" xfId="3825"/>
    <cellStyle name="Обычный 5 7" xfId="3826"/>
    <cellStyle name="Обычный 5 8" xfId="3827"/>
    <cellStyle name="Обычный 5 8 2" xfId="3828"/>
    <cellStyle name="Обычный 5 9" xfId="5339"/>
    <cellStyle name="Обычный 5_Мероприятия для тарифной каипании" xfId="3829"/>
    <cellStyle name="Обычный 6" xfId="3830"/>
    <cellStyle name="Обычный 6 2" xfId="3831"/>
    <cellStyle name="Обычный 6 2 2" xfId="3832"/>
    <cellStyle name="Обычный 6 2 3" xfId="3833"/>
    <cellStyle name="Обычный 6 3" xfId="3834"/>
    <cellStyle name="Обычный 6 3 2" xfId="3835"/>
    <cellStyle name="Обычный 6 4" xfId="3836"/>
    <cellStyle name="Обычный 6 4 2" xfId="3837"/>
    <cellStyle name="Обычный 6 5" xfId="3838"/>
    <cellStyle name="Обычный 6 5 2" xfId="3839"/>
    <cellStyle name="Обычный 6 6" xfId="3840"/>
    <cellStyle name="Обычный 6 6 2" xfId="3841"/>
    <cellStyle name="Обычный 6 7" xfId="3842"/>
    <cellStyle name="Обычный 6 8" xfId="5340"/>
    <cellStyle name="Обычный 6_Перерасчет тепловой энергии ООО Березниковское ТСП  на 2013" xfId="3843"/>
    <cellStyle name="Обычный 7" xfId="3844"/>
    <cellStyle name="Обычный 7 10" xfId="3845"/>
    <cellStyle name="Обычный 7 10 2" xfId="3846"/>
    <cellStyle name="Обычный 7 11" xfId="3847"/>
    <cellStyle name="Обычный 7 11 2" xfId="3848"/>
    <cellStyle name="Обычный 7 12" xfId="3849"/>
    <cellStyle name="Обычный 7 13" xfId="9011"/>
    <cellStyle name="Обычный 7 2" xfId="3850"/>
    <cellStyle name="Обычный 7 2 2" xfId="3851"/>
    <cellStyle name="Обычный 7 2 2 2" xfId="3852"/>
    <cellStyle name="Обычный 7 2 3" xfId="3853"/>
    <cellStyle name="Обычный 7 2 3 2" xfId="3854"/>
    <cellStyle name="Обычный 7 2 4" xfId="3855"/>
    <cellStyle name="Обычный 7 2 5" xfId="9012"/>
    <cellStyle name="Обычный 7 3" xfId="3856"/>
    <cellStyle name="Обычный 7 3 2" xfId="3857"/>
    <cellStyle name="Обычный 7 3 3" xfId="3858"/>
    <cellStyle name="Обычный 7 3 4" xfId="3859"/>
    <cellStyle name="Обычный 7 3 4 2" xfId="3860"/>
    <cellStyle name="Обычный 7 3 5" xfId="3861"/>
    <cellStyle name="Обычный 7 3 6" xfId="10579"/>
    <cellStyle name="Обычный 7 4" xfId="3862"/>
    <cellStyle name="Обычный 7 4 2" xfId="3863"/>
    <cellStyle name="Обычный 7 4 2 2" xfId="3864"/>
    <cellStyle name="Обычный 7 4 3" xfId="3865"/>
    <cellStyle name="Обычный 7 4 4" xfId="10580"/>
    <cellStyle name="Обычный 7 5" xfId="3866"/>
    <cellStyle name="Обычный 7 5 2" xfId="3867"/>
    <cellStyle name="Обычный 7 5 2 2" xfId="3868"/>
    <cellStyle name="Обычный 7 5 3" xfId="3869"/>
    <cellStyle name="Обычный 7 5 4" xfId="10581"/>
    <cellStyle name="Обычный 7 6" xfId="3870"/>
    <cellStyle name="Обычный 7 6 2" xfId="3871"/>
    <cellStyle name="Обычный 7 6 2 2" xfId="3872"/>
    <cellStyle name="Обычный 7 6 3" xfId="3873"/>
    <cellStyle name="Обычный 7 6 4" xfId="10582"/>
    <cellStyle name="Обычный 7 7" xfId="3874"/>
    <cellStyle name="Обычный 7 7 2" xfId="3875"/>
    <cellStyle name="Обычный 7 7 2 2" xfId="3876"/>
    <cellStyle name="Обычный 7 7 3" xfId="3877"/>
    <cellStyle name="Обычный 7 7 4" xfId="10583"/>
    <cellStyle name="Обычный 7 8" xfId="3878"/>
    <cellStyle name="Обычный 7 8 2" xfId="3879"/>
    <cellStyle name="Обычный 7 8 2 2" xfId="3880"/>
    <cellStyle name="Обычный 7 8 3" xfId="3881"/>
    <cellStyle name="Обычный 7 8 4" xfId="10584"/>
    <cellStyle name="Обычный 7 9" xfId="3882"/>
    <cellStyle name="Обычный 7 9 2" xfId="3883"/>
    <cellStyle name="Обычный 7 9 2 2" xfId="3884"/>
    <cellStyle name="Обычный 7 9 3" xfId="3885"/>
    <cellStyle name="Обычный 7 9 4" xfId="10585"/>
    <cellStyle name="Обычный 8" xfId="3886"/>
    <cellStyle name="Обычный 8 10" xfId="3887"/>
    <cellStyle name="Обычный 8 11" xfId="9013"/>
    <cellStyle name="Обычный 8 2" xfId="3888"/>
    <cellStyle name="Обычный 8 2 2" xfId="3889"/>
    <cellStyle name="Обычный 8 2 3" xfId="3890"/>
    <cellStyle name="Обычный 8 2 3 2" xfId="3891"/>
    <cellStyle name="Обычный 8 2 4" xfId="3892"/>
    <cellStyle name="Обычный 8 2 5" xfId="9014"/>
    <cellStyle name="Обычный 8 3" xfId="3893"/>
    <cellStyle name="Обычный 8 3 2" xfId="3894"/>
    <cellStyle name="Обычный 8 3 3" xfId="3895"/>
    <cellStyle name="Обычный 8 3 3 2" xfId="3896"/>
    <cellStyle name="Обычный 8 3 4" xfId="3897"/>
    <cellStyle name="Обычный 8 3 5" xfId="9015"/>
    <cellStyle name="Обычный 8 4" xfId="3898"/>
    <cellStyle name="Обычный 8 4 2" xfId="3899"/>
    <cellStyle name="Обычный 8 4 2 2" xfId="3900"/>
    <cellStyle name="Обычный 8 4 3" xfId="3901"/>
    <cellStyle name="Обычный 8 4 4" xfId="10589"/>
    <cellStyle name="Обычный 8 5" xfId="3902"/>
    <cellStyle name="Обычный 8 5 2" xfId="3903"/>
    <cellStyle name="Обычный 8 5 2 2" xfId="3904"/>
    <cellStyle name="Обычный 8 5 3" xfId="3905"/>
    <cellStyle name="Обычный 8 5 4" xfId="10590"/>
    <cellStyle name="Обычный 8 6" xfId="3906"/>
    <cellStyle name="Обычный 8 6 2" xfId="3907"/>
    <cellStyle name="Обычный 8 6 2 2" xfId="3908"/>
    <cellStyle name="Обычный 8 6 3" xfId="3909"/>
    <cellStyle name="Обычный 8 6 4" xfId="10591"/>
    <cellStyle name="Обычный 8 7" xfId="3910"/>
    <cellStyle name="Обычный 8 7 2" xfId="3911"/>
    <cellStyle name="Обычный 8 8" xfId="3912"/>
    <cellStyle name="Обычный 8 9" xfId="3913"/>
    <cellStyle name="Обычный 8 9 2" xfId="3914"/>
    <cellStyle name="Обычный 9" xfId="3915"/>
    <cellStyle name="Обычный 9 2" xfId="3916"/>
    <cellStyle name="Обычный 9 2 2" xfId="3917"/>
    <cellStyle name="Обычный 9 2 3" xfId="3918"/>
    <cellStyle name="Обычный 9 2 4" xfId="9017"/>
    <cellStyle name="Обычный 9 3" xfId="3919"/>
    <cellStyle name="Обычный 9 4" xfId="3920"/>
    <cellStyle name="Обычный 9 4 2" xfId="3921"/>
    <cellStyle name="Обычный 9 5" xfId="3922"/>
    <cellStyle name="Обычный 9 5 2" xfId="3923"/>
    <cellStyle name="Обычный 9 6" xfId="3924"/>
    <cellStyle name="Обычный 9 7" xfId="3925"/>
    <cellStyle name="Обычный 9 7 2" xfId="3926"/>
    <cellStyle name="Обычный 9 8" xfId="3927"/>
    <cellStyle name="Обычный 9 9" xfId="9016"/>
    <cellStyle name="Ошибка" xfId="3928"/>
    <cellStyle name="Плохой 10" xfId="3929"/>
    <cellStyle name="Плохой 11" xfId="5357"/>
    <cellStyle name="Плохой 12" xfId="9018"/>
    <cellStyle name="Плохой 2" xfId="3930"/>
    <cellStyle name="Плохой 2 10" xfId="3931"/>
    <cellStyle name="Плохой 2 10 2" xfId="5359"/>
    <cellStyle name="Плохой 2 10 3" xfId="10595"/>
    <cellStyle name="Плохой 2 11" xfId="5358"/>
    <cellStyle name="Плохой 2 12" xfId="9019"/>
    <cellStyle name="Плохой 2 2" xfId="3932"/>
    <cellStyle name="Плохой 2 2 2" xfId="3933"/>
    <cellStyle name="Плохой 2 2 3" xfId="5360"/>
    <cellStyle name="Плохой 2 2 4" xfId="9020"/>
    <cellStyle name="Плохой 2 3" xfId="3934"/>
    <cellStyle name="Плохой 2 3 2" xfId="5361"/>
    <cellStyle name="Плохой 2 3 3" xfId="10597"/>
    <cellStyle name="Плохой 2 4" xfId="3935"/>
    <cellStyle name="Плохой 2 4 2" xfId="5362"/>
    <cellStyle name="Плохой 2 4 3" xfId="10598"/>
    <cellStyle name="Плохой 2 5" xfId="3936"/>
    <cellStyle name="Плохой 2 5 2" xfId="5363"/>
    <cellStyle name="Плохой 2 5 3" xfId="10599"/>
    <cellStyle name="Плохой 2 6" xfId="3937"/>
    <cellStyle name="Плохой 2 6 2" xfId="5364"/>
    <cellStyle name="Плохой 2 6 3" xfId="10600"/>
    <cellStyle name="Плохой 2 7" xfId="3938"/>
    <cellStyle name="Плохой 2 7 2" xfId="5365"/>
    <cellStyle name="Плохой 2 7 3" xfId="10601"/>
    <cellStyle name="Плохой 2 8" xfId="3939"/>
    <cellStyle name="Плохой 2 8 2" xfId="5366"/>
    <cellStyle name="Плохой 2 8 3" xfId="10602"/>
    <cellStyle name="Плохой 2 9" xfId="3940"/>
    <cellStyle name="Плохой 2 9 2" xfId="5367"/>
    <cellStyle name="Плохой 2 9 3" xfId="10603"/>
    <cellStyle name="Плохой 2_МФ тепловой баланс 2015 дубль 3" xfId="3941"/>
    <cellStyle name="Плохой 3" xfId="3942"/>
    <cellStyle name="Плохой 3 10" xfId="3943"/>
    <cellStyle name="Плохой 3 10 2" xfId="5369"/>
    <cellStyle name="Плохой 3 10 3" xfId="10605"/>
    <cellStyle name="Плохой 3 11" xfId="3944"/>
    <cellStyle name="Плохой 3 12" xfId="5368"/>
    <cellStyle name="Плохой 3 13" xfId="9021"/>
    <cellStyle name="Плохой 3 2" xfId="3945"/>
    <cellStyle name="Плохой 3 2 2" xfId="5370"/>
    <cellStyle name="Плохой 3 2 3" xfId="9022"/>
    <cellStyle name="Плохой 3 3" xfId="3946"/>
    <cellStyle name="Плохой 3 3 2" xfId="5371"/>
    <cellStyle name="Плохой 3 3 3" xfId="10607"/>
    <cellStyle name="Плохой 3 4" xfId="3947"/>
    <cellStyle name="Плохой 3 4 2" xfId="5372"/>
    <cellStyle name="Плохой 3 4 3" xfId="10608"/>
    <cellStyle name="Плохой 3 5" xfId="3948"/>
    <cellStyle name="Плохой 3 5 2" xfId="5373"/>
    <cellStyle name="Плохой 3 5 3" xfId="10609"/>
    <cellStyle name="Плохой 3 6" xfId="3949"/>
    <cellStyle name="Плохой 3 6 2" xfId="5374"/>
    <cellStyle name="Плохой 3 6 3" xfId="10610"/>
    <cellStyle name="Плохой 3 7" xfId="3950"/>
    <cellStyle name="Плохой 3 7 2" xfId="5375"/>
    <cellStyle name="Плохой 3 7 3" xfId="10611"/>
    <cellStyle name="Плохой 3 8" xfId="3951"/>
    <cellStyle name="Плохой 3 8 2" xfId="5376"/>
    <cellStyle name="Плохой 3 8 3" xfId="10612"/>
    <cellStyle name="Плохой 3 9" xfId="3952"/>
    <cellStyle name="Плохой 3 9 2" xfId="5377"/>
    <cellStyle name="Плохой 3 9 3" xfId="10613"/>
    <cellStyle name="Плохой 3_МФ тепловой баланс 2015 дубль 3" xfId="3953"/>
    <cellStyle name="Плохой 4" xfId="3954"/>
    <cellStyle name="Плохой 4 2" xfId="3955"/>
    <cellStyle name="Плохой 4_МФ тепловой баланс 2015 дубль 3" xfId="3956"/>
    <cellStyle name="Плохой 5" xfId="3957"/>
    <cellStyle name="Плохой 5 2" xfId="3958"/>
    <cellStyle name="Плохой 5_МФ тепловой баланс 2015 дубль 3" xfId="3959"/>
    <cellStyle name="Плохой 6" xfId="3960"/>
    <cellStyle name="Плохой 6 2" xfId="3961"/>
    <cellStyle name="Плохой 6_МФ тепловой баланс 2015 дубль 3" xfId="3962"/>
    <cellStyle name="Плохой 7" xfId="3963"/>
    <cellStyle name="Плохой 7 2" xfId="3964"/>
    <cellStyle name="Плохой 7_МФ тепловой баланс 2015 дубль 3" xfId="3965"/>
    <cellStyle name="Плохой 8" xfId="3966"/>
    <cellStyle name="Плохой 8 2" xfId="3967"/>
    <cellStyle name="Плохой 9" xfId="3968"/>
    <cellStyle name="Плохой 9 2" xfId="3969"/>
    <cellStyle name="По центру с переносом" xfId="3970"/>
    <cellStyle name="По ширине с переносом" xfId="3971"/>
    <cellStyle name="Подгруппа" xfId="3972"/>
    <cellStyle name="Поле ввода" xfId="3973"/>
    <cellStyle name="Пояснение 10" xfId="3974"/>
    <cellStyle name="Пояснение 11" xfId="5378"/>
    <cellStyle name="Пояснение 12" xfId="9023"/>
    <cellStyle name="Пояснение 2" xfId="3975"/>
    <cellStyle name="Пояснение 2 10" xfId="3976"/>
    <cellStyle name="Пояснение 2 10 2" xfId="5380"/>
    <cellStyle name="Пояснение 2 10 3" xfId="10616"/>
    <cellStyle name="Пояснение 2 11" xfId="5379"/>
    <cellStyle name="Пояснение 2 12" xfId="9024"/>
    <cellStyle name="Пояснение 2 2" xfId="3977"/>
    <cellStyle name="Пояснение 2 2 2" xfId="3978"/>
    <cellStyle name="Пояснение 2 2 3" xfId="5381"/>
    <cellStyle name="Пояснение 2 2 4" xfId="9025"/>
    <cellStyle name="Пояснение 2 3" xfId="3979"/>
    <cellStyle name="Пояснение 2 3 2" xfId="5382"/>
    <cellStyle name="Пояснение 2 3 3" xfId="10618"/>
    <cellStyle name="Пояснение 2 4" xfId="3980"/>
    <cellStyle name="Пояснение 2 4 2" xfId="5383"/>
    <cellStyle name="Пояснение 2 4 3" xfId="10619"/>
    <cellStyle name="Пояснение 2 5" xfId="3981"/>
    <cellStyle name="Пояснение 2 5 2" xfId="5384"/>
    <cellStyle name="Пояснение 2 5 3" xfId="10620"/>
    <cellStyle name="Пояснение 2 6" xfId="3982"/>
    <cellStyle name="Пояснение 2 6 2" xfId="5385"/>
    <cellStyle name="Пояснение 2 6 3" xfId="10621"/>
    <cellStyle name="Пояснение 2 7" xfId="3983"/>
    <cellStyle name="Пояснение 2 7 2" xfId="5386"/>
    <cellStyle name="Пояснение 2 7 3" xfId="10622"/>
    <cellStyle name="Пояснение 2 8" xfId="3984"/>
    <cellStyle name="Пояснение 2 8 2" xfId="5387"/>
    <cellStyle name="Пояснение 2 8 3" xfId="10623"/>
    <cellStyle name="Пояснение 2 9" xfId="3985"/>
    <cellStyle name="Пояснение 2 9 2" xfId="5388"/>
    <cellStyle name="Пояснение 2 9 3" xfId="10624"/>
    <cellStyle name="Пояснение 2_МФ тепловой баланс 2015 дубль 3" xfId="3986"/>
    <cellStyle name="Пояснение 3" xfId="3987"/>
    <cellStyle name="Пояснение 3 10" xfId="3988"/>
    <cellStyle name="Пояснение 3 10 2" xfId="5390"/>
    <cellStyle name="Пояснение 3 10 3" xfId="10626"/>
    <cellStyle name="Пояснение 3 11" xfId="3989"/>
    <cellStyle name="Пояснение 3 12" xfId="5389"/>
    <cellStyle name="Пояснение 3 13" xfId="9026"/>
    <cellStyle name="Пояснение 3 2" xfId="3990"/>
    <cellStyle name="Пояснение 3 2 2" xfId="5391"/>
    <cellStyle name="Пояснение 3 2 3" xfId="9027"/>
    <cellStyle name="Пояснение 3 3" xfId="3991"/>
    <cellStyle name="Пояснение 3 3 2" xfId="5392"/>
    <cellStyle name="Пояснение 3 3 3" xfId="10628"/>
    <cellStyle name="Пояснение 3 4" xfId="3992"/>
    <cellStyle name="Пояснение 3 4 2" xfId="5393"/>
    <cellStyle name="Пояснение 3 4 3" xfId="10629"/>
    <cellStyle name="Пояснение 3 5" xfId="3993"/>
    <cellStyle name="Пояснение 3 5 2" xfId="5394"/>
    <cellStyle name="Пояснение 3 5 3" xfId="10630"/>
    <cellStyle name="Пояснение 3 6" xfId="3994"/>
    <cellStyle name="Пояснение 3 6 2" xfId="5395"/>
    <cellStyle name="Пояснение 3 6 3" xfId="10631"/>
    <cellStyle name="Пояснение 3 7" xfId="3995"/>
    <cellStyle name="Пояснение 3 7 2" xfId="5396"/>
    <cellStyle name="Пояснение 3 7 3" xfId="10632"/>
    <cellStyle name="Пояснение 3 8" xfId="3996"/>
    <cellStyle name="Пояснение 3 8 2" xfId="5397"/>
    <cellStyle name="Пояснение 3 8 3" xfId="10633"/>
    <cellStyle name="Пояснение 3 9" xfId="3997"/>
    <cellStyle name="Пояснение 3 9 2" xfId="5398"/>
    <cellStyle name="Пояснение 3 9 3" xfId="10634"/>
    <cellStyle name="Пояснение 3_МФ тепловой баланс 2015 дубль 3" xfId="3998"/>
    <cellStyle name="Пояснение 4" xfId="3999"/>
    <cellStyle name="Пояснение 4 2" xfId="4000"/>
    <cellStyle name="Пояснение 4_МФ тепловой баланс 2015 дубль 3" xfId="4001"/>
    <cellStyle name="Пояснение 5" xfId="4002"/>
    <cellStyle name="Пояснение 5 2" xfId="4003"/>
    <cellStyle name="Пояснение 5_МФ тепловой баланс 2015 дубль 3" xfId="4004"/>
    <cellStyle name="Пояснение 6" xfId="4005"/>
    <cellStyle name="Пояснение 6 2" xfId="4006"/>
    <cellStyle name="Пояснение 6_МФ тепловой баланс 2015 дубль 3" xfId="4007"/>
    <cellStyle name="Пояснение 7" xfId="4008"/>
    <cellStyle name="Пояснение 7 2" xfId="4009"/>
    <cellStyle name="Пояснение 7_МФ тепловой баланс 2015 дубль 3" xfId="4010"/>
    <cellStyle name="Пояснение 8" xfId="4011"/>
    <cellStyle name="Пояснение 8 2" xfId="4012"/>
    <cellStyle name="Пояснение 9" xfId="4013"/>
    <cellStyle name="Пояснение 9 2" xfId="4014"/>
    <cellStyle name="Примечание 10" xfId="4015"/>
    <cellStyle name="Примечание 10 2" xfId="4016"/>
    <cellStyle name="Примечание 10 3" xfId="4017"/>
    <cellStyle name="Примечание 10_46EE.2011(v1.0)" xfId="4018"/>
    <cellStyle name="Примечание 11" xfId="4019"/>
    <cellStyle name="Примечание 11 2" xfId="4020"/>
    <cellStyle name="Примечание 11 3" xfId="4021"/>
    <cellStyle name="Примечание 11_46EE.2011(v1.0)" xfId="4022"/>
    <cellStyle name="Примечание 12" xfId="4023"/>
    <cellStyle name="Примечание 12 2" xfId="4024"/>
    <cellStyle name="Примечание 12 3" xfId="4025"/>
    <cellStyle name="Примечание 12_46EE.2011(v1.0)" xfId="4026"/>
    <cellStyle name="Примечание 13" xfId="4027"/>
    <cellStyle name="Примечание 14" xfId="4028"/>
    <cellStyle name="Примечание 14 2" xfId="4029"/>
    <cellStyle name="Примечание 15" xfId="4030"/>
    <cellStyle name="Примечание 15 2" xfId="4031"/>
    <cellStyle name="Примечание 16" xfId="4032"/>
    <cellStyle name="Примечание 17" xfId="4033"/>
    <cellStyle name="Примечание 18" xfId="4034"/>
    <cellStyle name="Примечание 19" xfId="4035"/>
    <cellStyle name="Примечание 2" xfId="4036"/>
    <cellStyle name="Примечание 2 10" xfId="4037"/>
    <cellStyle name="Примечание 2 10 2" xfId="4038"/>
    <cellStyle name="Примечание 2 10 2 2" xfId="4039"/>
    <cellStyle name="Примечание 2 10 3" xfId="4040"/>
    <cellStyle name="Примечание 2 10 4" xfId="5401"/>
    <cellStyle name="Примечание 2 10 5" xfId="10637"/>
    <cellStyle name="Примечание 2 11" xfId="4041"/>
    <cellStyle name="Примечание 2 12" xfId="4042"/>
    <cellStyle name="Примечание 2 12 2" xfId="4043"/>
    <cellStyle name="Примечание 2 13" xfId="4044"/>
    <cellStyle name="Примечание 2 14" xfId="5400"/>
    <cellStyle name="Примечание 2 15" xfId="9029"/>
    <cellStyle name="Примечание 2 2" xfId="4045"/>
    <cellStyle name="Примечание 2 2 2" xfId="4046"/>
    <cellStyle name="Примечание 2 2 3" xfId="4047"/>
    <cellStyle name="Примечание 2 2 4" xfId="4048"/>
    <cellStyle name="Примечание 2 2 4 2" xfId="4049"/>
    <cellStyle name="Примечание 2 2 5" xfId="4050"/>
    <cellStyle name="Примечание 2 2 6" xfId="5402"/>
    <cellStyle name="Примечание 2 2 7" xfId="9030"/>
    <cellStyle name="Примечание 2 3" xfId="4051"/>
    <cellStyle name="Примечание 2 3 2" xfId="4052"/>
    <cellStyle name="Примечание 2 3 3" xfId="4053"/>
    <cellStyle name="Примечание 2 3 3 2" xfId="4054"/>
    <cellStyle name="Примечание 2 3 4" xfId="4055"/>
    <cellStyle name="Примечание 2 3 5" xfId="5403"/>
    <cellStyle name="Примечание 2 3 6" xfId="10639"/>
    <cellStyle name="Примечание 2 4" xfId="4056"/>
    <cellStyle name="Примечание 2 4 2" xfId="4057"/>
    <cellStyle name="Примечание 2 4 3" xfId="4058"/>
    <cellStyle name="Примечание 2 4 3 2" xfId="4059"/>
    <cellStyle name="Примечание 2 4 4" xfId="4060"/>
    <cellStyle name="Примечание 2 4 5" xfId="5404"/>
    <cellStyle name="Примечание 2 4 6" xfId="10640"/>
    <cellStyle name="Примечание 2 5" xfId="4061"/>
    <cellStyle name="Примечание 2 5 2" xfId="4062"/>
    <cellStyle name="Примечание 2 5 3" xfId="4063"/>
    <cellStyle name="Примечание 2 5 3 2" xfId="4064"/>
    <cellStyle name="Примечание 2 5 4" xfId="4065"/>
    <cellStyle name="Примечание 2 5 5" xfId="5405"/>
    <cellStyle name="Примечание 2 5 6" xfId="10641"/>
    <cellStyle name="Примечание 2 6" xfId="4066"/>
    <cellStyle name="Примечание 2 6 2" xfId="4067"/>
    <cellStyle name="Примечание 2 6 3" xfId="4068"/>
    <cellStyle name="Примечание 2 6 3 2" xfId="4069"/>
    <cellStyle name="Примечание 2 6 4" xfId="4070"/>
    <cellStyle name="Примечание 2 6 5" xfId="5406"/>
    <cellStyle name="Примечание 2 6 6" xfId="10642"/>
    <cellStyle name="Примечание 2 7" xfId="4071"/>
    <cellStyle name="Примечание 2 7 2" xfId="4072"/>
    <cellStyle name="Примечание 2 7 3" xfId="4073"/>
    <cellStyle name="Примечание 2 7 3 2" xfId="4074"/>
    <cellStyle name="Примечание 2 7 4" xfId="4075"/>
    <cellStyle name="Примечание 2 7 5" xfId="5407"/>
    <cellStyle name="Примечание 2 7 6" xfId="10643"/>
    <cellStyle name="Примечание 2 8" xfId="4076"/>
    <cellStyle name="Примечание 2 8 2" xfId="4077"/>
    <cellStyle name="Примечание 2 8 3" xfId="4078"/>
    <cellStyle name="Примечание 2 8 3 2" xfId="4079"/>
    <cellStyle name="Примечание 2 8 4" xfId="4080"/>
    <cellStyle name="Примечание 2 8 5" xfId="5408"/>
    <cellStyle name="Примечание 2 8 6" xfId="10644"/>
    <cellStyle name="Примечание 2 9" xfId="4081"/>
    <cellStyle name="Примечание 2 9 2" xfId="4082"/>
    <cellStyle name="Примечание 2 9 3" xfId="4083"/>
    <cellStyle name="Примечание 2 9 3 2" xfId="4084"/>
    <cellStyle name="Примечание 2 9 4" xfId="4085"/>
    <cellStyle name="Примечание 2 9 5" xfId="5409"/>
    <cellStyle name="Примечание 2 9 6" xfId="10645"/>
    <cellStyle name="Примечание 2_46EE.2011(v1.0)" xfId="4086"/>
    <cellStyle name="Примечание 20" xfId="4087"/>
    <cellStyle name="Примечание 21" xfId="4088"/>
    <cellStyle name="Примечание 22" xfId="4089"/>
    <cellStyle name="Примечание 23" xfId="4090"/>
    <cellStyle name="Примечание 24" xfId="4091"/>
    <cellStyle name="Примечание 25" xfId="4092"/>
    <cellStyle name="Примечание 26" xfId="4093"/>
    <cellStyle name="Примечание 27" xfId="4094"/>
    <cellStyle name="Примечание 28" xfId="4095"/>
    <cellStyle name="Примечание 29" xfId="4096"/>
    <cellStyle name="Примечание 3" xfId="4097"/>
    <cellStyle name="Примечание 3 10" xfId="4098"/>
    <cellStyle name="Примечание 3 10 2" xfId="4099"/>
    <cellStyle name="Примечание 3 10 2 2" xfId="4100"/>
    <cellStyle name="Примечание 3 10 3" xfId="4101"/>
    <cellStyle name="Примечание 3 10 4" xfId="5411"/>
    <cellStyle name="Примечание 3 10 5" xfId="10647"/>
    <cellStyle name="Примечание 3 11" xfId="4102"/>
    <cellStyle name="Примечание 3 12" xfId="4103"/>
    <cellStyle name="Примечание 3 12 2" xfId="4104"/>
    <cellStyle name="Примечание 3 13" xfId="4105"/>
    <cellStyle name="Примечание 3 14" xfId="5410"/>
    <cellStyle name="Примечание 3 15" xfId="9031"/>
    <cellStyle name="Примечание 3 2" xfId="4106"/>
    <cellStyle name="Примечание 3 2 2" xfId="4107"/>
    <cellStyle name="Примечание 3 2 3" xfId="4108"/>
    <cellStyle name="Примечание 3 2 3 2" xfId="4109"/>
    <cellStyle name="Примечание 3 2 4" xfId="4110"/>
    <cellStyle name="Примечание 3 2 5" xfId="5412"/>
    <cellStyle name="Примечание 3 2 6" xfId="9032"/>
    <cellStyle name="Примечание 3 3" xfId="4111"/>
    <cellStyle name="Примечание 3 3 2" xfId="4112"/>
    <cellStyle name="Примечание 3 3 3" xfId="4113"/>
    <cellStyle name="Примечание 3 3 3 2" xfId="4114"/>
    <cellStyle name="Примечание 3 3 4" xfId="4115"/>
    <cellStyle name="Примечание 3 3 5" xfId="5413"/>
    <cellStyle name="Примечание 3 3 6" xfId="10649"/>
    <cellStyle name="Примечание 3 4" xfId="4116"/>
    <cellStyle name="Примечание 3 4 2" xfId="4117"/>
    <cellStyle name="Примечание 3 4 3" xfId="4118"/>
    <cellStyle name="Примечание 3 4 3 2" xfId="4119"/>
    <cellStyle name="Примечание 3 4 4" xfId="4120"/>
    <cellStyle name="Примечание 3 4 5" xfId="5414"/>
    <cellStyle name="Примечание 3 4 6" xfId="10650"/>
    <cellStyle name="Примечание 3 5" xfId="4121"/>
    <cellStyle name="Примечание 3 5 2" xfId="4122"/>
    <cellStyle name="Примечание 3 5 3" xfId="4123"/>
    <cellStyle name="Примечание 3 5 3 2" xfId="4124"/>
    <cellStyle name="Примечание 3 5 4" xfId="4125"/>
    <cellStyle name="Примечание 3 5 5" xfId="5415"/>
    <cellStyle name="Примечание 3 5 6" xfId="10651"/>
    <cellStyle name="Примечание 3 6" xfId="4126"/>
    <cellStyle name="Примечание 3 6 2" xfId="4127"/>
    <cellStyle name="Примечание 3 6 3" xfId="4128"/>
    <cellStyle name="Примечание 3 6 3 2" xfId="4129"/>
    <cellStyle name="Примечание 3 6 4" xfId="4130"/>
    <cellStyle name="Примечание 3 6 5" xfId="5416"/>
    <cellStyle name="Примечание 3 6 6" xfId="10652"/>
    <cellStyle name="Примечание 3 7" xfId="4131"/>
    <cellStyle name="Примечание 3 7 2" xfId="4132"/>
    <cellStyle name="Примечание 3 7 3" xfId="4133"/>
    <cellStyle name="Примечание 3 7 3 2" xfId="4134"/>
    <cellStyle name="Примечание 3 7 4" xfId="4135"/>
    <cellStyle name="Примечание 3 7 5" xfId="5417"/>
    <cellStyle name="Примечание 3 7 6" xfId="10653"/>
    <cellStyle name="Примечание 3 8" xfId="4136"/>
    <cellStyle name="Примечание 3 8 2" xfId="4137"/>
    <cellStyle name="Примечание 3 8 3" xfId="4138"/>
    <cellStyle name="Примечание 3 8 3 2" xfId="4139"/>
    <cellStyle name="Примечание 3 8 4" xfId="4140"/>
    <cellStyle name="Примечание 3 8 5" xfId="5418"/>
    <cellStyle name="Примечание 3 8 6" xfId="10654"/>
    <cellStyle name="Примечание 3 9" xfId="4141"/>
    <cellStyle name="Примечание 3 9 2" xfId="4142"/>
    <cellStyle name="Примечание 3 9 3" xfId="4143"/>
    <cellStyle name="Примечание 3 9 3 2" xfId="4144"/>
    <cellStyle name="Примечание 3 9 4" xfId="4145"/>
    <cellStyle name="Примечание 3 9 5" xfId="5419"/>
    <cellStyle name="Примечание 3 9 6" xfId="10655"/>
    <cellStyle name="Примечание 3_46EE.2011(v1.0)" xfId="4146"/>
    <cellStyle name="Примечание 30" xfId="4147"/>
    <cellStyle name="Примечание 31" xfId="4148"/>
    <cellStyle name="Примечание 32" xfId="4149"/>
    <cellStyle name="Примечание 33" xfId="4150"/>
    <cellStyle name="Примечание 34" xfId="4508"/>
    <cellStyle name="Примечание 35" xfId="4512"/>
    <cellStyle name="Примечание 36" xfId="4511"/>
    <cellStyle name="Примечание 37" xfId="4513"/>
    <cellStyle name="Примечание 38" xfId="4510"/>
    <cellStyle name="Примечание 39" xfId="5399"/>
    <cellStyle name="Примечание 4" xfId="4151"/>
    <cellStyle name="Примечание 4 2" xfId="4152"/>
    <cellStyle name="Примечание 4 3" xfId="4153"/>
    <cellStyle name="Примечание 4 4" xfId="4154"/>
    <cellStyle name="Примечание 4 5" xfId="4155"/>
    <cellStyle name="Примечание 4 6" xfId="4156"/>
    <cellStyle name="Примечание 4 7" xfId="4157"/>
    <cellStyle name="Примечание 4 8" xfId="4158"/>
    <cellStyle name="Примечание 4 9" xfId="4159"/>
    <cellStyle name="Примечание 4_46EE.2011(v1.0)" xfId="4160"/>
    <cellStyle name="Примечание 40" xfId="6119"/>
    <cellStyle name="Примечание 41" xfId="6210"/>
    <cellStyle name="Примечание 42" xfId="6319"/>
    <cellStyle name="Примечание 43" xfId="6446"/>
    <cellStyle name="Примечание 44" xfId="6591"/>
    <cellStyle name="Примечание 45" xfId="6754"/>
    <cellStyle name="Примечание 46" xfId="6935"/>
    <cellStyle name="Примечание 47" xfId="7134"/>
    <cellStyle name="Примечание 48" xfId="7347"/>
    <cellStyle name="Примечание 49" xfId="7574"/>
    <cellStyle name="Примечание 5" xfId="4161"/>
    <cellStyle name="Примечание 5 2" xfId="4162"/>
    <cellStyle name="Примечание 5 3" xfId="4163"/>
    <cellStyle name="Примечание 5 4" xfId="4164"/>
    <cellStyle name="Примечание 5 5" xfId="4165"/>
    <cellStyle name="Примечание 5 6" xfId="4166"/>
    <cellStyle name="Примечание 5 7" xfId="4167"/>
    <cellStyle name="Примечание 5 8" xfId="4168"/>
    <cellStyle name="Примечание 5 9" xfId="4169"/>
    <cellStyle name="Примечание 5_46EE.2011(v1.0)" xfId="4170"/>
    <cellStyle name="Примечание 50" xfId="7797"/>
    <cellStyle name="Примечание 51" xfId="8019"/>
    <cellStyle name="Примечание 52" xfId="8228"/>
    <cellStyle name="Примечание 53" xfId="8425"/>
    <cellStyle name="Примечание 54" xfId="8583"/>
    <cellStyle name="Примечание 55" xfId="8728"/>
    <cellStyle name="Примечание 56" xfId="8782"/>
    <cellStyle name="Примечание 57" xfId="9028"/>
    <cellStyle name="Примечание 58" xfId="9244"/>
    <cellStyle name="Примечание 59" xfId="9358"/>
    <cellStyle name="Примечание 6" xfId="4171"/>
    <cellStyle name="Примечание 6 2" xfId="4172"/>
    <cellStyle name="Примечание 6_46EE.2011(v1.0)" xfId="4173"/>
    <cellStyle name="Примечание 60" xfId="9447"/>
    <cellStyle name="Примечание 61" xfId="9536"/>
    <cellStyle name="Примечание 62" xfId="9614"/>
    <cellStyle name="Примечание 63" xfId="9666"/>
    <cellStyle name="Примечание 64" xfId="9742"/>
    <cellStyle name="Примечание 65" xfId="9758"/>
    <cellStyle name="Примечание 66" xfId="10635"/>
    <cellStyle name="Примечание 67" xfId="11233"/>
    <cellStyle name="Примечание 68" xfId="11468"/>
    <cellStyle name="Примечание 69" xfId="11703"/>
    <cellStyle name="Примечание 7" xfId="4174"/>
    <cellStyle name="Примечание 7 2" xfId="4175"/>
    <cellStyle name="Примечание 7_46EE.2011(v1.0)" xfId="4176"/>
    <cellStyle name="Примечание 70" xfId="11938"/>
    <cellStyle name="Примечание 71" xfId="12173"/>
    <cellStyle name="Примечание 72" xfId="12408"/>
    <cellStyle name="Примечание 73" xfId="12643"/>
    <cellStyle name="Примечание 74" xfId="12878"/>
    <cellStyle name="Примечание 75" xfId="13113"/>
    <cellStyle name="Примечание 76" xfId="13348"/>
    <cellStyle name="Примечание 77" xfId="13583"/>
    <cellStyle name="Примечание 78" xfId="13817"/>
    <cellStyle name="Примечание 79" xfId="14046"/>
    <cellStyle name="Примечание 8" xfId="4177"/>
    <cellStyle name="Примечание 8 2" xfId="4178"/>
    <cellStyle name="Примечание 8_46EE.2011(v1.0)" xfId="4179"/>
    <cellStyle name="Примечание 80" xfId="14274"/>
    <cellStyle name="Примечание 81" xfId="14495"/>
    <cellStyle name="Примечание 82" xfId="14715"/>
    <cellStyle name="Примечание 83" xfId="14924"/>
    <cellStyle name="Примечание 84" xfId="15119"/>
    <cellStyle name="Примечание 85" xfId="15277"/>
    <cellStyle name="Примечание 86" xfId="15421"/>
    <cellStyle name="Примечание 87" xfId="15474"/>
    <cellStyle name="Примечание 88" xfId="15655"/>
    <cellStyle name="Примечание 89" xfId="15731"/>
    <cellStyle name="Примечание 9" xfId="4180"/>
    <cellStyle name="Примечание 9 2" xfId="4181"/>
    <cellStyle name="Примечание 9_46EE.2011(v1.0)" xfId="4182"/>
    <cellStyle name="Примечание 90" xfId="15747"/>
    <cellStyle name="Продукт" xfId="4183"/>
    <cellStyle name="Процентный 10" xfId="4184"/>
    <cellStyle name="Процентный 10 2" xfId="4185"/>
    <cellStyle name="Процентный 11" xfId="4186"/>
    <cellStyle name="Процентный 11 2" xfId="4187"/>
    <cellStyle name="Процентный 12" xfId="4188"/>
    <cellStyle name="Процентный 13" xfId="4189"/>
    <cellStyle name="Процентный 14" xfId="4190"/>
    <cellStyle name="Процентный 15" xfId="4191"/>
    <cellStyle name="Процентный 2" xfId="4192"/>
    <cellStyle name="Процентный 2 2" xfId="4193"/>
    <cellStyle name="Процентный 2 2 2" xfId="4194"/>
    <cellStyle name="Процентный 2 2 2 2" xfId="4195"/>
    <cellStyle name="Процентный 2 2 3" xfId="4196"/>
    <cellStyle name="Процентный 2 2 4" xfId="4197"/>
    <cellStyle name="Процентный 2 2 5" xfId="4198"/>
    <cellStyle name="Процентный 2 3" xfId="4199"/>
    <cellStyle name="Процентный 2 3 2" xfId="4200"/>
    <cellStyle name="Процентный 2 4" xfId="4201"/>
    <cellStyle name="Процентный 2 4 2" xfId="4202"/>
    <cellStyle name="Процентный 2 5" xfId="4203"/>
    <cellStyle name="Процентный 2 6" xfId="4204"/>
    <cellStyle name="Процентный 2_2014 АрхТепло Производственная" xfId="4205"/>
    <cellStyle name="Процентный 3" xfId="4206"/>
    <cellStyle name="Процентный 3 2" xfId="4207"/>
    <cellStyle name="Процентный 3 2 2" xfId="4208"/>
    <cellStyle name="Процентный 3 2 3" xfId="4209"/>
    <cellStyle name="Процентный 3 3" xfId="4210"/>
    <cellStyle name="Процентный 3 4" xfId="4211"/>
    <cellStyle name="Процентный 3 5" xfId="4212"/>
    <cellStyle name="Процентный 3 6" xfId="4213"/>
    <cellStyle name="Процентный 3_Приложения ЛФ корр" xfId="4214"/>
    <cellStyle name="Процентный 4" xfId="4215"/>
    <cellStyle name="Процентный 4 2" xfId="4216"/>
    <cellStyle name="Процентный 4 2 2" xfId="4217"/>
    <cellStyle name="Процентный 4 2 2 2" xfId="4218"/>
    <cellStyle name="Процентный 4 2 3" xfId="4219"/>
    <cellStyle name="Процентный 4 2 4" xfId="4220"/>
    <cellStyle name="Процентный 4 2_Приложения ЛФ корр" xfId="4221"/>
    <cellStyle name="Процентный 4 3" xfId="4222"/>
    <cellStyle name="Процентный 4 3 2" xfId="4223"/>
    <cellStyle name="Процентный 4 3 3" xfId="4224"/>
    <cellStyle name="Процентный 4 3 4" xfId="4225"/>
    <cellStyle name="Процентный 4 4" xfId="4226"/>
    <cellStyle name="Процентный 4 4 2" xfId="4227"/>
    <cellStyle name="Процентный 4 4 2 2" xfId="4228"/>
    <cellStyle name="Процентный 4 5" xfId="4229"/>
    <cellStyle name="Процентный 4 5 2" xfId="4230"/>
    <cellStyle name="Процентный 4_Приложения ЛФ корр" xfId="4231"/>
    <cellStyle name="Процентный 5" xfId="4232"/>
    <cellStyle name="Процентный 5 2" xfId="4233"/>
    <cellStyle name="Процентный 5 2 2" xfId="4234"/>
    <cellStyle name="Процентный 5 2 3" xfId="4235"/>
    <cellStyle name="Процентный 5 3" xfId="4236"/>
    <cellStyle name="Процентный 5 4" xfId="4237"/>
    <cellStyle name="Процентный 5 5" xfId="4238"/>
    <cellStyle name="Процентный 5 6" xfId="4239"/>
    <cellStyle name="Процентный 6" xfId="4240"/>
    <cellStyle name="Процентный 6 2" xfId="4241"/>
    <cellStyle name="Процентный 6 3" xfId="4242"/>
    <cellStyle name="Процентный 6 3 2" xfId="4243"/>
    <cellStyle name="Процентный 6_Приложения ЛФ корр" xfId="4244"/>
    <cellStyle name="Процентный 7" xfId="4245"/>
    <cellStyle name="Процентный 7 2" xfId="4246"/>
    <cellStyle name="Процентный 7 3" xfId="4247"/>
    <cellStyle name="Процентный 8" xfId="4248"/>
    <cellStyle name="Процентный 8 2" xfId="4249"/>
    <cellStyle name="Процентный 8 2 2" xfId="4250"/>
    <cellStyle name="Процентный 8 3" xfId="4251"/>
    <cellStyle name="Процентный 9" xfId="4252"/>
    <cellStyle name="Процентный 9 2" xfId="4253"/>
    <cellStyle name="Процентный 9 3" xfId="4254"/>
    <cellStyle name="Разница" xfId="4255"/>
    <cellStyle name="Рамки" xfId="4256"/>
    <cellStyle name="Сводная таблица" xfId="4257"/>
    <cellStyle name="Связанная ячейка 10" xfId="4258"/>
    <cellStyle name="Связанная ячейка 11" xfId="5420"/>
    <cellStyle name="Связанная ячейка 12" xfId="9033"/>
    <cellStyle name="Связанная ячейка 2" xfId="4259"/>
    <cellStyle name="Связанная ячейка 2 10" xfId="4260"/>
    <cellStyle name="Связанная ячейка 2 10 2" xfId="5422"/>
    <cellStyle name="Связанная ячейка 2 10 3" xfId="10658"/>
    <cellStyle name="Связанная ячейка 2 11" xfId="5421"/>
    <cellStyle name="Связанная ячейка 2 12" xfId="9034"/>
    <cellStyle name="Связанная ячейка 2 2" xfId="4261"/>
    <cellStyle name="Связанная ячейка 2 2 2" xfId="4262"/>
    <cellStyle name="Связанная ячейка 2 2 3" xfId="5423"/>
    <cellStyle name="Связанная ячейка 2 2 4" xfId="9035"/>
    <cellStyle name="Связанная ячейка 2 3" xfId="4263"/>
    <cellStyle name="Связанная ячейка 2 3 2" xfId="5424"/>
    <cellStyle name="Связанная ячейка 2 3 3" xfId="10660"/>
    <cellStyle name="Связанная ячейка 2 4" xfId="4264"/>
    <cellStyle name="Связанная ячейка 2 4 2" xfId="5425"/>
    <cellStyle name="Связанная ячейка 2 4 3" xfId="10661"/>
    <cellStyle name="Связанная ячейка 2 5" xfId="4265"/>
    <cellStyle name="Связанная ячейка 2 5 2" xfId="5426"/>
    <cellStyle name="Связанная ячейка 2 5 3" xfId="10662"/>
    <cellStyle name="Связанная ячейка 2 6" xfId="4266"/>
    <cellStyle name="Связанная ячейка 2 6 2" xfId="5427"/>
    <cellStyle name="Связанная ячейка 2 6 3" xfId="10663"/>
    <cellStyle name="Связанная ячейка 2 7" xfId="4267"/>
    <cellStyle name="Связанная ячейка 2 7 2" xfId="5428"/>
    <cellStyle name="Связанная ячейка 2 7 3" xfId="10664"/>
    <cellStyle name="Связанная ячейка 2 8" xfId="4268"/>
    <cellStyle name="Связанная ячейка 2 8 2" xfId="5429"/>
    <cellStyle name="Связанная ячейка 2 8 3" xfId="10665"/>
    <cellStyle name="Связанная ячейка 2 9" xfId="4269"/>
    <cellStyle name="Связанная ячейка 2 9 2" xfId="5430"/>
    <cellStyle name="Связанная ячейка 2 9 3" xfId="10666"/>
    <cellStyle name="Связанная ячейка 2_46EE.2011(v1.0)" xfId="4270"/>
    <cellStyle name="Связанная ячейка 3" xfId="4271"/>
    <cellStyle name="Связанная ячейка 3 10" xfId="4272"/>
    <cellStyle name="Связанная ячейка 3 10 2" xfId="5432"/>
    <cellStyle name="Связанная ячейка 3 10 3" xfId="10668"/>
    <cellStyle name="Связанная ячейка 3 11" xfId="4273"/>
    <cellStyle name="Связанная ячейка 3 12" xfId="5431"/>
    <cellStyle name="Связанная ячейка 3 13" xfId="9036"/>
    <cellStyle name="Связанная ячейка 3 2" xfId="4274"/>
    <cellStyle name="Связанная ячейка 3 2 2" xfId="5433"/>
    <cellStyle name="Связанная ячейка 3 2 3" xfId="9037"/>
    <cellStyle name="Связанная ячейка 3 3" xfId="4275"/>
    <cellStyle name="Связанная ячейка 3 3 2" xfId="5434"/>
    <cellStyle name="Связанная ячейка 3 3 3" xfId="10670"/>
    <cellStyle name="Связанная ячейка 3 4" xfId="4276"/>
    <cellStyle name="Связанная ячейка 3 4 2" xfId="5435"/>
    <cellStyle name="Связанная ячейка 3 4 3" xfId="10671"/>
    <cellStyle name="Связанная ячейка 3 5" xfId="4277"/>
    <cellStyle name="Связанная ячейка 3 5 2" xfId="5436"/>
    <cellStyle name="Связанная ячейка 3 5 3" xfId="10672"/>
    <cellStyle name="Связанная ячейка 3 6" xfId="4278"/>
    <cellStyle name="Связанная ячейка 3 6 2" xfId="5437"/>
    <cellStyle name="Связанная ячейка 3 6 3" xfId="10673"/>
    <cellStyle name="Связанная ячейка 3 7" xfId="4279"/>
    <cellStyle name="Связанная ячейка 3 7 2" xfId="5438"/>
    <cellStyle name="Связанная ячейка 3 7 3" xfId="10674"/>
    <cellStyle name="Связанная ячейка 3 8" xfId="4280"/>
    <cellStyle name="Связанная ячейка 3 8 2" xfId="5439"/>
    <cellStyle name="Связанная ячейка 3 8 3" xfId="10675"/>
    <cellStyle name="Связанная ячейка 3 9" xfId="4281"/>
    <cellStyle name="Связанная ячейка 3 9 2" xfId="5440"/>
    <cellStyle name="Связанная ячейка 3 9 3" xfId="10676"/>
    <cellStyle name="Связанная ячейка 3_46EE.2011(v1.0)" xfId="4282"/>
    <cellStyle name="Связанная ячейка 4" xfId="4283"/>
    <cellStyle name="Связанная ячейка 4 2" xfId="4284"/>
    <cellStyle name="Связанная ячейка 4_46EE.2011(v1.0)" xfId="4285"/>
    <cellStyle name="Связанная ячейка 5" xfId="4286"/>
    <cellStyle name="Связанная ячейка 5 2" xfId="4287"/>
    <cellStyle name="Связанная ячейка 5_46EE.2011(v1.0)" xfId="4288"/>
    <cellStyle name="Связанная ячейка 6" xfId="4289"/>
    <cellStyle name="Связанная ячейка 6 2" xfId="4290"/>
    <cellStyle name="Связанная ячейка 6_46EE.2011(v1.0)" xfId="4291"/>
    <cellStyle name="Связанная ячейка 7" xfId="4292"/>
    <cellStyle name="Связанная ячейка 7 2" xfId="4293"/>
    <cellStyle name="Связанная ячейка 7_46EE.2011(v1.0)" xfId="4294"/>
    <cellStyle name="Связанная ячейка 8" xfId="4295"/>
    <cellStyle name="Связанная ячейка 8 2" xfId="4296"/>
    <cellStyle name="Связанная ячейка 8_46EE.2011(v1.0)" xfId="4297"/>
    <cellStyle name="Связанная ячейка 9" xfId="4298"/>
    <cellStyle name="Связанная ячейка 9 2" xfId="4299"/>
    <cellStyle name="Связанная ячейка 9_46EE.2011(v1.0)" xfId="4300"/>
    <cellStyle name="Стиль 1" xfId="4301"/>
    <cellStyle name="Стиль 1 2" xfId="4302"/>
    <cellStyle name="Стиль 1 2 2" xfId="4303"/>
    <cellStyle name="Стиль 1 2 3" xfId="4304"/>
    <cellStyle name="Стиль 1 2_46EP.2011(v2.0)" xfId="4305"/>
    <cellStyle name="Стиль 1 3" xfId="4306"/>
    <cellStyle name="Стиль 1_конченый" xfId="4307"/>
    <cellStyle name="Субсчет" xfId="4308"/>
    <cellStyle name="Счет" xfId="4309"/>
    <cellStyle name="ТЕКСТ" xfId="4310"/>
    <cellStyle name="ТЕКСТ 2" xfId="4311"/>
    <cellStyle name="ТЕКСТ 3" xfId="4312"/>
    <cellStyle name="ТЕКСТ 4" xfId="4313"/>
    <cellStyle name="ТЕКСТ 5" xfId="4314"/>
    <cellStyle name="ТЕКСТ 6" xfId="4315"/>
    <cellStyle name="ТЕКСТ 7" xfId="4316"/>
    <cellStyle name="ТЕКСТ 8" xfId="4317"/>
    <cellStyle name="ТЕКСТ 9" xfId="4318"/>
    <cellStyle name="Текст предупреждения 10" xfId="4319"/>
    <cellStyle name="Текст предупреждения 11" xfId="5441"/>
    <cellStyle name="Текст предупреждения 12" xfId="9038"/>
    <cellStyle name="Текст предупреждения 2" xfId="4320"/>
    <cellStyle name="Текст предупреждения 2 10" xfId="4321"/>
    <cellStyle name="Текст предупреждения 2 10 2" xfId="5443"/>
    <cellStyle name="Текст предупреждения 2 10 3" xfId="10679"/>
    <cellStyle name="Текст предупреждения 2 11" xfId="5442"/>
    <cellStyle name="Текст предупреждения 2 12" xfId="9039"/>
    <cellStyle name="Текст предупреждения 2 2" xfId="4322"/>
    <cellStyle name="Текст предупреждения 2 2 2" xfId="4323"/>
    <cellStyle name="Текст предупреждения 2 2 3" xfId="5444"/>
    <cellStyle name="Текст предупреждения 2 2 4" xfId="9040"/>
    <cellStyle name="Текст предупреждения 2 3" xfId="4324"/>
    <cellStyle name="Текст предупреждения 2 3 2" xfId="5445"/>
    <cellStyle name="Текст предупреждения 2 3 3" xfId="10681"/>
    <cellStyle name="Текст предупреждения 2 4" xfId="4325"/>
    <cellStyle name="Текст предупреждения 2 4 2" xfId="5446"/>
    <cellStyle name="Текст предупреждения 2 4 3" xfId="10682"/>
    <cellStyle name="Текст предупреждения 2 5" xfId="4326"/>
    <cellStyle name="Текст предупреждения 2 5 2" xfId="5447"/>
    <cellStyle name="Текст предупреждения 2 5 3" xfId="10683"/>
    <cellStyle name="Текст предупреждения 2 6" xfId="4327"/>
    <cellStyle name="Текст предупреждения 2 6 2" xfId="5448"/>
    <cellStyle name="Текст предупреждения 2 6 3" xfId="10684"/>
    <cellStyle name="Текст предупреждения 2 7" xfId="4328"/>
    <cellStyle name="Текст предупреждения 2 7 2" xfId="5449"/>
    <cellStyle name="Текст предупреждения 2 7 3" xfId="10685"/>
    <cellStyle name="Текст предупреждения 2 8" xfId="4329"/>
    <cellStyle name="Текст предупреждения 2 8 2" xfId="5450"/>
    <cellStyle name="Текст предупреждения 2 8 3" xfId="10686"/>
    <cellStyle name="Текст предупреждения 2 9" xfId="4330"/>
    <cellStyle name="Текст предупреждения 2 9 2" xfId="5451"/>
    <cellStyle name="Текст предупреждения 2 9 3" xfId="10687"/>
    <cellStyle name="Текст предупреждения 2_МФ тепловой баланс 2015 дубль 4 31.03.2014" xfId="4331"/>
    <cellStyle name="Текст предупреждения 3" xfId="4332"/>
    <cellStyle name="Текст предупреждения 3 10" xfId="4333"/>
    <cellStyle name="Текст предупреждения 3 10 2" xfId="5453"/>
    <cellStyle name="Текст предупреждения 3 10 3" xfId="10689"/>
    <cellStyle name="Текст предупреждения 3 11" xfId="4334"/>
    <cellStyle name="Текст предупреждения 3 12" xfId="5452"/>
    <cellStyle name="Текст предупреждения 3 13" xfId="9041"/>
    <cellStyle name="Текст предупреждения 3 2" xfId="4335"/>
    <cellStyle name="Текст предупреждения 3 2 2" xfId="5454"/>
    <cellStyle name="Текст предупреждения 3 2 3" xfId="9042"/>
    <cellStyle name="Текст предупреждения 3 3" xfId="4336"/>
    <cellStyle name="Текст предупреждения 3 3 2" xfId="5455"/>
    <cellStyle name="Текст предупреждения 3 3 3" xfId="10691"/>
    <cellStyle name="Текст предупреждения 3 4" xfId="4337"/>
    <cellStyle name="Текст предупреждения 3 4 2" xfId="5456"/>
    <cellStyle name="Текст предупреждения 3 4 3" xfId="10692"/>
    <cellStyle name="Текст предупреждения 3 5" xfId="4338"/>
    <cellStyle name="Текст предупреждения 3 5 2" xfId="5457"/>
    <cellStyle name="Текст предупреждения 3 5 3" xfId="10693"/>
    <cellStyle name="Текст предупреждения 3 6" xfId="4339"/>
    <cellStyle name="Текст предупреждения 3 6 2" xfId="5458"/>
    <cellStyle name="Текст предупреждения 3 6 3" xfId="10694"/>
    <cellStyle name="Текст предупреждения 3 7" xfId="4340"/>
    <cellStyle name="Текст предупреждения 3 7 2" xfId="5459"/>
    <cellStyle name="Текст предупреждения 3 7 3" xfId="10695"/>
    <cellStyle name="Текст предупреждения 3 8" xfId="4341"/>
    <cellStyle name="Текст предупреждения 3 8 2" xfId="5460"/>
    <cellStyle name="Текст предупреждения 3 8 3" xfId="10696"/>
    <cellStyle name="Текст предупреждения 3 9" xfId="4342"/>
    <cellStyle name="Текст предупреждения 3 9 2" xfId="5461"/>
    <cellStyle name="Текст предупреждения 3 9 3" xfId="10697"/>
    <cellStyle name="Текст предупреждения 3_МФ тепловой баланс 2015 дубль 4 31.03.2014" xfId="4343"/>
    <cellStyle name="Текст предупреждения 4" xfId="4344"/>
    <cellStyle name="Текст предупреждения 4 2" xfId="4345"/>
    <cellStyle name="Текст предупреждения 4_МФ тепловой баланс 2015 дубль 4 31.03.2014" xfId="4346"/>
    <cellStyle name="Текст предупреждения 5" xfId="4347"/>
    <cellStyle name="Текст предупреждения 5 2" xfId="4348"/>
    <cellStyle name="Текст предупреждения 5_МФ тепловой баланс 2015 дубль 4 31.03.2014" xfId="4349"/>
    <cellStyle name="Текст предупреждения 6" xfId="4350"/>
    <cellStyle name="Текст предупреждения 6 2" xfId="4351"/>
    <cellStyle name="Текст предупреждения 6_МФ тепловой баланс 2015 дубль 4 31.03.2014" xfId="4352"/>
    <cellStyle name="Текст предупреждения 7" xfId="4353"/>
    <cellStyle name="Текст предупреждения 7 2" xfId="4354"/>
    <cellStyle name="Текст предупреждения 7_МФ тепловой баланс 2015 дубль 4 31.03.2014" xfId="4355"/>
    <cellStyle name="Текст предупреждения 8" xfId="4356"/>
    <cellStyle name="Текст предупреждения 8 2" xfId="4357"/>
    <cellStyle name="Текст предупреждения 9" xfId="4358"/>
    <cellStyle name="Текст предупреждения 9 2" xfId="4359"/>
    <cellStyle name="Текстовый" xfId="4360"/>
    <cellStyle name="Текстовый 2" xfId="4361"/>
    <cellStyle name="Текстовый 3" xfId="4362"/>
    <cellStyle name="Текстовый 4" xfId="4363"/>
    <cellStyle name="Текстовый 5" xfId="4364"/>
    <cellStyle name="Текстовый 6" xfId="4365"/>
    <cellStyle name="Текстовый 7" xfId="4366"/>
    <cellStyle name="Текстовый 8" xfId="4367"/>
    <cellStyle name="Текстовый 9" xfId="4368"/>
    <cellStyle name="Текстовый_1" xfId="4369"/>
    <cellStyle name="Тысячи [0]_1 кв.95 и 96 года .в ц.соп." xfId="4370"/>
    <cellStyle name="Тысячи [а]" xfId="4371"/>
    <cellStyle name="Тысячи![0]_Цены 95г._Расчет ТП на февраль_Расчет ТП на февраль посл.._Расчет ТП на май" xfId="4372"/>
    <cellStyle name="Тысячи_1 кв.95 и 96 года .в ц.соп." xfId="4373"/>
    <cellStyle name="ФИКСИРОВАННЫЙ" xfId="4374"/>
    <cellStyle name="ФИКСИРОВАННЫЙ 2" xfId="4375"/>
    <cellStyle name="ФИКСИРОВАННЫЙ 3" xfId="4376"/>
    <cellStyle name="ФИКСИРОВАННЫЙ 4" xfId="4377"/>
    <cellStyle name="ФИКСИРОВАННЫЙ 5" xfId="4378"/>
    <cellStyle name="ФИКСИРОВАННЫЙ 6" xfId="4379"/>
    <cellStyle name="ФИКСИРОВАННЫЙ 7" xfId="4380"/>
    <cellStyle name="ФИКСИРОВАННЫЙ 8" xfId="4381"/>
    <cellStyle name="ФИКСИРОВАННЫЙ 9" xfId="4382"/>
    <cellStyle name="ФИКСИРОВАННЫЙ_1" xfId="4383"/>
    <cellStyle name="Финансовый" xfId="1" builtinId="3"/>
    <cellStyle name="Финансовый [0] 2" xfId="4384"/>
    <cellStyle name="Финансовый 10" xfId="4385"/>
    <cellStyle name="Финансовый 10 2" xfId="4386"/>
    <cellStyle name="Финансовый 11" xfId="4387"/>
    <cellStyle name="Финансовый 12" xfId="4388"/>
    <cellStyle name="Финансовый 13" xfId="4389"/>
    <cellStyle name="Финансовый 14" xfId="4390"/>
    <cellStyle name="Финансовый 15" xfId="4391"/>
    <cellStyle name="Финансовый 16" xfId="4392"/>
    <cellStyle name="Финансовый 17" xfId="4393"/>
    <cellStyle name="Финансовый 17 2" xfId="4394"/>
    <cellStyle name="Финансовый 18" xfId="7218"/>
    <cellStyle name="Финансовый 19" xfId="7427"/>
    <cellStyle name="Финансовый 2" xfId="5"/>
    <cellStyle name="Финансовый 2 10" xfId="4395"/>
    <cellStyle name="Финансовый 2 2" xfId="4396"/>
    <cellStyle name="Финансовый 2 2 2" xfId="4397"/>
    <cellStyle name="Финансовый 2 2 2 2" xfId="4398"/>
    <cellStyle name="Финансовый 2 2 3" xfId="4399"/>
    <cellStyle name="Финансовый 2 2 4" xfId="4400"/>
    <cellStyle name="Финансовый 2 2_INDEX.STATION.2012(v1.0)_" xfId="4401"/>
    <cellStyle name="Финансовый 2 3" xfId="4402"/>
    <cellStyle name="Финансовый 2 3 2" xfId="4403"/>
    <cellStyle name="Финансовый 2 4" xfId="4404"/>
    <cellStyle name="Финансовый 2 5" xfId="4405"/>
    <cellStyle name="Финансовый 2 6" xfId="4406"/>
    <cellStyle name="Финансовый 2 7" xfId="4407"/>
    <cellStyle name="Финансовый 2 8" xfId="4408"/>
    <cellStyle name="Финансовый 2 9" xfId="4409"/>
    <cellStyle name="Финансовый 2_46EE.2011(v1.0)" xfId="4410"/>
    <cellStyle name="Финансовый 20" xfId="7654"/>
    <cellStyle name="Финансовый 21" xfId="7876"/>
    <cellStyle name="Финансовый 22" xfId="8098"/>
    <cellStyle name="Финансовый 23" xfId="8295"/>
    <cellStyle name="Финансовый 24" xfId="8492"/>
    <cellStyle name="Финансовый 25" xfId="8637"/>
    <cellStyle name="Финансовый 26" xfId="8781"/>
    <cellStyle name="Финансовый 27" xfId="8783"/>
    <cellStyle name="Финансовый 3" xfId="4411"/>
    <cellStyle name="Финансовый 3 2" xfId="4412"/>
    <cellStyle name="Финансовый 3 2 2" xfId="4413"/>
    <cellStyle name="Финансовый 3 2 3" xfId="4414"/>
    <cellStyle name="Финансовый 3 3" xfId="4415"/>
    <cellStyle name="Финансовый 3 4" xfId="4416"/>
    <cellStyle name="Финансовый 3 5" xfId="4417"/>
    <cellStyle name="Финансовый 3 6" xfId="4418"/>
    <cellStyle name="Финансовый 3_INDEX.STATION.2012(v1.0)_" xfId="4419"/>
    <cellStyle name="Финансовый 4" xfId="4420"/>
    <cellStyle name="Финансовый 4 2" xfId="4421"/>
    <cellStyle name="Финансовый 4 2 2" xfId="4422"/>
    <cellStyle name="Финансовый 4 2 3" xfId="4423"/>
    <cellStyle name="Финансовый 5" xfId="6"/>
    <cellStyle name="Финансовый 5 2" xfId="4424"/>
    <cellStyle name="Финансовый 5 3" xfId="4425"/>
    <cellStyle name="Финансовый 5 4" xfId="7"/>
    <cellStyle name="Финансовый 6" xfId="4426"/>
    <cellStyle name="Финансовый 7" xfId="4427"/>
    <cellStyle name="Финансовый 8" xfId="4428"/>
    <cellStyle name="Финансовый 9" xfId="4429"/>
    <cellStyle name="Финансовый0[0]_FU_bal" xfId="4430"/>
    <cellStyle name="Формула" xfId="4431"/>
    <cellStyle name="Формула 10" xfId="4432"/>
    <cellStyle name="Формула 11" xfId="4433"/>
    <cellStyle name="Формула 12" xfId="4434"/>
    <cellStyle name="Формула 13" xfId="4435"/>
    <cellStyle name="Формула 14" xfId="4436"/>
    <cellStyle name="Формула 15" xfId="4437"/>
    <cellStyle name="Формула 16" xfId="4438"/>
    <cellStyle name="Формула 17" xfId="4439"/>
    <cellStyle name="Формула 18" xfId="4440"/>
    <cellStyle name="Формула 2" xfId="4441"/>
    <cellStyle name="Формула 2 2" xfId="4442"/>
    <cellStyle name="Формула 3" xfId="4443"/>
    <cellStyle name="Формула 4" xfId="4444"/>
    <cellStyle name="Формула 5" xfId="4445"/>
    <cellStyle name="Формула 6" xfId="4446"/>
    <cellStyle name="Формула 7" xfId="4447"/>
    <cellStyle name="Формула 8" xfId="4448"/>
    <cellStyle name="Формула 9" xfId="4449"/>
    <cellStyle name="Формула_A РТ 2009 Рязаньэнерго" xfId="4450"/>
    <cellStyle name="ФормулаВБ" xfId="4451"/>
    <cellStyle name="ФормулаВБ 2" xfId="4452"/>
    <cellStyle name="ФормулаНаКонтроль" xfId="4453"/>
    <cellStyle name="ФормулаНаКонтроль 2" xfId="4454"/>
    <cellStyle name="Хороший 10" xfId="4455"/>
    <cellStyle name="Хороший 11" xfId="5462"/>
    <cellStyle name="Хороший 12" xfId="9043"/>
    <cellStyle name="Хороший 2" xfId="4456"/>
    <cellStyle name="Хороший 2 10" xfId="4457"/>
    <cellStyle name="Хороший 2 10 2" xfId="5464"/>
    <cellStyle name="Хороший 2 10 3" xfId="10699"/>
    <cellStyle name="Хороший 2 11" xfId="5463"/>
    <cellStyle name="Хороший 2 12" xfId="9044"/>
    <cellStyle name="Хороший 2 2" xfId="4458"/>
    <cellStyle name="Хороший 2 2 2" xfId="4459"/>
    <cellStyle name="Хороший 2 2 3" xfId="5465"/>
    <cellStyle name="Хороший 2 2 4" xfId="9045"/>
    <cellStyle name="Хороший 2 3" xfId="4460"/>
    <cellStyle name="Хороший 2 3 2" xfId="5466"/>
    <cellStyle name="Хороший 2 3 3" xfId="10700"/>
    <cellStyle name="Хороший 2 4" xfId="4461"/>
    <cellStyle name="Хороший 2 4 2" xfId="5467"/>
    <cellStyle name="Хороший 2 4 3" xfId="10701"/>
    <cellStyle name="Хороший 2 5" xfId="4462"/>
    <cellStyle name="Хороший 2 5 2" xfId="5468"/>
    <cellStyle name="Хороший 2 5 3" xfId="10702"/>
    <cellStyle name="Хороший 2 6" xfId="4463"/>
    <cellStyle name="Хороший 2 6 2" xfId="5469"/>
    <cellStyle name="Хороший 2 6 3" xfId="10703"/>
    <cellStyle name="Хороший 2 7" xfId="4464"/>
    <cellStyle name="Хороший 2 7 2" xfId="5470"/>
    <cellStyle name="Хороший 2 7 3" xfId="10704"/>
    <cellStyle name="Хороший 2 8" xfId="4465"/>
    <cellStyle name="Хороший 2 8 2" xfId="5471"/>
    <cellStyle name="Хороший 2 8 3" xfId="10705"/>
    <cellStyle name="Хороший 2 9" xfId="4466"/>
    <cellStyle name="Хороший 2 9 2" xfId="5472"/>
    <cellStyle name="Хороший 2 9 3" xfId="10706"/>
    <cellStyle name="Хороший 2_МФ тепловой баланс 2015 дубль 4 31.03.2014" xfId="4467"/>
    <cellStyle name="Хороший 3" xfId="4468"/>
    <cellStyle name="Хороший 3 10" xfId="4469"/>
    <cellStyle name="Хороший 3 10 2" xfId="5474"/>
    <cellStyle name="Хороший 3 10 3" xfId="10707"/>
    <cellStyle name="Хороший 3 11" xfId="4470"/>
    <cellStyle name="Хороший 3 12" xfId="5473"/>
    <cellStyle name="Хороший 3 13" xfId="9046"/>
    <cellStyle name="Хороший 3 2" xfId="4471"/>
    <cellStyle name="Хороший 3 2 2" xfId="5475"/>
    <cellStyle name="Хороший 3 2 3" xfId="9047"/>
    <cellStyle name="Хороший 3 3" xfId="4472"/>
    <cellStyle name="Хороший 3 3 2" xfId="5476"/>
    <cellStyle name="Хороший 3 3 3" xfId="10708"/>
    <cellStyle name="Хороший 3 4" xfId="4473"/>
    <cellStyle name="Хороший 3 4 2" xfId="5477"/>
    <cellStyle name="Хороший 3 4 3" xfId="10709"/>
    <cellStyle name="Хороший 3 5" xfId="4474"/>
    <cellStyle name="Хороший 3 5 2" xfId="5478"/>
    <cellStyle name="Хороший 3 5 3" xfId="10710"/>
    <cellStyle name="Хороший 3 6" xfId="4475"/>
    <cellStyle name="Хороший 3 6 2" xfId="5479"/>
    <cellStyle name="Хороший 3 6 3" xfId="10711"/>
    <cellStyle name="Хороший 3 7" xfId="4476"/>
    <cellStyle name="Хороший 3 7 2" xfId="5480"/>
    <cellStyle name="Хороший 3 7 3" xfId="10712"/>
    <cellStyle name="Хороший 3 8" xfId="4477"/>
    <cellStyle name="Хороший 3 8 2" xfId="5481"/>
    <cellStyle name="Хороший 3 8 3" xfId="10713"/>
    <cellStyle name="Хороший 3 9" xfId="4478"/>
    <cellStyle name="Хороший 3 9 2" xfId="5482"/>
    <cellStyle name="Хороший 3 9 3" xfId="10714"/>
    <cellStyle name="Хороший 3_МФ тепловой баланс 2015 дубль 4 31.03.2014" xfId="4479"/>
    <cellStyle name="Хороший 4" xfId="4480"/>
    <cellStyle name="Хороший 4 2" xfId="4481"/>
    <cellStyle name="Хороший 4_МФ тепловой баланс 2015 дубль 4 31.03.2014" xfId="4482"/>
    <cellStyle name="Хороший 5" xfId="4483"/>
    <cellStyle name="Хороший 5 2" xfId="4484"/>
    <cellStyle name="Хороший 5_МФ тепловой баланс 2015 дубль 4 31.03.2014" xfId="4485"/>
    <cellStyle name="Хороший 6" xfId="4486"/>
    <cellStyle name="Хороший 6 2" xfId="4487"/>
    <cellStyle name="Хороший 6_МФ тепловой баланс 2015 дубль 4 31.03.2014" xfId="4488"/>
    <cellStyle name="Хороший 7" xfId="4489"/>
    <cellStyle name="Хороший 7 2" xfId="4490"/>
    <cellStyle name="Хороший 7_МФ тепловой баланс 2015 дубль 4 31.03.2014" xfId="4491"/>
    <cellStyle name="Хороший 8" xfId="4492"/>
    <cellStyle name="Хороший 8 2" xfId="4493"/>
    <cellStyle name="Хороший 9" xfId="4494"/>
    <cellStyle name="Хороший 9 2" xfId="4495"/>
    <cellStyle name="Цена_продукта" xfId="4496"/>
    <cellStyle name="Цифры по центру с десятыми" xfId="4497"/>
    <cellStyle name="число" xfId="4498"/>
    <cellStyle name="Џђћ–…ќ’ќ›‰" xfId="4499"/>
    <cellStyle name="Шапка" xfId="4500"/>
    <cellStyle name="Шапка таблицы" xfId="4501"/>
    <cellStyle name="Шапка_4DNS.UPDATE.EXAMPLE" xfId="4502"/>
    <cellStyle name="ШАУ" xfId="4503"/>
    <cellStyle name="標準_PL-CF sheet" xfId="4504"/>
    <cellStyle name="㼿" xfId="4505"/>
    <cellStyle name="䁺_x0001_" xfId="4506"/>
  </cellStyles>
  <dxfs count="0"/>
  <tableStyles count="0" defaultTableStyle="TableStyleMedium9" defaultPivotStyle="PivotStyleLight16"/>
  <colors>
    <mruColors>
      <color rgb="FFCCFFFF"/>
      <color rgb="FFFF66FF"/>
      <color rgb="FFFAC6EC"/>
      <color rgb="FFFF99FF"/>
      <color rgb="FFFFFFCC"/>
      <color rgb="FFFFCCFF"/>
      <color rgb="FFFFCC66"/>
      <color rgb="FFCC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56"/>
  <sheetViews>
    <sheetView tabSelected="1" view="pageBreakPreview" zoomScale="80" zoomScaleNormal="80" zoomScaleSheetLayoutView="80" workbookViewId="0">
      <pane xSplit="7" ySplit="5" topLeftCell="P345" activePane="bottomRight" state="frozen"/>
      <selection pane="topRight" activeCell="K1" sqref="K1"/>
      <selection pane="bottomLeft" activeCell="A6" sqref="A6"/>
      <selection pane="bottomRight" activeCell="T355" sqref="T355"/>
    </sheetView>
  </sheetViews>
  <sheetFormatPr defaultColWidth="9.140625" defaultRowHeight="12.75" customHeight="1" outlineLevelRow="1"/>
  <cols>
    <col min="1" max="1" width="44.5703125" style="1" customWidth="1"/>
    <col min="2" max="2" width="48.28515625" style="1" customWidth="1"/>
    <col min="3" max="3" width="21.28515625" style="1" customWidth="1"/>
    <col min="4" max="7" width="12.140625" style="5" customWidth="1"/>
    <col min="8" max="12" width="16.85546875" style="1" customWidth="1"/>
    <col min="13" max="13" width="21.5703125" style="1" customWidth="1"/>
    <col min="14" max="14" width="22.140625" style="1" customWidth="1"/>
    <col min="15" max="18" width="21.140625" style="1" customWidth="1"/>
    <col min="19" max="19" width="27" style="1" customWidth="1"/>
    <col min="20" max="20" width="26" style="1" customWidth="1"/>
    <col min="21" max="21" width="18.140625" style="1" bestFit="1" customWidth="1"/>
    <col min="22" max="16384" width="9.140625" style="1"/>
  </cols>
  <sheetData>
    <row r="1" spans="1:24" ht="237.75" customHeight="1" outlineLevel="1">
      <c r="A1" s="185" t="s">
        <v>333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57"/>
      <c r="V1" s="57"/>
      <c r="W1" s="57"/>
      <c r="X1" s="57"/>
    </row>
    <row r="2" spans="1:24" ht="19.5" customHeight="1">
      <c r="A2" s="3"/>
      <c r="B2" s="3"/>
      <c r="C2" s="3"/>
      <c r="D2" s="4"/>
      <c r="E2" s="4"/>
      <c r="F2" s="4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4" ht="59.25" customHeight="1">
      <c r="A3" s="202" t="s">
        <v>211</v>
      </c>
      <c r="B3" s="205" t="s">
        <v>210</v>
      </c>
      <c r="C3" s="179" t="s">
        <v>212</v>
      </c>
      <c r="D3" s="187" t="s">
        <v>209</v>
      </c>
      <c r="E3" s="188"/>
      <c r="F3" s="188" t="s">
        <v>208</v>
      </c>
      <c r="G3" s="189"/>
      <c r="H3" s="182" t="s">
        <v>207</v>
      </c>
      <c r="I3" s="182"/>
      <c r="J3" s="182"/>
      <c r="K3" s="182"/>
      <c r="L3" s="184"/>
      <c r="M3" s="182" t="s">
        <v>206</v>
      </c>
      <c r="N3" s="182"/>
      <c r="O3" s="182"/>
      <c r="P3" s="182"/>
      <c r="Q3" s="183"/>
      <c r="R3" s="199" t="s">
        <v>309</v>
      </c>
      <c r="S3" s="196" t="s">
        <v>245</v>
      </c>
      <c r="T3" s="190" t="s">
        <v>332</v>
      </c>
    </row>
    <row r="4" spans="1:24" s="2" customFormat="1" ht="30.75" customHeight="1">
      <c r="A4" s="203"/>
      <c r="B4" s="206"/>
      <c r="C4" s="180"/>
      <c r="D4" s="208" t="s">
        <v>205</v>
      </c>
      <c r="E4" s="210" t="s">
        <v>204</v>
      </c>
      <c r="F4" s="210" t="s">
        <v>205</v>
      </c>
      <c r="G4" s="168" t="s">
        <v>204</v>
      </c>
      <c r="H4" s="58" t="s">
        <v>0</v>
      </c>
      <c r="I4" s="59" t="s">
        <v>1</v>
      </c>
      <c r="J4" s="59" t="s">
        <v>2</v>
      </c>
      <c r="K4" s="59" t="s">
        <v>3</v>
      </c>
      <c r="L4" s="60" t="s">
        <v>203</v>
      </c>
      <c r="M4" s="58" t="s">
        <v>0</v>
      </c>
      <c r="N4" s="59" t="s">
        <v>1</v>
      </c>
      <c r="O4" s="59" t="s">
        <v>2</v>
      </c>
      <c r="P4" s="59" t="s">
        <v>3</v>
      </c>
      <c r="Q4" s="61" t="s">
        <v>203</v>
      </c>
      <c r="R4" s="200"/>
      <c r="S4" s="197"/>
      <c r="T4" s="191"/>
    </row>
    <row r="5" spans="1:24" s="2" customFormat="1" ht="32.25" customHeight="1">
      <c r="A5" s="204"/>
      <c r="B5" s="207"/>
      <c r="C5" s="181"/>
      <c r="D5" s="209"/>
      <c r="E5" s="211"/>
      <c r="F5" s="211"/>
      <c r="G5" s="169"/>
      <c r="H5" s="62" t="s">
        <v>202</v>
      </c>
      <c r="I5" s="62" t="s">
        <v>202</v>
      </c>
      <c r="J5" s="63" t="s">
        <v>201</v>
      </c>
      <c r="K5" s="62" t="s">
        <v>201</v>
      </c>
      <c r="L5" s="64" t="s">
        <v>201</v>
      </c>
      <c r="M5" s="62" t="s">
        <v>202</v>
      </c>
      <c r="N5" s="62" t="s">
        <v>202</v>
      </c>
      <c r="O5" s="62" t="s">
        <v>201</v>
      </c>
      <c r="P5" s="62" t="s">
        <v>201</v>
      </c>
      <c r="Q5" s="65" t="s">
        <v>201</v>
      </c>
      <c r="R5" s="201"/>
      <c r="S5" s="198"/>
      <c r="T5" s="192"/>
    </row>
    <row r="6" spans="1:24" s="2" customFormat="1" ht="9.75" customHeight="1">
      <c r="A6" s="66"/>
      <c r="B6" s="67"/>
      <c r="C6" s="68"/>
      <c r="D6" s="69"/>
      <c r="E6" s="70"/>
      <c r="F6" s="70"/>
      <c r="G6" s="71"/>
      <c r="H6" s="72"/>
      <c r="I6" s="72"/>
      <c r="J6" s="72"/>
      <c r="K6" s="72"/>
      <c r="L6" s="73"/>
      <c r="M6" s="72"/>
      <c r="N6" s="72"/>
      <c r="O6" s="72"/>
      <c r="P6" s="72"/>
      <c r="Q6" s="74"/>
      <c r="R6" s="75"/>
      <c r="S6" s="76"/>
      <c r="T6" s="77"/>
    </row>
    <row r="7" spans="1:24" s="2" customFormat="1" ht="30.75" customHeight="1">
      <c r="A7" s="78" t="s">
        <v>200</v>
      </c>
      <c r="B7" s="79"/>
      <c r="C7" s="79" t="s">
        <v>240</v>
      </c>
      <c r="D7" s="80" t="s">
        <v>16</v>
      </c>
      <c r="E7" s="81"/>
      <c r="F7" s="81" t="s">
        <v>16</v>
      </c>
      <c r="G7" s="82"/>
      <c r="H7" s="23">
        <f t="shared" ref="H7:I7" si="0">SUM(H8)</f>
        <v>61.792000000000002</v>
      </c>
      <c r="I7" s="23">
        <f t="shared" si="0"/>
        <v>31.303999999999998</v>
      </c>
      <c r="J7" s="23">
        <f>SUM(J8)</f>
        <v>12</v>
      </c>
      <c r="K7" s="23">
        <f>SUM(K8)</f>
        <v>43</v>
      </c>
      <c r="L7" s="83">
        <f>SUM(H7:K7)</f>
        <v>148.096</v>
      </c>
      <c r="M7" s="24">
        <f>SUM(M8)</f>
        <v>258610.64256000004</v>
      </c>
      <c r="N7" s="24">
        <f t="shared" ref="N7:P7" si="1">SUM(N8)</f>
        <v>131012.87472000001</v>
      </c>
      <c r="O7" s="24">
        <f t="shared" si="1"/>
        <v>55715.88</v>
      </c>
      <c r="P7" s="24">
        <f t="shared" si="1"/>
        <v>199648.56999999998</v>
      </c>
      <c r="Q7" s="84">
        <f>SUM(M7:P7)</f>
        <v>644987.96727999998</v>
      </c>
      <c r="R7" s="25">
        <v>178644.41</v>
      </c>
      <c r="S7" s="48">
        <f>P7/3</f>
        <v>66549.523333333331</v>
      </c>
      <c r="T7" s="48">
        <f>Q7+R7-S7</f>
        <v>757082.8539466667</v>
      </c>
    </row>
    <row r="8" spans="1:24" s="2" customFormat="1" ht="30.75" customHeight="1">
      <c r="A8" s="53" t="s">
        <v>24</v>
      </c>
      <c r="B8" s="18" t="s">
        <v>41</v>
      </c>
      <c r="C8" s="19" t="s">
        <v>213</v>
      </c>
      <c r="D8" s="20">
        <v>6165.18</v>
      </c>
      <c r="E8" s="21">
        <v>6726.32</v>
      </c>
      <c r="F8" s="21">
        <v>1980</v>
      </c>
      <c r="G8" s="22">
        <v>2083.33</v>
      </c>
      <c r="H8" s="23">
        <v>61.792000000000002</v>
      </c>
      <c r="I8" s="23">
        <v>31.303999999999998</v>
      </c>
      <c r="J8" s="23">
        <v>12</v>
      </c>
      <c r="K8" s="23">
        <v>43</v>
      </c>
      <c r="L8" s="83">
        <f t="shared" ref="L8:L71" si="2">SUM(H8:K8)</f>
        <v>148.096</v>
      </c>
      <c r="M8" s="24">
        <f>(D8-F8)*H8</f>
        <v>258610.64256000004</v>
      </c>
      <c r="N8" s="24">
        <f>(D8-F8)*I8</f>
        <v>131012.87472000001</v>
      </c>
      <c r="O8" s="24">
        <f>(E8-G8)*J8</f>
        <v>55715.88</v>
      </c>
      <c r="P8" s="24">
        <f>(E8-G8)*K8</f>
        <v>199648.56999999998</v>
      </c>
      <c r="Q8" s="84">
        <f t="shared" ref="Q8:Q71" si="3">SUM(M8:P8)</f>
        <v>644987.96727999998</v>
      </c>
      <c r="R8" s="25" t="s">
        <v>16</v>
      </c>
      <c r="S8" s="48"/>
      <c r="T8" s="48"/>
    </row>
    <row r="9" spans="1:24" ht="30.75" customHeight="1">
      <c r="A9" s="78" t="s">
        <v>199</v>
      </c>
      <c r="B9" s="79"/>
      <c r="C9" s="79" t="s">
        <v>240</v>
      </c>
      <c r="D9" s="80" t="s">
        <v>16</v>
      </c>
      <c r="E9" s="81" t="s">
        <v>16</v>
      </c>
      <c r="F9" s="81" t="s">
        <v>16</v>
      </c>
      <c r="G9" s="82" t="s">
        <v>16</v>
      </c>
      <c r="H9" s="23">
        <f t="shared" ref="H9:I9" si="4">SUM(H10)</f>
        <v>1016.591</v>
      </c>
      <c r="I9" s="23">
        <f t="shared" si="4"/>
        <v>683.48200000000008</v>
      </c>
      <c r="J9" s="23">
        <f t="shared" ref="J9:K9" si="5">SUM(J10)</f>
        <v>305.44299999999998</v>
      </c>
      <c r="K9" s="23">
        <f t="shared" si="5"/>
        <v>1004.77</v>
      </c>
      <c r="L9" s="83">
        <f t="shared" si="2"/>
        <v>3010.2860000000001</v>
      </c>
      <c r="M9" s="24">
        <f t="shared" ref="M9:P9" si="6">SUM(M10)</f>
        <v>15809098.134190001</v>
      </c>
      <c r="N9" s="24">
        <f t="shared" si="6"/>
        <v>10628890.095380001</v>
      </c>
      <c r="O9" s="24">
        <f t="shared" si="6"/>
        <v>6300018.4471199997</v>
      </c>
      <c r="P9" s="24">
        <f t="shared" si="6"/>
        <v>20724225.2568</v>
      </c>
      <c r="Q9" s="84">
        <f t="shared" si="3"/>
        <v>53462231.933490001</v>
      </c>
      <c r="R9" s="25">
        <v>15625268.699999999</v>
      </c>
      <c r="S9" s="48">
        <f>P9/3</f>
        <v>6908075.0855999999</v>
      </c>
      <c r="T9" s="48">
        <f t="shared" ref="T9:T71" si="7">Q9+R9-S9</f>
        <v>62179425.547889993</v>
      </c>
    </row>
    <row r="10" spans="1:24" ht="30.75" customHeight="1">
      <c r="A10" s="53" t="s">
        <v>24</v>
      </c>
      <c r="B10" s="18" t="s">
        <v>198</v>
      </c>
      <c r="C10" s="19" t="s">
        <v>213</v>
      </c>
      <c r="D10" s="20">
        <v>17043.59</v>
      </c>
      <c r="E10" s="21">
        <v>22337.73</v>
      </c>
      <c r="F10" s="21">
        <v>1492.5</v>
      </c>
      <c r="G10" s="22">
        <v>1711.89</v>
      </c>
      <c r="H10" s="23">
        <v>1016.591</v>
      </c>
      <c r="I10" s="23">
        <v>683.48200000000008</v>
      </c>
      <c r="J10" s="23">
        <v>305.44299999999998</v>
      </c>
      <c r="K10" s="23">
        <v>1004.77</v>
      </c>
      <c r="L10" s="83">
        <f t="shared" si="2"/>
        <v>3010.2860000000001</v>
      </c>
      <c r="M10" s="24">
        <f t="shared" ref="M10:M72" si="8">(D10-F10)*H10</f>
        <v>15809098.134190001</v>
      </c>
      <c r="N10" s="24">
        <f t="shared" ref="N10:N72" si="9">(D10-F10)*I10</f>
        <v>10628890.095380001</v>
      </c>
      <c r="O10" s="24">
        <f>(E10-G10)*J10</f>
        <v>6300018.4471199997</v>
      </c>
      <c r="P10" s="24">
        <f>(E10-G10)*K10</f>
        <v>20724225.2568</v>
      </c>
      <c r="Q10" s="84">
        <f t="shared" si="3"/>
        <v>53462231.933490001</v>
      </c>
      <c r="R10" s="25" t="s">
        <v>16</v>
      </c>
      <c r="S10" s="48"/>
      <c r="T10" s="48"/>
    </row>
    <row r="11" spans="1:24" ht="30.75" customHeight="1">
      <c r="A11" s="78" t="s">
        <v>268</v>
      </c>
      <c r="B11" s="79"/>
      <c r="C11" s="79" t="s">
        <v>240</v>
      </c>
      <c r="D11" s="80" t="s">
        <v>16</v>
      </c>
      <c r="E11" s="81" t="s">
        <v>16</v>
      </c>
      <c r="F11" s="81" t="s">
        <v>16</v>
      </c>
      <c r="G11" s="82" t="s">
        <v>16</v>
      </c>
      <c r="H11" s="85">
        <f t="shared" ref="H11:I11" si="10">SUM(H12:H13)</f>
        <v>14564.894</v>
      </c>
      <c r="I11" s="23">
        <f t="shared" si="10"/>
        <v>6523.7</v>
      </c>
      <c r="J11" s="23">
        <f t="shared" ref="J11:K11" si="11">SUM(J12:J13)</f>
        <v>101.384</v>
      </c>
      <c r="K11" s="23">
        <f t="shared" si="11"/>
        <v>11480.775</v>
      </c>
      <c r="L11" s="83">
        <f t="shared" si="2"/>
        <v>32670.752999999997</v>
      </c>
      <c r="M11" s="42">
        <f t="shared" ref="M11:O11" si="12">SUM(M12:M13)</f>
        <v>82917749.947379991</v>
      </c>
      <c r="N11" s="42">
        <f t="shared" si="12"/>
        <v>37140292.598999992</v>
      </c>
      <c r="O11" s="42">
        <f t="shared" si="12"/>
        <v>1409811.6161400001</v>
      </c>
      <c r="P11" s="42">
        <f t="shared" ref="P11" si="13">SUM(P12:P13)</f>
        <v>159643125.85585001</v>
      </c>
      <c r="Q11" s="84">
        <f t="shared" si="3"/>
        <v>281110980.01836997</v>
      </c>
      <c r="R11" s="25">
        <v>65360705.210000001</v>
      </c>
      <c r="S11" s="48">
        <f>P11/3</f>
        <v>53214375.285283335</v>
      </c>
      <c r="T11" s="48">
        <f t="shared" si="7"/>
        <v>293257309.94308662</v>
      </c>
    </row>
    <row r="12" spans="1:24" ht="30.75" customHeight="1">
      <c r="A12" s="53" t="s">
        <v>35</v>
      </c>
      <c r="B12" s="18" t="s">
        <v>142</v>
      </c>
      <c r="C12" s="19" t="s">
        <v>213</v>
      </c>
      <c r="D12" s="20">
        <v>7858.44</v>
      </c>
      <c r="E12" s="21">
        <v>16104.91</v>
      </c>
      <c r="F12" s="21">
        <v>2166.67</v>
      </c>
      <c r="G12" s="22">
        <v>2200</v>
      </c>
      <c r="H12" s="23">
        <v>14510.361000000001</v>
      </c>
      <c r="I12" s="23">
        <v>6496.3379999999997</v>
      </c>
      <c r="J12" s="23">
        <v>100.514</v>
      </c>
      <c r="K12" s="23">
        <v>11435.315000000001</v>
      </c>
      <c r="L12" s="83">
        <f t="shared" si="2"/>
        <v>32542.527999999998</v>
      </c>
      <c r="M12" s="24">
        <f t="shared" si="8"/>
        <v>82589637.428969994</v>
      </c>
      <c r="N12" s="24">
        <f t="shared" si="9"/>
        <v>36975661.738259993</v>
      </c>
      <c r="O12" s="24">
        <f>(E12-G12)*J12</f>
        <v>1397638.12374</v>
      </c>
      <c r="P12" s="24">
        <f>(E12-G12)*K12</f>
        <v>159007025.89665002</v>
      </c>
      <c r="Q12" s="84">
        <f t="shared" si="3"/>
        <v>279969963.18761998</v>
      </c>
      <c r="R12" s="25" t="s">
        <v>16</v>
      </c>
      <c r="S12" s="48"/>
      <c r="T12" s="48"/>
    </row>
    <row r="13" spans="1:24" ht="30.75" customHeight="1">
      <c r="A13" s="53" t="s">
        <v>35</v>
      </c>
      <c r="B13" s="18" t="s">
        <v>143</v>
      </c>
      <c r="C13" s="19" t="s">
        <v>213</v>
      </c>
      <c r="D13" s="20">
        <v>7858.44</v>
      </c>
      <c r="E13" s="21">
        <v>16104.91</v>
      </c>
      <c r="F13" s="21">
        <v>1841.67</v>
      </c>
      <c r="G13" s="22">
        <v>2112.39</v>
      </c>
      <c r="H13" s="23">
        <v>54.533000000000001</v>
      </c>
      <c r="I13" s="23">
        <v>27.362000000000002</v>
      </c>
      <c r="J13" s="23">
        <v>0.87</v>
      </c>
      <c r="K13" s="23">
        <v>45.46</v>
      </c>
      <c r="L13" s="83">
        <f t="shared" si="2"/>
        <v>128.22500000000002</v>
      </c>
      <c r="M13" s="24">
        <f t="shared" si="8"/>
        <v>328112.51840999996</v>
      </c>
      <c r="N13" s="24">
        <f t="shared" si="9"/>
        <v>164630.86074</v>
      </c>
      <c r="O13" s="24">
        <f>(E13-G13)*J13</f>
        <v>12173.492400000001</v>
      </c>
      <c r="P13" s="24">
        <f>(E13-G13)*K13</f>
        <v>636099.95920000004</v>
      </c>
      <c r="Q13" s="84">
        <f t="shared" si="3"/>
        <v>1141016.83075</v>
      </c>
      <c r="R13" s="25" t="s">
        <v>16</v>
      </c>
      <c r="S13" s="48"/>
      <c r="T13" s="48"/>
    </row>
    <row r="14" spans="1:24" ht="30.75" customHeight="1">
      <c r="A14" s="78" t="s">
        <v>196</v>
      </c>
      <c r="B14" s="79"/>
      <c r="C14" s="79" t="s">
        <v>240</v>
      </c>
      <c r="D14" s="80" t="s">
        <v>16</v>
      </c>
      <c r="E14" s="81" t="s">
        <v>16</v>
      </c>
      <c r="F14" s="81" t="s">
        <v>16</v>
      </c>
      <c r="G14" s="82" t="s">
        <v>16</v>
      </c>
      <c r="H14" s="26">
        <f t="shared" ref="H14:I14" si="14">SUM(H15:H17)</f>
        <v>30947.837</v>
      </c>
      <c r="I14" s="29">
        <f t="shared" si="14"/>
        <v>14068.567999999999</v>
      </c>
      <c r="J14" s="23">
        <f t="shared" ref="J14:K14" si="15">SUM(J15:J17)</f>
        <v>3993.4480000000003</v>
      </c>
      <c r="K14" s="23">
        <f t="shared" si="15"/>
        <v>22193.144</v>
      </c>
      <c r="L14" s="83">
        <f t="shared" si="2"/>
        <v>71202.997000000003</v>
      </c>
      <c r="M14" s="24">
        <f t="shared" ref="M14:P14" si="16">SUM(M15:M17)</f>
        <v>43286024.751950003</v>
      </c>
      <c r="N14" s="24">
        <f t="shared" si="16"/>
        <v>19738405.918370001</v>
      </c>
      <c r="O14" s="24">
        <f t="shared" si="16"/>
        <v>5277853.1324800001</v>
      </c>
      <c r="P14" s="24">
        <f t="shared" si="16"/>
        <v>29072234.678180002</v>
      </c>
      <c r="Q14" s="84">
        <f t="shared" si="3"/>
        <v>97374518.480980009</v>
      </c>
      <c r="R14" s="25">
        <v>34656592.310000002</v>
      </c>
      <c r="S14" s="48">
        <f>P14/3</f>
        <v>9690744.8927266672</v>
      </c>
      <c r="T14" s="48">
        <f>Q14+R14-S14</f>
        <v>122340365.89825335</v>
      </c>
    </row>
    <row r="15" spans="1:24" ht="30.75" customHeight="1">
      <c r="A15" s="53" t="s">
        <v>62</v>
      </c>
      <c r="B15" s="18" t="s">
        <v>138</v>
      </c>
      <c r="C15" s="19" t="s">
        <v>213</v>
      </c>
      <c r="D15" s="20">
        <v>3091.98</v>
      </c>
      <c r="E15" s="21">
        <v>3091.98</v>
      </c>
      <c r="F15" s="21">
        <v>1667.5</v>
      </c>
      <c r="G15" s="22">
        <v>1854.32</v>
      </c>
      <c r="H15" s="26">
        <v>28100.444</v>
      </c>
      <c r="I15" s="27">
        <v>12755.712</v>
      </c>
      <c r="J15" s="23">
        <v>3352.9580000000001</v>
      </c>
      <c r="K15" s="23">
        <v>19937</v>
      </c>
      <c r="L15" s="83">
        <f t="shared" si="2"/>
        <v>64146.114000000001</v>
      </c>
      <c r="M15" s="24">
        <f t="shared" si="8"/>
        <v>40028520.469120003</v>
      </c>
      <c r="N15" s="24">
        <f t="shared" si="9"/>
        <v>18170256.629760001</v>
      </c>
      <c r="O15" s="24">
        <f>(E15-G15)*J15</f>
        <v>4149821.9982800004</v>
      </c>
      <c r="P15" s="24">
        <f>(E15-G15)*K15</f>
        <v>24675227.420000002</v>
      </c>
      <c r="Q15" s="84">
        <f t="shared" si="3"/>
        <v>87023826.517160013</v>
      </c>
      <c r="R15" s="25" t="s">
        <v>16</v>
      </c>
      <c r="S15" s="48"/>
      <c r="T15" s="48"/>
    </row>
    <row r="16" spans="1:24" ht="30.75" customHeight="1">
      <c r="A16" s="53" t="s">
        <v>62</v>
      </c>
      <c r="B16" s="18" t="s">
        <v>197</v>
      </c>
      <c r="C16" s="19" t="s">
        <v>213</v>
      </c>
      <c r="D16" s="20">
        <v>2838.22</v>
      </c>
      <c r="E16" s="21">
        <v>4129.5600000000004</v>
      </c>
      <c r="F16" s="21">
        <v>1743.33</v>
      </c>
      <c r="G16" s="22">
        <v>1914.17</v>
      </c>
      <c r="H16" s="26">
        <v>2422.8589999999999</v>
      </c>
      <c r="I16" s="27">
        <v>916.25299999999993</v>
      </c>
      <c r="J16" s="23">
        <v>342.96</v>
      </c>
      <c r="K16" s="23">
        <v>1641.2180000000001</v>
      </c>
      <c r="L16" s="83">
        <f t="shared" si="2"/>
        <v>5323.29</v>
      </c>
      <c r="M16" s="24">
        <f t="shared" si="8"/>
        <v>2652764.0905099995</v>
      </c>
      <c r="N16" s="24">
        <f t="shared" si="9"/>
        <v>1003196.2471699998</v>
      </c>
      <c r="O16" s="24">
        <f>(E16-G16)*J16</f>
        <v>759790.15440000012</v>
      </c>
      <c r="P16" s="24">
        <f>(E16-G16)*K16</f>
        <v>3635937.9450200009</v>
      </c>
      <c r="Q16" s="84">
        <f t="shared" si="3"/>
        <v>8051688.4371000007</v>
      </c>
      <c r="R16" s="25" t="s">
        <v>16</v>
      </c>
      <c r="S16" s="48"/>
      <c r="T16" s="48"/>
    </row>
    <row r="17" spans="1:20" ht="42" customHeight="1">
      <c r="A17" s="53" t="s">
        <v>62</v>
      </c>
      <c r="B17" s="18" t="s">
        <v>303</v>
      </c>
      <c r="C17" s="19" t="s">
        <v>214</v>
      </c>
      <c r="D17" s="20">
        <v>3091.98</v>
      </c>
      <c r="E17" s="21">
        <v>3091.98</v>
      </c>
      <c r="F17" s="21">
        <v>1667.5</v>
      </c>
      <c r="G17" s="22">
        <v>1854.32</v>
      </c>
      <c r="H17" s="23">
        <v>424.53399999999999</v>
      </c>
      <c r="I17" s="23">
        <v>396.60300000000001</v>
      </c>
      <c r="J17" s="27">
        <v>297.52999999999997</v>
      </c>
      <c r="K17" s="23">
        <v>614.92600000000004</v>
      </c>
      <c r="L17" s="83">
        <f t="shared" si="2"/>
        <v>1733.5929999999998</v>
      </c>
      <c r="M17" s="24">
        <f t="shared" si="8"/>
        <v>604740.19232000003</v>
      </c>
      <c r="N17" s="24">
        <f t="shared" si="9"/>
        <v>564953.04144000006</v>
      </c>
      <c r="O17" s="24">
        <f>(E17-G17)*J17</f>
        <v>368240.97979999997</v>
      </c>
      <c r="P17" s="24">
        <f>(E17-G17)*K17</f>
        <v>761069.31316000014</v>
      </c>
      <c r="Q17" s="84">
        <f t="shared" si="3"/>
        <v>2299003.5267200004</v>
      </c>
      <c r="R17" s="25"/>
      <c r="S17" s="48"/>
      <c r="T17" s="48"/>
    </row>
    <row r="18" spans="1:20" ht="30.75" customHeight="1">
      <c r="A18" s="78" t="s">
        <v>195</v>
      </c>
      <c r="B18" s="79"/>
      <c r="C18" s="79" t="s">
        <v>240</v>
      </c>
      <c r="D18" s="80" t="s">
        <v>16</v>
      </c>
      <c r="E18" s="81" t="s">
        <v>16</v>
      </c>
      <c r="F18" s="81" t="s">
        <v>16</v>
      </c>
      <c r="G18" s="82" t="s">
        <v>16</v>
      </c>
      <c r="H18" s="23">
        <f t="shared" ref="H18:K18" si="17">SUM(H19:H20)</f>
        <v>26368.138000000003</v>
      </c>
      <c r="I18" s="23">
        <f t="shared" si="17"/>
        <v>15349.779999999999</v>
      </c>
      <c r="J18" s="27">
        <f t="shared" si="17"/>
        <v>5619</v>
      </c>
      <c r="K18" s="23">
        <f t="shared" si="17"/>
        <v>23182</v>
      </c>
      <c r="L18" s="83">
        <f t="shared" si="2"/>
        <v>70518.918000000005</v>
      </c>
      <c r="M18" s="24">
        <f t="shared" ref="M18:P18" si="18">SUM(M19:M20)</f>
        <v>19799307.461440004</v>
      </c>
      <c r="N18" s="24">
        <f t="shared" si="18"/>
        <v>11525842.806400001</v>
      </c>
      <c r="O18" s="24">
        <f t="shared" si="18"/>
        <v>4116760.3500000006</v>
      </c>
      <c r="P18" s="24">
        <f t="shared" si="18"/>
        <v>16984292.300000001</v>
      </c>
      <c r="Q18" s="84">
        <f t="shared" si="3"/>
        <v>52426202.917840004</v>
      </c>
      <c r="R18" s="25">
        <v>18095731.190000001</v>
      </c>
      <c r="S18" s="48">
        <f>P18/3</f>
        <v>5661430.7666666666</v>
      </c>
      <c r="T18" s="48">
        <f t="shared" si="7"/>
        <v>64860503.341173336</v>
      </c>
    </row>
    <row r="19" spans="1:20" ht="30.75" customHeight="1">
      <c r="A19" s="53" t="s">
        <v>86</v>
      </c>
      <c r="B19" s="18" t="s">
        <v>102</v>
      </c>
      <c r="C19" s="19" t="s">
        <v>213</v>
      </c>
      <c r="D19" s="20">
        <v>2276.71</v>
      </c>
      <c r="E19" s="21">
        <v>2474.3200000000002</v>
      </c>
      <c r="F19" s="21">
        <v>1525.83</v>
      </c>
      <c r="G19" s="22">
        <v>1741.67</v>
      </c>
      <c r="H19" s="23">
        <v>25317.275000000001</v>
      </c>
      <c r="I19" s="23">
        <v>14293.262999999999</v>
      </c>
      <c r="J19" s="27">
        <v>4470</v>
      </c>
      <c r="K19" s="23">
        <v>22210</v>
      </c>
      <c r="L19" s="83">
        <f t="shared" si="2"/>
        <v>66290.538</v>
      </c>
      <c r="M19" s="24">
        <f t="shared" si="8"/>
        <v>19010235.452000003</v>
      </c>
      <c r="N19" s="24">
        <f t="shared" si="9"/>
        <v>10732525.32144</v>
      </c>
      <c r="O19" s="24">
        <f>(E19-G19)*J19</f>
        <v>3274945.5000000005</v>
      </c>
      <c r="P19" s="24">
        <f>(E19-G19)*K19</f>
        <v>16272156.500000002</v>
      </c>
      <c r="Q19" s="84">
        <f t="shared" si="3"/>
        <v>49289862.773440003</v>
      </c>
      <c r="R19" s="25" t="s">
        <v>16</v>
      </c>
      <c r="S19" s="48"/>
      <c r="T19" s="48"/>
    </row>
    <row r="20" spans="1:20" ht="30.75" customHeight="1">
      <c r="A20" s="53" t="s">
        <v>86</v>
      </c>
      <c r="B20" s="18" t="s">
        <v>102</v>
      </c>
      <c r="C20" s="19" t="s">
        <v>214</v>
      </c>
      <c r="D20" s="20">
        <v>2276.71</v>
      </c>
      <c r="E20" s="21">
        <v>2474.3200000000002</v>
      </c>
      <c r="F20" s="21">
        <v>1525.83</v>
      </c>
      <c r="G20" s="22">
        <v>1741.67</v>
      </c>
      <c r="H20" s="23">
        <v>1050.8630000000001</v>
      </c>
      <c r="I20" s="23">
        <v>1056.5170000000001</v>
      </c>
      <c r="J20" s="27">
        <v>1149</v>
      </c>
      <c r="K20" s="23">
        <v>972</v>
      </c>
      <c r="L20" s="83">
        <f t="shared" si="2"/>
        <v>4228.38</v>
      </c>
      <c r="M20" s="24">
        <f t="shared" si="8"/>
        <v>789072.00944000017</v>
      </c>
      <c r="N20" s="24">
        <f t="shared" si="9"/>
        <v>793317.48496000015</v>
      </c>
      <c r="O20" s="24">
        <f>(E20-G20)*J20</f>
        <v>841814.85000000009</v>
      </c>
      <c r="P20" s="24">
        <f>(E20-G20)*K20</f>
        <v>712135.8</v>
      </c>
      <c r="Q20" s="84">
        <f t="shared" si="3"/>
        <v>3136340.1444000006</v>
      </c>
      <c r="R20" s="25" t="s">
        <v>16</v>
      </c>
      <c r="S20" s="48"/>
      <c r="T20" s="48"/>
    </row>
    <row r="21" spans="1:20" ht="30.75" customHeight="1">
      <c r="A21" s="78" t="s">
        <v>194</v>
      </c>
      <c r="B21" s="79"/>
      <c r="C21" s="79" t="s">
        <v>240</v>
      </c>
      <c r="D21" s="80" t="s">
        <v>16</v>
      </c>
      <c r="E21" s="81" t="s">
        <v>16</v>
      </c>
      <c r="F21" s="81" t="s">
        <v>16</v>
      </c>
      <c r="G21" s="82" t="s">
        <v>16</v>
      </c>
      <c r="H21" s="26">
        <f>SUM(H22:H23)</f>
        <v>92958.150999999998</v>
      </c>
      <c r="I21" s="27">
        <f t="shared" ref="I21:K21" si="19">SUM(I22:I23)</f>
        <v>52819.017999999996</v>
      </c>
      <c r="J21" s="23">
        <f t="shared" si="19"/>
        <v>19950</v>
      </c>
      <c r="K21" s="29">
        <f t="shared" si="19"/>
        <v>72300</v>
      </c>
      <c r="L21" s="83">
        <f t="shared" si="2"/>
        <v>238027.16899999999</v>
      </c>
      <c r="M21" s="24">
        <f t="shared" ref="M21:P21" si="20">SUM(M22:M24)</f>
        <v>54655639.082070015</v>
      </c>
      <c r="N21" s="24">
        <f t="shared" si="20"/>
        <v>31488357.949980002</v>
      </c>
      <c r="O21" s="24">
        <f t="shared" si="20"/>
        <v>22445569.499999996</v>
      </c>
      <c r="P21" s="24">
        <f t="shared" si="20"/>
        <v>76746602.999999985</v>
      </c>
      <c r="Q21" s="84">
        <f t="shared" si="3"/>
        <v>185336169.53205001</v>
      </c>
      <c r="R21" s="25">
        <v>47770760.43</v>
      </c>
      <c r="S21" s="48">
        <f>P21/3</f>
        <v>25582200.999999996</v>
      </c>
      <c r="T21" s="48">
        <f t="shared" si="7"/>
        <v>207524728.96205002</v>
      </c>
    </row>
    <row r="22" spans="1:20" ht="30.75" customHeight="1">
      <c r="A22" s="53" t="s">
        <v>193</v>
      </c>
      <c r="B22" s="18" t="s">
        <v>17</v>
      </c>
      <c r="C22" s="19" t="s">
        <v>213</v>
      </c>
      <c r="D22" s="20">
        <v>2109.59</v>
      </c>
      <c r="E22" s="21">
        <v>2732.41</v>
      </c>
      <c r="F22" s="21">
        <v>1532.5</v>
      </c>
      <c r="G22" s="22">
        <v>1713</v>
      </c>
      <c r="H22" s="23">
        <v>82873.448000000004</v>
      </c>
      <c r="I22" s="23">
        <v>42818.437999999995</v>
      </c>
      <c r="J22" s="27">
        <v>12792.48</v>
      </c>
      <c r="K22" s="23">
        <v>61760.24</v>
      </c>
      <c r="L22" s="83">
        <f t="shared" si="2"/>
        <v>200244.606</v>
      </c>
      <c r="M22" s="24">
        <f t="shared" si="8"/>
        <v>47825438.106320016</v>
      </c>
      <c r="N22" s="24">
        <f t="shared" si="9"/>
        <v>24710092.385420002</v>
      </c>
      <c r="O22" s="24">
        <f>(E22-G22)*J22</f>
        <v>13040782.036799997</v>
      </c>
      <c r="P22" s="24">
        <f>(E22-G22)*K22</f>
        <v>62959006.258399986</v>
      </c>
      <c r="Q22" s="84">
        <f t="shared" si="3"/>
        <v>148535318.78694001</v>
      </c>
      <c r="R22" s="25" t="s">
        <v>16</v>
      </c>
      <c r="S22" s="48"/>
      <c r="T22" s="48"/>
    </row>
    <row r="23" spans="1:20" ht="30.75" customHeight="1">
      <c r="A23" s="53" t="s">
        <v>193</v>
      </c>
      <c r="B23" s="18" t="s">
        <v>17</v>
      </c>
      <c r="C23" s="19" t="s">
        <v>214</v>
      </c>
      <c r="D23" s="20">
        <v>2109.59</v>
      </c>
      <c r="E23" s="21">
        <v>2732.41</v>
      </c>
      <c r="F23" s="21">
        <v>1532.5</v>
      </c>
      <c r="G23" s="22">
        <v>1713</v>
      </c>
      <c r="H23" s="23">
        <v>10084.703</v>
      </c>
      <c r="I23" s="23">
        <v>10000.58</v>
      </c>
      <c r="J23" s="27">
        <v>7157.52</v>
      </c>
      <c r="K23" s="23">
        <v>10539.76</v>
      </c>
      <c r="L23" s="83">
        <f t="shared" si="2"/>
        <v>37782.563000000002</v>
      </c>
      <c r="M23" s="24">
        <f t="shared" si="8"/>
        <v>5819781.2542700013</v>
      </c>
      <c r="N23" s="24">
        <f t="shared" si="9"/>
        <v>5771234.7122000018</v>
      </c>
      <c r="O23" s="24">
        <f>(E23-G23)*J23</f>
        <v>7296447.4631999992</v>
      </c>
      <c r="P23" s="24">
        <f>(E23-G23)*K23</f>
        <v>10744336.741599999</v>
      </c>
      <c r="Q23" s="84">
        <f t="shared" si="3"/>
        <v>29631800.171270002</v>
      </c>
      <c r="R23" s="25" t="s">
        <v>16</v>
      </c>
      <c r="S23" s="48"/>
      <c r="T23" s="48"/>
    </row>
    <row r="24" spans="1:20" ht="30.75" customHeight="1">
      <c r="A24" s="53" t="s">
        <v>193</v>
      </c>
      <c r="B24" s="18" t="s">
        <v>17</v>
      </c>
      <c r="C24" s="19" t="s">
        <v>13</v>
      </c>
      <c r="D24" s="20">
        <v>33.43</v>
      </c>
      <c r="E24" s="21">
        <v>48.36</v>
      </c>
      <c r="F24" s="21">
        <v>26.67</v>
      </c>
      <c r="G24" s="22">
        <v>29.28</v>
      </c>
      <c r="H24" s="23">
        <v>149470.37299999999</v>
      </c>
      <c r="I24" s="23">
        <v>148969.06099999999</v>
      </c>
      <c r="J24" s="23">
        <v>110500</v>
      </c>
      <c r="K24" s="23">
        <v>159500</v>
      </c>
      <c r="L24" s="83">
        <f t="shared" si="2"/>
        <v>568439.43400000001</v>
      </c>
      <c r="M24" s="24">
        <f t="shared" si="8"/>
        <v>1010419.7214799996</v>
      </c>
      <c r="N24" s="24">
        <f t="shared" si="9"/>
        <v>1007030.8523599997</v>
      </c>
      <c r="O24" s="24">
        <f>(E24-G24)*J24</f>
        <v>2108340</v>
      </c>
      <c r="P24" s="24">
        <f>(E24-G24)*K24</f>
        <v>3043259.9999999995</v>
      </c>
      <c r="Q24" s="84">
        <f t="shared" si="3"/>
        <v>7169050.5738399988</v>
      </c>
      <c r="R24" s="25" t="s">
        <v>16</v>
      </c>
      <c r="S24" s="48"/>
      <c r="T24" s="48"/>
    </row>
    <row r="25" spans="1:20" ht="30.75" customHeight="1">
      <c r="A25" s="78" t="s">
        <v>192</v>
      </c>
      <c r="B25" s="79"/>
      <c r="C25" s="79" t="s">
        <v>240</v>
      </c>
      <c r="D25" s="80" t="s">
        <v>16</v>
      </c>
      <c r="E25" s="81" t="s">
        <v>16</v>
      </c>
      <c r="F25" s="81" t="s">
        <v>16</v>
      </c>
      <c r="G25" s="82" t="s">
        <v>16</v>
      </c>
      <c r="H25" s="23">
        <f t="shared" ref="H25:K25" si="21">SUM(H26)</f>
        <v>48.510000000000005</v>
      </c>
      <c r="I25" s="23">
        <f t="shared" si="21"/>
        <v>32.299999999999997</v>
      </c>
      <c r="J25" s="27">
        <f t="shared" si="21"/>
        <v>6.69</v>
      </c>
      <c r="K25" s="23">
        <f t="shared" si="21"/>
        <v>48.45</v>
      </c>
      <c r="L25" s="83">
        <f t="shared" si="2"/>
        <v>135.94999999999999</v>
      </c>
      <c r="M25" s="24">
        <f t="shared" ref="M25:P25" si="22">SUM(M26)</f>
        <v>201976.23600000003</v>
      </c>
      <c r="N25" s="24">
        <f t="shared" si="22"/>
        <v>134484.28</v>
      </c>
      <c r="O25" s="24">
        <f t="shared" si="22"/>
        <v>26483.034000000003</v>
      </c>
      <c r="P25" s="24">
        <f t="shared" si="22"/>
        <v>191794.17000000004</v>
      </c>
      <c r="Q25" s="84">
        <f t="shared" si="3"/>
        <v>554737.72000000009</v>
      </c>
      <c r="R25" s="25">
        <v>214653.36</v>
      </c>
      <c r="S25" s="48">
        <f>P25/3</f>
        <v>63931.390000000014</v>
      </c>
      <c r="T25" s="48">
        <f t="shared" si="7"/>
        <v>705459.69000000006</v>
      </c>
    </row>
    <row r="26" spans="1:20" ht="30.75" customHeight="1">
      <c r="A26" s="53" t="s">
        <v>46</v>
      </c>
      <c r="B26" s="18" t="s">
        <v>191</v>
      </c>
      <c r="C26" s="19" t="s">
        <v>213</v>
      </c>
      <c r="D26" s="20">
        <f>5986.6*0+5725.27</f>
        <v>5725.27</v>
      </c>
      <c r="E26" s="21">
        <v>5725.27</v>
      </c>
      <c r="F26" s="21">
        <v>1561.67</v>
      </c>
      <c r="G26" s="22">
        <v>1766.67</v>
      </c>
      <c r="H26" s="28">
        <v>48.510000000000005</v>
      </c>
      <c r="I26" s="23">
        <v>32.299999999999997</v>
      </c>
      <c r="J26" s="27">
        <v>6.69</v>
      </c>
      <c r="K26" s="23">
        <v>48.45</v>
      </c>
      <c r="L26" s="83">
        <f t="shared" si="2"/>
        <v>135.94999999999999</v>
      </c>
      <c r="M26" s="24">
        <f t="shared" si="8"/>
        <v>201976.23600000003</v>
      </c>
      <c r="N26" s="24">
        <f t="shared" si="9"/>
        <v>134484.28</v>
      </c>
      <c r="O26" s="24">
        <f>(E26-G26)*J26</f>
        <v>26483.034000000003</v>
      </c>
      <c r="P26" s="24">
        <f>(E26-G26)*K26</f>
        <v>191794.17000000004</v>
      </c>
      <c r="Q26" s="84">
        <f t="shared" si="3"/>
        <v>554737.72000000009</v>
      </c>
      <c r="R26" s="25" t="s">
        <v>16</v>
      </c>
      <c r="S26" s="48"/>
      <c r="T26" s="48"/>
    </row>
    <row r="27" spans="1:20" ht="30.75" customHeight="1">
      <c r="A27" s="78" t="s">
        <v>190</v>
      </c>
      <c r="B27" s="79"/>
      <c r="C27" s="79" t="s">
        <v>240</v>
      </c>
      <c r="D27" s="80" t="s">
        <v>16</v>
      </c>
      <c r="E27" s="81" t="s">
        <v>16</v>
      </c>
      <c r="F27" s="81" t="s">
        <v>16</v>
      </c>
      <c r="G27" s="82" t="s">
        <v>16</v>
      </c>
      <c r="H27" s="85">
        <f t="shared" ref="H27:K27" si="23">SUM(H28:H28)</f>
        <v>78.938999999999993</v>
      </c>
      <c r="I27" s="23">
        <f t="shared" si="23"/>
        <v>52.625999999999998</v>
      </c>
      <c r="J27" s="29">
        <f t="shared" si="23"/>
        <v>26.312999999999999</v>
      </c>
      <c r="K27" s="23">
        <f t="shared" si="23"/>
        <v>78.938999999999993</v>
      </c>
      <c r="L27" s="83">
        <f t="shared" si="2"/>
        <v>236.81699999999998</v>
      </c>
      <c r="M27" s="24">
        <f t="shared" ref="M27:P27" si="24">SUM(M28)</f>
        <v>144947.00240999999</v>
      </c>
      <c r="N27" s="24">
        <f t="shared" si="24"/>
        <v>96631.334940000001</v>
      </c>
      <c r="O27" s="24">
        <f t="shared" si="24"/>
        <v>65560.155150000006</v>
      </c>
      <c r="P27" s="24">
        <f t="shared" si="24"/>
        <v>196680.46544999999</v>
      </c>
      <c r="Q27" s="84">
        <f t="shared" si="3"/>
        <v>503818.95794999995</v>
      </c>
      <c r="R27" s="25">
        <v>144947.01</v>
      </c>
      <c r="S27" s="48">
        <f>P27/3</f>
        <v>65560.155149999991</v>
      </c>
      <c r="T27" s="48">
        <f t="shared" si="7"/>
        <v>583205.81279999996</v>
      </c>
    </row>
    <row r="28" spans="1:20" ht="30.75" customHeight="1">
      <c r="A28" s="53" t="s">
        <v>86</v>
      </c>
      <c r="B28" s="18" t="s">
        <v>88</v>
      </c>
      <c r="C28" s="19" t="s">
        <v>213</v>
      </c>
      <c r="D28" s="20">
        <v>3667.19</v>
      </c>
      <c r="E28" s="21">
        <v>4581.55</v>
      </c>
      <c r="F28" s="21">
        <v>1831</v>
      </c>
      <c r="G28" s="22">
        <v>2090</v>
      </c>
      <c r="H28" s="23">
        <v>78.938999999999993</v>
      </c>
      <c r="I28" s="23">
        <v>52.625999999999998</v>
      </c>
      <c r="J28" s="27">
        <v>26.312999999999999</v>
      </c>
      <c r="K28" s="23">
        <v>78.938999999999993</v>
      </c>
      <c r="L28" s="83">
        <f t="shared" si="2"/>
        <v>236.81699999999998</v>
      </c>
      <c r="M28" s="24">
        <f t="shared" si="8"/>
        <v>144947.00240999999</v>
      </c>
      <c r="N28" s="24">
        <f t="shared" si="9"/>
        <v>96631.334940000001</v>
      </c>
      <c r="O28" s="24">
        <f>(E28-G28)*J28</f>
        <v>65560.155150000006</v>
      </c>
      <c r="P28" s="24">
        <f>(E28-G28)*K28</f>
        <v>196680.46544999999</v>
      </c>
      <c r="Q28" s="84">
        <f t="shared" si="3"/>
        <v>503818.95794999995</v>
      </c>
      <c r="R28" s="25" t="s">
        <v>16</v>
      </c>
      <c r="S28" s="48"/>
      <c r="T28" s="48"/>
    </row>
    <row r="29" spans="1:20" ht="30.75" customHeight="1">
      <c r="A29" s="78" t="s">
        <v>189</v>
      </c>
      <c r="B29" s="79"/>
      <c r="C29" s="79" t="s">
        <v>240</v>
      </c>
      <c r="D29" s="80" t="s">
        <v>16</v>
      </c>
      <c r="E29" s="81" t="s">
        <v>16</v>
      </c>
      <c r="F29" s="81" t="s">
        <v>16</v>
      </c>
      <c r="G29" s="82" t="s">
        <v>16</v>
      </c>
      <c r="H29" s="23">
        <f t="shared" ref="H29:K29" si="25">SUM(H30)</f>
        <v>238.15999999999997</v>
      </c>
      <c r="I29" s="23">
        <f t="shared" si="25"/>
        <v>122.505</v>
      </c>
      <c r="J29" s="27">
        <f t="shared" si="25"/>
        <v>26</v>
      </c>
      <c r="K29" s="23">
        <f t="shared" si="25"/>
        <v>238.934</v>
      </c>
      <c r="L29" s="83">
        <f t="shared" si="2"/>
        <v>625.59899999999993</v>
      </c>
      <c r="M29" s="24">
        <f t="shared" ref="M29:P29" si="26">SUM(M30)</f>
        <v>1653930.6991999999</v>
      </c>
      <c r="N29" s="24">
        <f t="shared" si="26"/>
        <v>850750.67310000001</v>
      </c>
      <c r="O29" s="24">
        <f t="shared" si="26"/>
        <v>283642.58</v>
      </c>
      <c r="P29" s="24">
        <f t="shared" si="26"/>
        <v>2606609.8542200001</v>
      </c>
      <c r="Q29" s="84">
        <f t="shared" si="3"/>
        <v>5394933.8065200001</v>
      </c>
      <c r="R29" s="25">
        <v>1627957.81</v>
      </c>
      <c r="S29" s="48">
        <f>P29/3</f>
        <v>868869.95140666666</v>
      </c>
      <c r="T29" s="48">
        <f t="shared" si="7"/>
        <v>6154021.6651133336</v>
      </c>
    </row>
    <row r="30" spans="1:20" ht="30.75" customHeight="1">
      <c r="A30" s="53" t="s">
        <v>118</v>
      </c>
      <c r="B30" s="18" t="s">
        <v>188</v>
      </c>
      <c r="C30" s="19" t="s">
        <v>213</v>
      </c>
      <c r="D30" s="20">
        <v>8993.6200000000008</v>
      </c>
      <c r="E30" s="21">
        <v>13259.33</v>
      </c>
      <c r="F30" s="21">
        <v>2049</v>
      </c>
      <c r="G30" s="22">
        <v>2350</v>
      </c>
      <c r="H30" s="23">
        <v>238.15999999999997</v>
      </c>
      <c r="I30" s="23">
        <v>122.505</v>
      </c>
      <c r="J30" s="27">
        <v>26</v>
      </c>
      <c r="K30" s="23">
        <v>238.934</v>
      </c>
      <c r="L30" s="83">
        <f t="shared" si="2"/>
        <v>625.59899999999993</v>
      </c>
      <c r="M30" s="24">
        <f t="shared" si="8"/>
        <v>1653930.6991999999</v>
      </c>
      <c r="N30" s="24">
        <f t="shared" si="9"/>
        <v>850750.67310000001</v>
      </c>
      <c r="O30" s="24">
        <f>(E30-G30)*J30</f>
        <v>283642.58</v>
      </c>
      <c r="P30" s="24">
        <f>(E30-G30)*K30</f>
        <v>2606609.8542200001</v>
      </c>
      <c r="Q30" s="84">
        <f t="shared" si="3"/>
        <v>5394933.8065200001</v>
      </c>
      <c r="R30" s="25" t="s">
        <v>16</v>
      </c>
      <c r="S30" s="48"/>
      <c r="T30" s="48"/>
    </row>
    <row r="31" spans="1:20" ht="30.75" customHeight="1">
      <c r="A31" s="78" t="s">
        <v>6</v>
      </c>
      <c r="B31" s="79"/>
      <c r="C31" s="79" t="s">
        <v>240</v>
      </c>
      <c r="D31" s="80" t="s">
        <v>16</v>
      </c>
      <c r="E31" s="81" t="s">
        <v>16</v>
      </c>
      <c r="F31" s="81" t="s">
        <v>16</v>
      </c>
      <c r="G31" s="82" t="s">
        <v>16</v>
      </c>
      <c r="H31" s="23">
        <f t="shared" ref="H31:K31" si="27">SUM(H32:H33)</f>
        <v>271.904</v>
      </c>
      <c r="I31" s="23">
        <f t="shared" si="27"/>
        <v>181.26900000000001</v>
      </c>
      <c r="J31" s="27">
        <f t="shared" si="27"/>
        <v>90.41</v>
      </c>
      <c r="K31" s="23">
        <f t="shared" si="27"/>
        <v>271.91000000000003</v>
      </c>
      <c r="L31" s="83">
        <f t="shared" si="2"/>
        <v>815.49299999999994</v>
      </c>
      <c r="M31" s="24">
        <f t="shared" ref="M31:P31" si="28">SUM(M32:M33)</f>
        <v>2438181.6693000002</v>
      </c>
      <c r="N31" s="24">
        <f t="shared" si="28"/>
        <v>1625452.3277099999</v>
      </c>
      <c r="O31" s="24">
        <f t="shared" si="28"/>
        <v>1026161.2372000001</v>
      </c>
      <c r="P31" s="24">
        <f t="shared" si="28"/>
        <v>3082689.8991999999</v>
      </c>
      <c r="Q31" s="84">
        <f t="shared" si="3"/>
        <v>8172485.1334100002</v>
      </c>
      <c r="R31" s="25">
        <v>2588209.4</v>
      </c>
      <c r="S31" s="48">
        <f>P31/3</f>
        <v>1027563.2997333333</v>
      </c>
      <c r="T31" s="48">
        <f t="shared" si="7"/>
        <v>9733131.2336766664</v>
      </c>
    </row>
    <row r="32" spans="1:20" ht="30.75" customHeight="1">
      <c r="A32" s="53" t="s">
        <v>18</v>
      </c>
      <c r="B32" s="18" t="s">
        <v>5</v>
      </c>
      <c r="C32" s="19" t="s">
        <v>213</v>
      </c>
      <c r="D32" s="20">
        <v>14504.16</v>
      </c>
      <c r="E32" s="21">
        <v>21305.21</v>
      </c>
      <c r="F32" s="21">
        <v>1155.83</v>
      </c>
      <c r="G32" s="22">
        <v>1325.73</v>
      </c>
      <c r="H32" s="23">
        <v>101.547</v>
      </c>
      <c r="I32" s="23">
        <v>67.697999999999993</v>
      </c>
      <c r="J32" s="27">
        <v>33.85</v>
      </c>
      <c r="K32" s="23">
        <v>101.55</v>
      </c>
      <c r="L32" s="83">
        <f t="shared" si="2"/>
        <v>304.64499999999998</v>
      </c>
      <c r="M32" s="24">
        <f t="shared" si="8"/>
        <v>1355482.8665099998</v>
      </c>
      <c r="N32" s="24">
        <f t="shared" si="9"/>
        <v>903655.24433999986</v>
      </c>
      <c r="O32" s="24">
        <f>(E32-G32)*J32</f>
        <v>676305.39800000004</v>
      </c>
      <c r="P32" s="24">
        <f>(E32-G32)*K32</f>
        <v>2028916.1939999999</v>
      </c>
      <c r="Q32" s="84">
        <f t="shared" si="3"/>
        <v>4964359.70285</v>
      </c>
      <c r="R32" s="25" t="s">
        <v>16</v>
      </c>
      <c r="S32" s="48"/>
      <c r="T32" s="48"/>
    </row>
    <row r="33" spans="1:20" ht="30.75" customHeight="1">
      <c r="A33" s="53" t="s">
        <v>18</v>
      </c>
      <c r="B33" s="18" t="s">
        <v>187</v>
      </c>
      <c r="C33" s="19" t="s">
        <v>213</v>
      </c>
      <c r="D33" s="20">
        <f>8321.47*0+7511.3</f>
        <v>7511.3</v>
      </c>
      <c r="E33" s="21">
        <v>7511.3</v>
      </c>
      <c r="F33" s="21">
        <v>1155.83</v>
      </c>
      <c r="G33" s="22">
        <v>1325.73</v>
      </c>
      <c r="H33" s="23">
        <v>170.357</v>
      </c>
      <c r="I33" s="23">
        <v>113.571</v>
      </c>
      <c r="J33" s="27">
        <v>56.56</v>
      </c>
      <c r="K33" s="23">
        <v>170.36</v>
      </c>
      <c r="L33" s="83">
        <f t="shared" si="2"/>
        <v>510.84800000000001</v>
      </c>
      <c r="M33" s="24">
        <f t="shared" si="8"/>
        <v>1082698.8027900001</v>
      </c>
      <c r="N33" s="24">
        <f t="shared" si="9"/>
        <v>721797.08337000001</v>
      </c>
      <c r="O33" s="24">
        <f>(E33-G33)*J33</f>
        <v>349855.83919999999</v>
      </c>
      <c r="P33" s="24">
        <f>(E33-G33)*K33</f>
        <v>1053773.7052</v>
      </c>
      <c r="Q33" s="84">
        <f t="shared" si="3"/>
        <v>3208125.4305600002</v>
      </c>
      <c r="R33" s="25" t="s">
        <v>16</v>
      </c>
      <c r="S33" s="48"/>
      <c r="T33" s="48"/>
    </row>
    <row r="34" spans="1:20" ht="30.75" customHeight="1">
      <c r="A34" s="78" t="s">
        <v>186</v>
      </c>
      <c r="B34" s="79"/>
      <c r="C34" s="79" t="s">
        <v>240</v>
      </c>
      <c r="D34" s="80" t="s">
        <v>16</v>
      </c>
      <c r="E34" s="81" t="s">
        <v>16</v>
      </c>
      <c r="F34" s="81" t="s">
        <v>16</v>
      </c>
      <c r="G34" s="82" t="s">
        <v>16</v>
      </c>
      <c r="H34" s="23">
        <f t="shared" ref="H34:K34" si="29">SUM(H35)</f>
        <v>3492.2340000000004</v>
      </c>
      <c r="I34" s="23">
        <f t="shared" si="29"/>
        <v>1721.0350000000001</v>
      </c>
      <c r="J34" s="27">
        <f t="shared" si="29"/>
        <v>533.22400000000005</v>
      </c>
      <c r="K34" s="23">
        <f t="shared" si="29"/>
        <v>3288.203</v>
      </c>
      <c r="L34" s="83">
        <f t="shared" si="2"/>
        <v>9034.6959999999999</v>
      </c>
      <c r="M34" s="24">
        <f t="shared" ref="M34:N34" si="30">SUM(M35)</f>
        <v>7284555.6676200004</v>
      </c>
      <c r="N34" s="24">
        <f t="shared" si="30"/>
        <v>3589958.53755</v>
      </c>
      <c r="O34" s="24">
        <f>SUM(O35)</f>
        <v>1729368.0735199999</v>
      </c>
      <c r="P34" s="24">
        <f t="shared" ref="P34" si="31">SUM(P35)</f>
        <v>10664398.615689998</v>
      </c>
      <c r="Q34" s="84">
        <f t="shared" si="3"/>
        <v>23268280.894379996</v>
      </c>
      <c r="R34" s="25">
        <v>7437681.7000000002</v>
      </c>
      <c r="S34" s="48">
        <f>P34/3</f>
        <v>3554799.538563333</v>
      </c>
      <c r="T34" s="48">
        <f t="shared" si="7"/>
        <v>27151163.055816662</v>
      </c>
    </row>
    <row r="35" spans="1:20" ht="30.75" customHeight="1">
      <c r="A35" s="53" t="s">
        <v>55</v>
      </c>
      <c r="B35" s="18" t="s">
        <v>185</v>
      </c>
      <c r="C35" s="19" t="s">
        <v>213</v>
      </c>
      <c r="D35" s="20">
        <v>3807.93</v>
      </c>
      <c r="E35" s="21">
        <v>5162.16</v>
      </c>
      <c r="F35" s="21">
        <v>1722</v>
      </c>
      <c r="G35" s="22">
        <v>1918.93</v>
      </c>
      <c r="H35" s="23">
        <v>3492.2340000000004</v>
      </c>
      <c r="I35" s="23">
        <v>1721.0350000000001</v>
      </c>
      <c r="J35" s="27">
        <v>533.22400000000005</v>
      </c>
      <c r="K35" s="23">
        <v>3288.203</v>
      </c>
      <c r="L35" s="83">
        <f t="shared" si="2"/>
        <v>9034.6959999999999</v>
      </c>
      <c r="M35" s="24">
        <f t="shared" si="8"/>
        <v>7284555.6676200004</v>
      </c>
      <c r="N35" s="24">
        <f t="shared" si="9"/>
        <v>3589958.53755</v>
      </c>
      <c r="O35" s="24">
        <f>(E35-G35)*J35</f>
        <v>1729368.0735199999</v>
      </c>
      <c r="P35" s="24">
        <f>(E35-G35)*K35</f>
        <v>10664398.615689998</v>
      </c>
      <c r="Q35" s="84">
        <f t="shared" si="3"/>
        <v>23268280.894379996</v>
      </c>
      <c r="R35" s="25" t="s">
        <v>16</v>
      </c>
      <c r="S35" s="48"/>
      <c r="T35" s="48"/>
    </row>
    <row r="36" spans="1:20" ht="30.75" customHeight="1">
      <c r="A36" s="78" t="s">
        <v>184</v>
      </c>
      <c r="B36" s="79"/>
      <c r="C36" s="79" t="s">
        <v>240</v>
      </c>
      <c r="D36" s="80" t="s">
        <v>16</v>
      </c>
      <c r="E36" s="81" t="s">
        <v>16</v>
      </c>
      <c r="F36" s="81" t="s">
        <v>16</v>
      </c>
      <c r="G36" s="82" t="s">
        <v>16</v>
      </c>
      <c r="H36" s="85">
        <f t="shared" ref="H36:K36" si="32">SUM(H37:H38)</f>
        <v>44939.358999999997</v>
      </c>
      <c r="I36" s="23">
        <f t="shared" si="32"/>
        <v>28466.405999999999</v>
      </c>
      <c r="J36" s="29">
        <f t="shared" si="32"/>
        <v>16612.650000000001</v>
      </c>
      <c r="K36" s="23">
        <f t="shared" si="32"/>
        <v>40909.53</v>
      </c>
      <c r="L36" s="83">
        <f t="shared" si="2"/>
        <v>130927.94500000001</v>
      </c>
      <c r="M36" s="24">
        <f t="shared" ref="M36:P36" si="33">SUM(M37:M39)</f>
        <v>23625370.056299999</v>
      </c>
      <c r="N36" s="24">
        <f t="shared" si="33"/>
        <v>15009332.43699</v>
      </c>
      <c r="O36" s="24">
        <f t="shared" si="33"/>
        <v>10156808.083499998</v>
      </c>
      <c r="P36" s="24">
        <f t="shared" si="33"/>
        <v>25011677.546699993</v>
      </c>
      <c r="Q36" s="84">
        <f t="shared" si="3"/>
        <v>73803188.123489991</v>
      </c>
      <c r="R36" s="25">
        <v>22198749.329999998</v>
      </c>
      <c r="S36" s="48">
        <f>P36/3</f>
        <v>8337225.8488999978</v>
      </c>
      <c r="T36" s="48">
        <f t="shared" si="7"/>
        <v>87664711.604589999</v>
      </c>
    </row>
    <row r="37" spans="1:20" ht="30.75" customHeight="1">
      <c r="A37" s="53" t="s">
        <v>183</v>
      </c>
      <c r="B37" s="18" t="s">
        <v>17</v>
      </c>
      <c r="C37" s="19" t="s">
        <v>213</v>
      </c>
      <c r="D37" s="20">
        <v>2194.06</v>
      </c>
      <c r="E37" s="21">
        <v>2448.89</v>
      </c>
      <c r="F37" s="21">
        <v>1670.83</v>
      </c>
      <c r="G37" s="22">
        <v>1837.5</v>
      </c>
      <c r="H37" s="28">
        <v>36672.512999999999</v>
      </c>
      <c r="I37" s="23">
        <v>19955.061999999998</v>
      </c>
      <c r="J37" s="29">
        <v>8797.14</v>
      </c>
      <c r="K37" s="23">
        <v>33094.019999999997</v>
      </c>
      <c r="L37" s="83">
        <f t="shared" si="2"/>
        <v>98518.734999999986</v>
      </c>
      <c r="M37" s="24">
        <f t="shared" si="8"/>
        <v>19188158.976989999</v>
      </c>
      <c r="N37" s="24">
        <f t="shared" si="9"/>
        <v>10441087.090259999</v>
      </c>
      <c r="O37" s="24">
        <f>(E37-G37)*J37</f>
        <v>5378483.4245999986</v>
      </c>
      <c r="P37" s="24">
        <f>(E37-G37)*K37</f>
        <v>20233352.887799993</v>
      </c>
      <c r="Q37" s="84">
        <f t="shared" si="3"/>
        <v>55241082.379649989</v>
      </c>
      <c r="R37" s="25" t="s">
        <v>16</v>
      </c>
      <c r="S37" s="48"/>
      <c r="T37" s="48"/>
    </row>
    <row r="38" spans="1:20" ht="30.75" customHeight="1">
      <c r="A38" s="53" t="s">
        <v>183</v>
      </c>
      <c r="B38" s="18" t="s">
        <v>17</v>
      </c>
      <c r="C38" s="19" t="s">
        <v>214</v>
      </c>
      <c r="D38" s="20">
        <v>2194.06</v>
      </c>
      <c r="E38" s="21">
        <v>2448.89</v>
      </c>
      <c r="F38" s="21">
        <v>1670.83</v>
      </c>
      <c r="G38" s="22">
        <v>1837.5</v>
      </c>
      <c r="H38" s="28">
        <v>8266.8459999999995</v>
      </c>
      <c r="I38" s="23">
        <v>8511.344000000001</v>
      </c>
      <c r="J38" s="29">
        <v>7815.51</v>
      </c>
      <c r="K38" s="23">
        <v>7815.51</v>
      </c>
      <c r="L38" s="83">
        <f t="shared" si="2"/>
        <v>32409.210000000006</v>
      </c>
      <c r="M38" s="24">
        <f t="shared" si="8"/>
        <v>4325461.8325800002</v>
      </c>
      <c r="N38" s="24">
        <f t="shared" si="9"/>
        <v>4453390.5211200006</v>
      </c>
      <c r="O38" s="24">
        <f>(E38-G38)*J38</f>
        <v>4778324.6588999992</v>
      </c>
      <c r="P38" s="24">
        <f>(E38-G38)*K38</f>
        <v>4778324.6588999992</v>
      </c>
      <c r="Q38" s="84">
        <f t="shared" si="3"/>
        <v>18335501.671500001</v>
      </c>
      <c r="R38" s="25" t="s">
        <v>16</v>
      </c>
      <c r="S38" s="48"/>
      <c r="T38" s="48"/>
    </row>
    <row r="39" spans="1:20" ht="30.75" customHeight="1">
      <c r="A39" s="53" t="s">
        <v>183</v>
      </c>
      <c r="B39" s="18" t="s">
        <v>17</v>
      </c>
      <c r="C39" s="19" t="s">
        <v>13</v>
      </c>
      <c r="D39" s="20">
        <f>35*0+33.61</f>
        <v>33.61</v>
      </c>
      <c r="E39" s="21">
        <v>33.61</v>
      </c>
      <c r="F39" s="21">
        <v>32.799999999999997</v>
      </c>
      <c r="G39" s="22">
        <v>33.61</v>
      </c>
      <c r="H39" s="28">
        <v>137962.033</v>
      </c>
      <c r="I39" s="23">
        <v>141796.08100000001</v>
      </c>
      <c r="J39" s="29">
        <v>0</v>
      </c>
      <c r="K39" s="23">
        <v>0</v>
      </c>
      <c r="L39" s="83">
        <f t="shared" si="2"/>
        <v>279758.114</v>
      </c>
      <c r="M39" s="24">
        <f t="shared" si="8"/>
        <v>111749.2467300003</v>
      </c>
      <c r="N39" s="24">
        <f t="shared" si="9"/>
        <v>114854.82561000032</v>
      </c>
      <c r="O39" s="24">
        <f>(E39-G39)*J39</f>
        <v>0</v>
      </c>
      <c r="P39" s="24">
        <f>(E39-G39)*K39</f>
        <v>0</v>
      </c>
      <c r="Q39" s="84">
        <f t="shared" si="3"/>
        <v>226604.07234000062</v>
      </c>
      <c r="R39" s="25" t="s">
        <v>16</v>
      </c>
      <c r="S39" s="48"/>
      <c r="T39" s="48"/>
    </row>
    <row r="40" spans="1:20" ht="30.75" customHeight="1">
      <c r="A40" s="78" t="s">
        <v>180</v>
      </c>
      <c r="B40" s="79"/>
      <c r="C40" s="79" t="s">
        <v>240</v>
      </c>
      <c r="D40" s="80" t="s">
        <v>16</v>
      </c>
      <c r="E40" s="81" t="s">
        <v>16</v>
      </c>
      <c r="F40" s="81" t="s">
        <v>16</v>
      </c>
      <c r="G40" s="82" t="s">
        <v>16</v>
      </c>
      <c r="H40" s="85">
        <f>SUM(H41:H43)</f>
        <v>12467.359999999999</v>
      </c>
      <c r="I40" s="23">
        <f t="shared" ref="I40:K40" si="34">SUM(I41:I43)</f>
        <v>6775.74</v>
      </c>
      <c r="J40" s="29">
        <f t="shared" si="34"/>
        <v>2310.192</v>
      </c>
      <c r="K40" s="23">
        <f t="shared" si="34"/>
        <v>11695.985999999999</v>
      </c>
      <c r="L40" s="83">
        <f t="shared" si="2"/>
        <v>33249.277999999998</v>
      </c>
      <c r="M40" s="24">
        <f t="shared" ref="M40:N40" si="35">SUM(M41:M44)</f>
        <v>6844186.0648899982</v>
      </c>
      <c r="N40" s="24">
        <f t="shared" si="35"/>
        <v>3912257.9017799995</v>
      </c>
      <c r="O40" s="24">
        <f>SUM(O41:O44)</f>
        <v>1514987.0360999997</v>
      </c>
      <c r="P40" s="24">
        <f t="shared" ref="P40" si="36">SUM(P41:P44)</f>
        <v>6030313.5872999998</v>
      </c>
      <c r="Q40" s="84">
        <f t="shared" si="3"/>
        <v>18301744.590069998</v>
      </c>
      <c r="R40" s="25">
        <v>7950106.1699999999</v>
      </c>
      <c r="S40" s="48">
        <f>P40/3</f>
        <v>2010104.5290999999</v>
      </c>
      <c r="T40" s="48">
        <f t="shared" si="7"/>
        <v>24241746.230969995</v>
      </c>
    </row>
    <row r="41" spans="1:20" ht="52.5" customHeight="1">
      <c r="A41" s="53" t="s">
        <v>35</v>
      </c>
      <c r="B41" s="18" t="s">
        <v>181</v>
      </c>
      <c r="C41" s="19" t="s">
        <v>213</v>
      </c>
      <c r="D41" s="20">
        <f>3219.46*0+3049.79</f>
        <v>3049.79</v>
      </c>
      <c r="E41" s="21">
        <v>3049.79</v>
      </c>
      <c r="F41" s="21">
        <v>2580</v>
      </c>
      <c r="G41" s="22">
        <v>2640</v>
      </c>
      <c r="H41" s="23">
        <v>11416.057999999999</v>
      </c>
      <c r="I41" s="23">
        <v>5926.2839999999997</v>
      </c>
      <c r="J41" s="27">
        <v>1713.32</v>
      </c>
      <c r="K41" s="23">
        <v>10714.42</v>
      </c>
      <c r="L41" s="83">
        <f t="shared" si="2"/>
        <v>29770.081999999995</v>
      </c>
      <c r="M41" s="24">
        <f t="shared" si="8"/>
        <v>5363149.8878199989</v>
      </c>
      <c r="N41" s="24">
        <f t="shared" si="9"/>
        <v>2784108.9603599994</v>
      </c>
      <c r="O41" s="24">
        <f>(E41-G41)*J41</f>
        <v>702101.40279999992</v>
      </c>
      <c r="P41" s="24">
        <f>(E41-G41)*K41</f>
        <v>4390662.1717999997</v>
      </c>
      <c r="Q41" s="84">
        <f t="shared" si="3"/>
        <v>13240022.422779996</v>
      </c>
      <c r="R41" s="25" t="s">
        <v>16</v>
      </c>
      <c r="S41" s="48"/>
      <c r="T41" s="48"/>
    </row>
    <row r="42" spans="1:20" ht="45" customHeight="1">
      <c r="A42" s="53" t="s">
        <v>35</v>
      </c>
      <c r="B42" s="18" t="s">
        <v>182</v>
      </c>
      <c r="C42" s="19" t="s">
        <v>213</v>
      </c>
      <c r="D42" s="20">
        <v>7015.56</v>
      </c>
      <c r="E42" s="21">
        <v>9339.15</v>
      </c>
      <c r="F42" s="21">
        <v>2580</v>
      </c>
      <c r="G42" s="22">
        <v>2640</v>
      </c>
      <c r="H42" s="23">
        <v>139.26599999999999</v>
      </c>
      <c r="I42" s="23">
        <v>92.843999999999994</v>
      </c>
      <c r="J42" s="27">
        <v>46.421999999999997</v>
      </c>
      <c r="K42" s="23">
        <v>139.26599999999999</v>
      </c>
      <c r="L42" s="83">
        <f t="shared" si="2"/>
        <v>417.798</v>
      </c>
      <c r="M42" s="24">
        <f t="shared" si="8"/>
        <v>617722.69896000007</v>
      </c>
      <c r="N42" s="24">
        <f t="shared" si="9"/>
        <v>411815.13264000003</v>
      </c>
      <c r="O42" s="24">
        <f>(E42-G42)*J42</f>
        <v>310987.94129999995</v>
      </c>
      <c r="P42" s="24">
        <f>(E42-G42)*K42</f>
        <v>932963.82389999984</v>
      </c>
      <c r="Q42" s="84">
        <f t="shared" si="3"/>
        <v>2273489.5967999999</v>
      </c>
      <c r="R42" s="25" t="s">
        <v>16</v>
      </c>
      <c r="S42" s="48"/>
      <c r="T42" s="48"/>
    </row>
    <row r="43" spans="1:20" ht="38.25" customHeight="1">
      <c r="A43" s="53" t="s">
        <v>35</v>
      </c>
      <c r="B43" s="18" t="s">
        <v>15</v>
      </c>
      <c r="C43" s="19" t="s">
        <v>214</v>
      </c>
      <c r="D43" s="20">
        <f>3219.46*0+3049.79</f>
        <v>3049.79</v>
      </c>
      <c r="E43" s="21">
        <v>3049.79</v>
      </c>
      <c r="F43" s="21">
        <v>2580</v>
      </c>
      <c r="G43" s="22">
        <v>2640</v>
      </c>
      <c r="H43" s="23">
        <v>912.03599999999994</v>
      </c>
      <c r="I43" s="23">
        <v>756.61199999999997</v>
      </c>
      <c r="J43" s="27">
        <v>550.45000000000005</v>
      </c>
      <c r="K43" s="23">
        <v>842.3</v>
      </c>
      <c r="L43" s="83">
        <f t="shared" si="2"/>
        <v>3061.3980000000001</v>
      </c>
      <c r="M43" s="24">
        <f t="shared" si="8"/>
        <v>428465.39243999997</v>
      </c>
      <c r="N43" s="24">
        <f t="shared" si="9"/>
        <v>355448.75147999998</v>
      </c>
      <c r="O43" s="24">
        <f>(E43-G43)*J43</f>
        <v>225568.90549999999</v>
      </c>
      <c r="P43" s="24">
        <f>(E43-G43)*K43</f>
        <v>345166.11699999997</v>
      </c>
      <c r="Q43" s="84">
        <f t="shared" si="3"/>
        <v>1354649.1664199999</v>
      </c>
      <c r="R43" s="25" t="s">
        <v>16</v>
      </c>
      <c r="S43" s="48"/>
      <c r="T43" s="48"/>
    </row>
    <row r="44" spans="1:20" ht="30.75" customHeight="1">
      <c r="A44" s="53" t="s">
        <v>35</v>
      </c>
      <c r="B44" s="18" t="s">
        <v>15</v>
      </c>
      <c r="C44" s="19" t="s">
        <v>13</v>
      </c>
      <c r="D44" s="20">
        <v>85.69</v>
      </c>
      <c r="E44" s="21">
        <v>92.13</v>
      </c>
      <c r="F44" s="21">
        <v>54.22</v>
      </c>
      <c r="G44" s="22">
        <v>59.5</v>
      </c>
      <c r="H44" s="23">
        <v>13817.861000000001</v>
      </c>
      <c r="I44" s="23">
        <v>11467.589999999998</v>
      </c>
      <c r="J44" s="27">
        <v>8468.5499999999993</v>
      </c>
      <c r="K44" s="23">
        <v>11079.42</v>
      </c>
      <c r="L44" s="83">
        <f t="shared" si="2"/>
        <v>44833.421000000002</v>
      </c>
      <c r="M44" s="24">
        <f t="shared" si="8"/>
        <v>434848.08567</v>
      </c>
      <c r="N44" s="24">
        <f t="shared" si="9"/>
        <v>360885.05729999993</v>
      </c>
      <c r="O44" s="24">
        <f>(E44-G44)*J44</f>
        <v>276328.78649999993</v>
      </c>
      <c r="P44" s="24">
        <f>(E44-G44)*K44</f>
        <v>361521.47459999996</v>
      </c>
      <c r="Q44" s="84">
        <f t="shared" si="3"/>
        <v>1433583.4040699997</v>
      </c>
      <c r="R44" s="25" t="s">
        <v>16</v>
      </c>
      <c r="S44" s="48"/>
      <c r="T44" s="48"/>
    </row>
    <row r="45" spans="1:20" ht="30.75" customHeight="1">
      <c r="A45" s="78" t="s">
        <v>179</v>
      </c>
      <c r="B45" s="79"/>
      <c r="C45" s="79" t="s">
        <v>240</v>
      </c>
      <c r="D45" s="80" t="s">
        <v>16</v>
      </c>
      <c r="E45" s="81" t="s">
        <v>16</v>
      </c>
      <c r="F45" s="81" t="s">
        <v>16</v>
      </c>
      <c r="G45" s="82" t="s">
        <v>16</v>
      </c>
      <c r="H45" s="85">
        <f>SUM(H46:H47)</f>
        <v>100564</v>
      </c>
      <c r="I45" s="23">
        <f t="shared" ref="I45:K45" si="37">SUM(I46:I47)</f>
        <v>55704</v>
      </c>
      <c r="J45" s="29">
        <f t="shared" si="37"/>
        <v>50646.239999999998</v>
      </c>
      <c r="K45" s="23">
        <f t="shared" si="37"/>
        <v>50646.239999999998</v>
      </c>
      <c r="L45" s="83">
        <f t="shared" si="2"/>
        <v>257560.47999999998</v>
      </c>
      <c r="M45" s="24">
        <f t="shared" ref="M45:O45" si="38">SUM(M46:M48)</f>
        <v>6931782.8199999835</v>
      </c>
      <c r="N45" s="24">
        <f t="shared" si="38"/>
        <v>3883530.7099999911</v>
      </c>
      <c r="O45" s="24">
        <f t="shared" si="38"/>
        <v>11700676.275199998</v>
      </c>
      <c r="P45" s="24">
        <f>SUM(P46:P48)</f>
        <v>11745401.813599998</v>
      </c>
      <c r="Q45" s="84">
        <f t="shared" si="3"/>
        <v>34261391.61879997</v>
      </c>
      <c r="R45" s="25">
        <v>5970894.6299999999</v>
      </c>
      <c r="S45" s="48">
        <f>P45/3</f>
        <v>3915133.9378666659</v>
      </c>
      <c r="T45" s="48">
        <f t="shared" si="7"/>
        <v>36317152.310933307</v>
      </c>
    </row>
    <row r="46" spans="1:20" ht="30.75" customHeight="1">
      <c r="A46" s="53" t="s">
        <v>178</v>
      </c>
      <c r="B46" s="18" t="s">
        <v>17</v>
      </c>
      <c r="C46" s="19" t="s">
        <v>213</v>
      </c>
      <c r="D46" s="20">
        <v>1132.0899999999999</v>
      </c>
      <c r="E46" s="21">
        <v>1448.78</v>
      </c>
      <c r="F46" s="21">
        <v>1064.17</v>
      </c>
      <c r="G46" s="22">
        <v>1220</v>
      </c>
      <c r="H46" s="28">
        <v>90141</v>
      </c>
      <c r="I46" s="23">
        <v>45412</v>
      </c>
      <c r="J46" s="29">
        <v>42482.68</v>
      </c>
      <c r="K46" s="23">
        <v>42482.68</v>
      </c>
      <c r="L46" s="83">
        <f t="shared" si="2"/>
        <v>220518.36</v>
      </c>
      <c r="M46" s="24">
        <f t="shared" si="8"/>
        <v>6122376.7199999858</v>
      </c>
      <c r="N46" s="24">
        <f t="shared" si="9"/>
        <v>3084383.0399999931</v>
      </c>
      <c r="O46" s="24">
        <f>(E46-G46)*J46</f>
        <v>9719187.5303999986</v>
      </c>
      <c r="P46" s="24">
        <f>(E46-G46)*K46</f>
        <v>9719187.5303999986</v>
      </c>
      <c r="Q46" s="84">
        <f t="shared" si="3"/>
        <v>28645134.820799977</v>
      </c>
      <c r="R46" s="25" t="s">
        <v>16</v>
      </c>
      <c r="S46" s="48"/>
      <c r="T46" s="48"/>
    </row>
    <row r="47" spans="1:20" ht="30.75" customHeight="1">
      <c r="A47" s="53" t="s">
        <v>178</v>
      </c>
      <c r="B47" s="18" t="s">
        <v>17</v>
      </c>
      <c r="C47" s="19" t="s">
        <v>214</v>
      </c>
      <c r="D47" s="20">
        <v>1132.0899999999999</v>
      </c>
      <c r="E47" s="21">
        <v>1448.78</v>
      </c>
      <c r="F47" s="21">
        <v>1064.17</v>
      </c>
      <c r="G47" s="22">
        <v>1220</v>
      </c>
      <c r="H47" s="28">
        <v>10423</v>
      </c>
      <c r="I47" s="23">
        <v>10292</v>
      </c>
      <c r="J47" s="29">
        <v>8163.56</v>
      </c>
      <c r="K47" s="23">
        <v>8163.56</v>
      </c>
      <c r="L47" s="83">
        <f t="shared" si="2"/>
        <v>37042.120000000003</v>
      </c>
      <c r="M47" s="24">
        <f t="shared" si="8"/>
        <v>707930.1599999984</v>
      </c>
      <c r="N47" s="24">
        <f t="shared" si="9"/>
        <v>699032.63999999838</v>
      </c>
      <c r="O47" s="24">
        <f>(E47-G47)*J47</f>
        <v>1867659.2567999999</v>
      </c>
      <c r="P47" s="24">
        <f>(E47-G47)*K47</f>
        <v>1867659.2567999999</v>
      </c>
      <c r="Q47" s="84">
        <f t="shared" si="3"/>
        <v>5142281.3135999963</v>
      </c>
      <c r="R47" s="25" t="s">
        <v>16</v>
      </c>
      <c r="S47" s="48"/>
      <c r="T47" s="48"/>
    </row>
    <row r="48" spans="1:20" ht="30.75" customHeight="1">
      <c r="A48" s="53" t="s">
        <v>178</v>
      </c>
      <c r="B48" s="18" t="s">
        <v>17</v>
      </c>
      <c r="C48" s="19" t="s">
        <v>13</v>
      </c>
      <c r="D48" s="20">
        <v>10.44</v>
      </c>
      <c r="E48" s="21">
        <v>11.73</v>
      </c>
      <c r="F48" s="21">
        <v>9.83</v>
      </c>
      <c r="G48" s="22">
        <v>10.79</v>
      </c>
      <c r="H48" s="28">
        <v>166354</v>
      </c>
      <c r="I48" s="23">
        <v>164123</v>
      </c>
      <c r="J48" s="29">
        <v>121095.2</v>
      </c>
      <c r="K48" s="23">
        <v>168675.56</v>
      </c>
      <c r="L48" s="83">
        <f t="shared" si="2"/>
        <v>620247.76</v>
      </c>
      <c r="M48" s="24">
        <f t="shared" si="8"/>
        <v>101475.9399999999</v>
      </c>
      <c r="N48" s="24">
        <f t="shared" si="9"/>
        <v>100115.02999999991</v>
      </c>
      <c r="O48" s="24">
        <f>(E48-G48)*J48</f>
        <v>113829.48800000016</v>
      </c>
      <c r="P48" s="24">
        <f>(E48-G48)*K48</f>
        <v>158555.02640000021</v>
      </c>
      <c r="Q48" s="84">
        <f t="shared" si="3"/>
        <v>473975.48440000019</v>
      </c>
      <c r="R48" s="25" t="s">
        <v>16</v>
      </c>
      <c r="S48" s="48"/>
      <c r="T48" s="48"/>
    </row>
    <row r="49" spans="1:20" ht="30.75" customHeight="1">
      <c r="A49" s="78" t="s">
        <v>175</v>
      </c>
      <c r="B49" s="79"/>
      <c r="C49" s="79" t="s">
        <v>240</v>
      </c>
      <c r="D49" s="80" t="s">
        <v>16</v>
      </c>
      <c r="E49" s="81" t="s">
        <v>16</v>
      </c>
      <c r="F49" s="81" t="s">
        <v>16</v>
      </c>
      <c r="G49" s="82" t="s">
        <v>16</v>
      </c>
      <c r="H49" s="85">
        <f t="shared" ref="H49:K49" si="39">SUM(H50:H52)</f>
        <v>309.08999999999997</v>
      </c>
      <c r="I49" s="23">
        <f t="shared" si="39"/>
        <v>163.56</v>
      </c>
      <c r="J49" s="29">
        <f t="shared" si="39"/>
        <v>160.88999999999999</v>
      </c>
      <c r="K49" s="23">
        <f t="shared" si="39"/>
        <v>210.46</v>
      </c>
      <c r="L49" s="83">
        <f t="shared" si="2"/>
        <v>844</v>
      </c>
      <c r="M49" s="24">
        <f t="shared" ref="M49:P49" si="40">SUM(M50:M52)</f>
        <v>1483739.7380999997</v>
      </c>
      <c r="N49" s="24">
        <f t="shared" si="40"/>
        <v>787375.07030000002</v>
      </c>
      <c r="O49" s="24">
        <f t="shared" si="40"/>
        <v>841573.60710000002</v>
      </c>
      <c r="P49" s="24">
        <f t="shared" si="40"/>
        <v>1107685.9813999999</v>
      </c>
      <c r="Q49" s="84">
        <f t="shared" si="3"/>
        <v>4220374.3969000001</v>
      </c>
      <c r="R49" s="25">
        <v>1590442.72</v>
      </c>
      <c r="S49" s="48">
        <f>P49/3</f>
        <v>369228.66046666662</v>
      </c>
      <c r="T49" s="48">
        <f t="shared" si="7"/>
        <v>5441588.4564333335</v>
      </c>
    </row>
    <row r="50" spans="1:20" ht="30.75" customHeight="1">
      <c r="A50" s="53" t="s">
        <v>55</v>
      </c>
      <c r="B50" s="18" t="s">
        <v>177</v>
      </c>
      <c r="C50" s="19" t="s">
        <v>213</v>
      </c>
      <c r="D50" s="20">
        <f>7534.18*0+7273.14</f>
        <v>7273.14</v>
      </c>
      <c r="E50" s="21">
        <v>7273.14</v>
      </c>
      <c r="F50" s="21">
        <v>1722</v>
      </c>
      <c r="G50" s="22">
        <v>1918.93</v>
      </c>
      <c r="H50" s="23">
        <v>119.16</v>
      </c>
      <c r="I50" s="23">
        <v>64.06</v>
      </c>
      <c r="J50" s="27">
        <v>68.11</v>
      </c>
      <c r="K50" s="23">
        <v>68.11</v>
      </c>
      <c r="L50" s="83">
        <f t="shared" si="2"/>
        <v>319.44</v>
      </c>
      <c r="M50" s="24">
        <f t="shared" si="8"/>
        <v>661473.84239999996</v>
      </c>
      <c r="N50" s="24">
        <f t="shared" si="9"/>
        <v>355606.02840000001</v>
      </c>
      <c r="O50" s="24">
        <f>(E50-G50)*J50</f>
        <v>364675.24310000002</v>
      </c>
      <c r="P50" s="24">
        <f>(E50-G50)*K50</f>
        <v>364675.24310000002</v>
      </c>
      <c r="Q50" s="84">
        <f t="shared" si="3"/>
        <v>1746430.3570000001</v>
      </c>
      <c r="R50" s="25" t="s">
        <v>16</v>
      </c>
      <c r="S50" s="48"/>
      <c r="T50" s="48"/>
    </row>
    <row r="51" spans="1:20" ht="30.75" customHeight="1">
      <c r="A51" s="53" t="s">
        <v>55</v>
      </c>
      <c r="B51" s="18" t="s">
        <v>174</v>
      </c>
      <c r="C51" s="19" t="s">
        <v>213</v>
      </c>
      <c r="D51" s="20">
        <v>6808.58</v>
      </c>
      <c r="E51" s="21">
        <v>7287.29</v>
      </c>
      <c r="F51" s="21">
        <v>1722.5</v>
      </c>
      <c r="G51" s="22">
        <v>1918.93</v>
      </c>
      <c r="H51" s="23">
        <v>64.199999999999989</v>
      </c>
      <c r="I51" s="23">
        <v>34.51</v>
      </c>
      <c r="J51" s="27">
        <v>16.3</v>
      </c>
      <c r="K51" s="23">
        <v>65.88</v>
      </c>
      <c r="L51" s="83">
        <f t="shared" si="2"/>
        <v>180.89</v>
      </c>
      <c r="M51" s="24">
        <f t="shared" si="8"/>
        <v>326526.33599999995</v>
      </c>
      <c r="N51" s="24">
        <f t="shared" si="9"/>
        <v>175520.62079999998</v>
      </c>
      <c r="O51" s="24">
        <f>(E51-G51)*J51</f>
        <v>87504.267999999996</v>
      </c>
      <c r="P51" s="24">
        <f>(E51-G51)*K51</f>
        <v>353667.55679999996</v>
      </c>
      <c r="Q51" s="84">
        <f t="shared" si="3"/>
        <v>943218.78159999987</v>
      </c>
      <c r="R51" s="25" t="s">
        <v>16</v>
      </c>
      <c r="S51" s="48"/>
      <c r="T51" s="48"/>
    </row>
    <row r="52" spans="1:20" ht="30.75" customHeight="1">
      <c r="A52" s="53" t="s">
        <v>55</v>
      </c>
      <c r="B52" s="18" t="s">
        <v>176</v>
      </c>
      <c r="C52" s="19" t="s">
        <v>213</v>
      </c>
      <c r="D52" s="20">
        <v>5615.89</v>
      </c>
      <c r="E52" s="21">
        <v>7010.38</v>
      </c>
      <c r="F52" s="21">
        <v>1673</v>
      </c>
      <c r="G52" s="22">
        <v>1918.93</v>
      </c>
      <c r="H52" s="23">
        <v>125.72999999999999</v>
      </c>
      <c r="I52" s="23">
        <v>64.989999999999995</v>
      </c>
      <c r="J52" s="27">
        <v>76.48</v>
      </c>
      <c r="K52" s="23">
        <v>76.47</v>
      </c>
      <c r="L52" s="83">
        <f t="shared" si="2"/>
        <v>343.66999999999996</v>
      </c>
      <c r="M52" s="24">
        <f t="shared" si="8"/>
        <v>495739.55969999998</v>
      </c>
      <c r="N52" s="24">
        <f t="shared" si="9"/>
        <v>256248.42110000001</v>
      </c>
      <c r="O52" s="24">
        <f>(E52-G52)*J52</f>
        <v>389394.09600000002</v>
      </c>
      <c r="P52" s="24">
        <f>(E52-G52)*K52</f>
        <v>389343.18150000001</v>
      </c>
      <c r="Q52" s="84">
        <f t="shared" si="3"/>
        <v>1530725.2582999999</v>
      </c>
      <c r="R52" s="25" t="s">
        <v>16</v>
      </c>
      <c r="S52" s="48"/>
      <c r="T52" s="48"/>
    </row>
    <row r="53" spans="1:20" ht="30.75" customHeight="1">
      <c r="A53" s="78" t="s">
        <v>173</v>
      </c>
      <c r="B53" s="79"/>
      <c r="C53" s="79" t="s">
        <v>240</v>
      </c>
      <c r="D53" s="80" t="s">
        <v>16</v>
      </c>
      <c r="E53" s="81" t="s">
        <v>16</v>
      </c>
      <c r="F53" s="81" t="s">
        <v>16</v>
      </c>
      <c r="G53" s="82" t="s">
        <v>16</v>
      </c>
      <c r="H53" s="23">
        <f t="shared" ref="H53:K53" si="41">SUM(H54)</f>
        <v>241.584</v>
      </c>
      <c r="I53" s="23">
        <f t="shared" si="41"/>
        <v>119.49300000000001</v>
      </c>
      <c r="J53" s="27">
        <f t="shared" si="41"/>
        <v>42.95</v>
      </c>
      <c r="K53" s="23">
        <f t="shared" si="41"/>
        <v>241.59</v>
      </c>
      <c r="L53" s="83">
        <f t="shared" si="2"/>
        <v>645.61699999999996</v>
      </c>
      <c r="M53" s="24">
        <f t="shared" ref="M53:P53" si="42">SUM(M54)</f>
        <v>103071.81360000002</v>
      </c>
      <c r="N53" s="24">
        <f t="shared" si="42"/>
        <v>50981.688450000016</v>
      </c>
      <c r="O53" s="24">
        <f t="shared" si="42"/>
        <v>26568.010999999999</v>
      </c>
      <c r="P53" s="24">
        <f t="shared" si="42"/>
        <v>149442.74219999998</v>
      </c>
      <c r="Q53" s="84">
        <f t="shared" si="3"/>
        <v>330064.25525000005</v>
      </c>
      <c r="R53" s="25">
        <v>103074.36</v>
      </c>
      <c r="S53" s="48">
        <f>P53/3</f>
        <v>49814.247399999993</v>
      </c>
      <c r="T53" s="48">
        <f t="shared" si="7"/>
        <v>383324.36785000004</v>
      </c>
    </row>
    <row r="54" spans="1:20" ht="30.75" customHeight="1">
      <c r="A54" s="53" t="s">
        <v>62</v>
      </c>
      <c r="B54" s="18" t="s">
        <v>172</v>
      </c>
      <c r="C54" s="19" t="s">
        <v>213</v>
      </c>
      <c r="D54" s="20">
        <v>2322.65</v>
      </c>
      <c r="E54" s="21">
        <v>2793.29</v>
      </c>
      <c r="F54" s="21">
        <v>1896</v>
      </c>
      <c r="G54" s="22">
        <v>2174.71</v>
      </c>
      <c r="H54" s="23">
        <v>241.584</v>
      </c>
      <c r="I54" s="23">
        <v>119.49300000000001</v>
      </c>
      <c r="J54" s="27">
        <v>42.95</v>
      </c>
      <c r="K54" s="23">
        <v>241.59</v>
      </c>
      <c r="L54" s="83">
        <f t="shared" si="2"/>
        <v>645.61699999999996</v>
      </c>
      <c r="M54" s="24">
        <f t="shared" si="8"/>
        <v>103071.81360000002</v>
      </c>
      <c r="N54" s="24">
        <f t="shared" si="9"/>
        <v>50981.688450000016</v>
      </c>
      <c r="O54" s="24">
        <f>(E54-G54)*J54</f>
        <v>26568.010999999999</v>
      </c>
      <c r="P54" s="24">
        <f>(E54-G54)*K54</f>
        <v>149442.74219999998</v>
      </c>
      <c r="Q54" s="84">
        <f t="shared" si="3"/>
        <v>330064.25525000005</v>
      </c>
      <c r="R54" s="25" t="s">
        <v>16</v>
      </c>
      <c r="S54" s="48"/>
      <c r="T54" s="48"/>
    </row>
    <row r="55" spans="1:20" ht="30.75" customHeight="1">
      <c r="A55" s="78" t="s">
        <v>171</v>
      </c>
      <c r="B55" s="79"/>
      <c r="C55" s="79" t="s">
        <v>240</v>
      </c>
      <c r="D55" s="80" t="s">
        <v>16</v>
      </c>
      <c r="E55" s="81" t="s">
        <v>16</v>
      </c>
      <c r="F55" s="81" t="s">
        <v>16</v>
      </c>
      <c r="G55" s="82" t="s">
        <v>16</v>
      </c>
      <c r="H55" s="23">
        <f t="shared" ref="H55:K55" si="43">SUM(H56)</f>
        <v>725.14099999999996</v>
      </c>
      <c r="I55" s="23">
        <f t="shared" si="43"/>
        <v>429.64</v>
      </c>
      <c r="J55" s="27">
        <f t="shared" si="43"/>
        <v>253.47</v>
      </c>
      <c r="K55" s="23">
        <f t="shared" si="43"/>
        <v>694.5</v>
      </c>
      <c r="L55" s="83">
        <f t="shared" si="2"/>
        <v>2102.7510000000002</v>
      </c>
      <c r="M55" s="24">
        <f t="shared" ref="M55:P55" si="44">SUM(M56)</f>
        <v>3678089.1858399995</v>
      </c>
      <c r="N55" s="24">
        <f t="shared" si="44"/>
        <v>2179237.1935999999</v>
      </c>
      <c r="O55" s="24">
        <f t="shared" si="44"/>
        <v>1828007.8970999999</v>
      </c>
      <c r="P55" s="24">
        <f t="shared" si="44"/>
        <v>5008685.3849999998</v>
      </c>
      <c r="Q55" s="84">
        <f t="shared" si="3"/>
        <v>12694019.661539998</v>
      </c>
      <c r="R55" s="25">
        <v>3672205.38</v>
      </c>
      <c r="S55" s="48">
        <f>P55/3</f>
        <v>1669561.7949999999</v>
      </c>
      <c r="T55" s="48">
        <f t="shared" si="7"/>
        <v>14696663.246539997</v>
      </c>
    </row>
    <row r="56" spans="1:20" ht="49.5" customHeight="1">
      <c r="A56" s="53" t="s">
        <v>79</v>
      </c>
      <c r="B56" s="18" t="s">
        <v>304</v>
      </c>
      <c r="C56" s="19" t="s">
        <v>213</v>
      </c>
      <c r="D56" s="20">
        <v>6691.94</v>
      </c>
      <c r="E56" s="21">
        <v>9069.7199999999993</v>
      </c>
      <c r="F56" s="21">
        <v>1619.7</v>
      </c>
      <c r="G56" s="22">
        <v>1857.79</v>
      </c>
      <c r="H56" s="23">
        <v>725.14099999999996</v>
      </c>
      <c r="I56" s="23">
        <v>429.64</v>
      </c>
      <c r="J56" s="27">
        <v>253.47</v>
      </c>
      <c r="K56" s="23">
        <v>694.5</v>
      </c>
      <c r="L56" s="83">
        <f t="shared" si="2"/>
        <v>2102.7510000000002</v>
      </c>
      <c r="M56" s="24">
        <f t="shared" si="8"/>
        <v>3678089.1858399995</v>
      </c>
      <c r="N56" s="24">
        <f t="shared" si="9"/>
        <v>2179237.1935999999</v>
      </c>
      <c r="O56" s="24">
        <f>(E56-G56)*J56</f>
        <v>1828007.8970999999</v>
      </c>
      <c r="P56" s="24">
        <f>(E56-G56)*K56</f>
        <v>5008685.3849999998</v>
      </c>
      <c r="Q56" s="84">
        <f t="shared" si="3"/>
        <v>12694019.661539998</v>
      </c>
      <c r="R56" s="25" t="s">
        <v>16</v>
      </c>
      <c r="S56" s="48"/>
      <c r="T56" s="48"/>
    </row>
    <row r="57" spans="1:20" ht="30.75" customHeight="1">
      <c r="A57" s="78" t="s">
        <v>170</v>
      </c>
      <c r="B57" s="79"/>
      <c r="C57" s="79" t="s">
        <v>240</v>
      </c>
      <c r="D57" s="80" t="s">
        <v>16</v>
      </c>
      <c r="E57" s="81" t="s">
        <v>16</v>
      </c>
      <c r="F57" s="81" t="s">
        <v>16</v>
      </c>
      <c r="G57" s="82" t="s">
        <v>16</v>
      </c>
      <c r="H57" s="23">
        <f t="shared" ref="H57:K57" si="45">SUM(H58)</f>
        <v>168.69899999999998</v>
      </c>
      <c r="I57" s="23">
        <f t="shared" si="45"/>
        <v>84.35</v>
      </c>
      <c r="J57" s="27">
        <f t="shared" si="45"/>
        <v>25.664999999999999</v>
      </c>
      <c r="K57" s="23">
        <f t="shared" si="45"/>
        <v>153.99</v>
      </c>
      <c r="L57" s="83">
        <f t="shared" si="2"/>
        <v>432.70400000000001</v>
      </c>
      <c r="M57" s="24">
        <f t="shared" ref="M57:N57" si="46">SUM(M58)</f>
        <v>539728.83263999992</v>
      </c>
      <c r="N57" s="24">
        <f t="shared" si="46"/>
        <v>269866.01599999995</v>
      </c>
      <c r="O57" s="24">
        <f>SUM(O58)</f>
        <v>77952.56114999998</v>
      </c>
      <c r="P57" s="24">
        <f t="shared" ref="P57" si="47">SUM(P58)</f>
        <v>467715.36689999996</v>
      </c>
      <c r="Q57" s="84">
        <f t="shared" si="3"/>
        <v>1355262.7766899997</v>
      </c>
      <c r="R57" s="25">
        <v>539728.82999999996</v>
      </c>
      <c r="S57" s="48">
        <f>P57/3</f>
        <v>155905.12229999999</v>
      </c>
      <c r="T57" s="48">
        <f t="shared" si="7"/>
        <v>1739086.4843899999</v>
      </c>
    </row>
    <row r="58" spans="1:20" ht="30.75" customHeight="1">
      <c r="A58" s="53" t="s">
        <v>121</v>
      </c>
      <c r="B58" s="18" t="s">
        <v>169</v>
      </c>
      <c r="C58" s="19" t="s">
        <v>213</v>
      </c>
      <c r="D58" s="20">
        <v>4804.3599999999997</v>
      </c>
      <c r="E58" s="21">
        <v>4871.3599999999997</v>
      </c>
      <c r="F58" s="21">
        <v>1605</v>
      </c>
      <c r="G58" s="22">
        <v>1834.05</v>
      </c>
      <c r="H58" s="23">
        <v>168.69899999999998</v>
      </c>
      <c r="I58" s="23">
        <v>84.35</v>
      </c>
      <c r="J58" s="27">
        <v>25.664999999999999</v>
      </c>
      <c r="K58" s="23">
        <v>153.99</v>
      </c>
      <c r="L58" s="83">
        <f t="shared" si="2"/>
        <v>432.70400000000001</v>
      </c>
      <c r="M58" s="24">
        <f t="shared" si="8"/>
        <v>539728.83263999992</v>
      </c>
      <c r="N58" s="24">
        <f t="shared" si="9"/>
        <v>269866.01599999995</v>
      </c>
      <c r="O58" s="24">
        <f>(E58-G58)*J58</f>
        <v>77952.56114999998</v>
      </c>
      <c r="P58" s="24">
        <f>(E58-G58)*K58</f>
        <v>467715.36689999996</v>
      </c>
      <c r="Q58" s="84">
        <f t="shared" si="3"/>
        <v>1355262.7766899997</v>
      </c>
      <c r="R58" s="25" t="s">
        <v>16</v>
      </c>
      <c r="S58" s="48"/>
      <c r="T58" s="48"/>
    </row>
    <row r="59" spans="1:20" ht="30.75" customHeight="1">
      <c r="A59" s="78" t="s">
        <v>166</v>
      </c>
      <c r="B59" s="79"/>
      <c r="C59" s="79" t="s">
        <v>240</v>
      </c>
      <c r="D59" s="80" t="s">
        <v>16</v>
      </c>
      <c r="E59" s="81" t="s">
        <v>16</v>
      </c>
      <c r="F59" s="81" t="s">
        <v>16</v>
      </c>
      <c r="G59" s="82" t="s">
        <v>16</v>
      </c>
      <c r="H59" s="26">
        <f t="shared" ref="H59:K59" si="48">SUM(H60:H62)</f>
        <v>664.697</v>
      </c>
      <c r="I59" s="27">
        <f t="shared" si="48"/>
        <v>352.79299999999995</v>
      </c>
      <c r="J59" s="23">
        <f t="shared" si="48"/>
        <v>118.60299999999999</v>
      </c>
      <c r="K59" s="29">
        <f t="shared" si="48"/>
        <v>598.46100000000001</v>
      </c>
      <c r="L59" s="83">
        <f t="shared" si="2"/>
        <v>1734.5540000000001</v>
      </c>
      <c r="M59" s="24">
        <f t="shared" ref="M59:P59" si="49">SUM(M60:M62)</f>
        <v>2220828.5249299998</v>
      </c>
      <c r="N59" s="24">
        <f t="shared" si="49"/>
        <v>1181415.6181999999</v>
      </c>
      <c r="O59" s="24">
        <f t="shared" si="49"/>
        <v>370919.00375999988</v>
      </c>
      <c r="P59" s="24">
        <f t="shared" si="49"/>
        <v>1885874.7033599997</v>
      </c>
      <c r="Q59" s="84">
        <f t="shared" si="3"/>
        <v>5659037.8502499992</v>
      </c>
      <c r="R59" s="25">
        <v>2201580.44</v>
      </c>
      <c r="S59" s="48">
        <f>P59/3</f>
        <v>628624.90111999994</v>
      </c>
      <c r="T59" s="48">
        <f t="shared" si="7"/>
        <v>7231993.38913</v>
      </c>
    </row>
    <row r="60" spans="1:20" ht="30.75" customHeight="1">
      <c r="A60" s="53" t="s">
        <v>121</v>
      </c>
      <c r="B60" s="18" t="s">
        <v>168</v>
      </c>
      <c r="C60" s="19" t="s">
        <v>213</v>
      </c>
      <c r="D60" s="20">
        <f>5280.15*0+5112.57</f>
        <v>5112.57</v>
      </c>
      <c r="E60" s="21">
        <v>5112.57</v>
      </c>
      <c r="F60" s="21">
        <v>1600</v>
      </c>
      <c r="G60" s="22">
        <v>1834.05</v>
      </c>
      <c r="H60" s="23">
        <v>268.39499999999998</v>
      </c>
      <c r="I60" s="23">
        <v>150.07</v>
      </c>
      <c r="J60" s="27">
        <v>50.697000000000003</v>
      </c>
      <c r="K60" s="23">
        <v>268.39499999999998</v>
      </c>
      <c r="L60" s="83">
        <f t="shared" si="2"/>
        <v>737.55700000000002</v>
      </c>
      <c r="M60" s="24">
        <f t="shared" si="8"/>
        <v>942756.22514999984</v>
      </c>
      <c r="N60" s="24">
        <f t="shared" si="9"/>
        <v>527131.37989999994</v>
      </c>
      <c r="O60" s="24">
        <f>(E60-G60)*J60</f>
        <v>166211.12843999997</v>
      </c>
      <c r="P60" s="24">
        <f>(E60-G60)*K60</f>
        <v>879938.37539999979</v>
      </c>
      <c r="Q60" s="84">
        <f t="shared" si="3"/>
        <v>2516037.1088899998</v>
      </c>
      <c r="R60" s="25" t="s">
        <v>16</v>
      </c>
      <c r="S60" s="48"/>
      <c r="T60" s="48"/>
    </row>
    <row r="61" spans="1:20" ht="30.75" customHeight="1">
      <c r="A61" s="53" t="s">
        <v>121</v>
      </c>
      <c r="B61" s="18" t="s">
        <v>167</v>
      </c>
      <c r="C61" s="19" t="s">
        <v>213</v>
      </c>
      <c r="D61" s="20">
        <f>4516*0+4363.23</f>
        <v>4363.2299999999996</v>
      </c>
      <c r="E61" s="21">
        <v>4363.2299999999996</v>
      </c>
      <c r="F61" s="21">
        <v>1600</v>
      </c>
      <c r="G61" s="22">
        <v>1834.05</v>
      </c>
      <c r="H61" s="23">
        <v>223.774</v>
      </c>
      <c r="I61" s="23">
        <v>113.994</v>
      </c>
      <c r="J61" s="27">
        <v>39.01</v>
      </c>
      <c r="K61" s="23">
        <v>180.03399999999999</v>
      </c>
      <c r="L61" s="83">
        <f t="shared" si="2"/>
        <v>556.81200000000001</v>
      </c>
      <c r="M61" s="24">
        <f t="shared" si="8"/>
        <v>618339.03001999995</v>
      </c>
      <c r="N61" s="24">
        <f t="shared" si="9"/>
        <v>314991.64061999996</v>
      </c>
      <c r="O61" s="24">
        <f>(E61-G61)*J61</f>
        <v>98663.311799999967</v>
      </c>
      <c r="P61" s="24">
        <f>(E61-G61)*K61</f>
        <v>455338.39211999986</v>
      </c>
      <c r="Q61" s="84">
        <f t="shared" si="3"/>
        <v>1487332.3745599999</v>
      </c>
      <c r="R61" s="25" t="s">
        <v>16</v>
      </c>
      <c r="S61" s="48"/>
      <c r="T61" s="48"/>
    </row>
    <row r="62" spans="1:20" ht="30.75" customHeight="1">
      <c r="A62" s="53" t="s">
        <v>121</v>
      </c>
      <c r="B62" s="18" t="s">
        <v>120</v>
      </c>
      <c r="C62" s="19" t="s">
        <v>213</v>
      </c>
      <c r="D62" s="20">
        <f>6271.47*0+5503.92</f>
        <v>5503.92</v>
      </c>
      <c r="E62" s="21">
        <v>5503.92</v>
      </c>
      <c r="F62" s="21">
        <v>1680</v>
      </c>
      <c r="G62" s="22">
        <v>1834.05</v>
      </c>
      <c r="H62" s="23">
        <v>172.52799999999999</v>
      </c>
      <c r="I62" s="23">
        <v>88.728999999999999</v>
      </c>
      <c r="J62" s="27">
        <v>28.896000000000001</v>
      </c>
      <c r="K62" s="23">
        <v>150.03200000000001</v>
      </c>
      <c r="L62" s="83">
        <f t="shared" si="2"/>
        <v>440.18500000000006</v>
      </c>
      <c r="M62" s="24">
        <f t="shared" si="8"/>
        <v>659733.26975999994</v>
      </c>
      <c r="N62" s="24">
        <f t="shared" si="9"/>
        <v>339292.59768000001</v>
      </c>
      <c r="O62" s="24">
        <f>(E62-G62)*J62</f>
        <v>106044.56352</v>
      </c>
      <c r="P62" s="24">
        <f>(E62-G62)*K62</f>
        <v>550597.93584000005</v>
      </c>
      <c r="Q62" s="84">
        <f t="shared" si="3"/>
        <v>1655668.3668</v>
      </c>
      <c r="R62" s="25" t="s">
        <v>16</v>
      </c>
      <c r="S62" s="48"/>
      <c r="T62" s="48"/>
    </row>
    <row r="63" spans="1:20" ht="30.75" customHeight="1">
      <c r="A63" s="78" t="s">
        <v>165</v>
      </c>
      <c r="B63" s="79"/>
      <c r="C63" s="79" t="s">
        <v>240</v>
      </c>
      <c r="D63" s="80" t="s">
        <v>16</v>
      </c>
      <c r="E63" s="81" t="s">
        <v>16</v>
      </c>
      <c r="F63" s="81" t="s">
        <v>16</v>
      </c>
      <c r="G63" s="82" t="s">
        <v>16</v>
      </c>
      <c r="H63" s="23">
        <f t="shared" ref="H63:K63" si="50">SUM(H64)</f>
        <v>173.37</v>
      </c>
      <c r="I63" s="23">
        <f t="shared" si="50"/>
        <v>96.938000000000002</v>
      </c>
      <c r="J63" s="27">
        <f t="shared" si="50"/>
        <v>30.998999999999999</v>
      </c>
      <c r="K63" s="23">
        <f t="shared" si="50"/>
        <v>173.37</v>
      </c>
      <c r="L63" s="83">
        <f t="shared" si="2"/>
        <v>474.67700000000002</v>
      </c>
      <c r="M63" s="24">
        <f t="shared" ref="M63:P63" si="51">SUM(M64)</f>
        <v>845435.33759999997</v>
      </c>
      <c r="N63" s="24">
        <f t="shared" si="51"/>
        <v>472716.21823999996</v>
      </c>
      <c r="O63" s="24">
        <f t="shared" si="51"/>
        <v>179083.70291999998</v>
      </c>
      <c r="P63" s="24">
        <f t="shared" si="51"/>
        <v>1001572.3596</v>
      </c>
      <c r="Q63" s="84">
        <f t="shared" si="3"/>
        <v>2498807.6183600002</v>
      </c>
      <c r="R63" s="25">
        <v>845435.34</v>
      </c>
      <c r="S63" s="48">
        <f>P63/3</f>
        <v>333857.45319999999</v>
      </c>
      <c r="T63" s="48">
        <f t="shared" si="7"/>
        <v>3010385.5051600002</v>
      </c>
    </row>
    <row r="64" spans="1:20" ht="30.75" customHeight="1">
      <c r="A64" s="53" t="s">
        <v>121</v>
      </c>
      <c r="B64" s="18" t="s">
        <v>164</v>
      </c>
      <c r="C64" s="19" t="s">
        <v>213</v>
      </c>
      <c r="D64" s="20">
        <v>6556.48</v>
      </c>
      <c r="E64" s="21">
        <v>7611.13</v>
      </c>
      <c r="F64" s="21">
        <v>1680</v>
      </c>
      <c r="G64" s="22">
        <v>1834.05</v>
      </c>
      <c r="H64" s="23">
        <v>173.37</v>
      </c>
      <c r="I64" s="23">
        <v>96.938000000000002</v>
      </c>
      <c r="J64" s="27">
        <v>30.998999999999999</v>
      </c>
      <c r="K64" s="23">
        <v>173.37</v>
      </c>
      <c r="L64" s="83">
        <f t="shared" si="2"/>
        <v>474.67700000000002</v>
      </c>
      <c r="M64" s="24">
        <f t="shared" si="8"/>
        <v>845435.33759999997</v>
      </c>
      <c r="N64" s="24">
        <f t="shared" si="9"/>
        <v>472716.21823999996</v>
      </c>
      <c r="O64" s="24">
        <f>(E64-G64)*J64</f>
        <v>179083.70291999998</v>
      </c>
      <c r="P64" s="24">
        <f>(E64-G64)*K64</f>
        <v>1001572.3596</v>
      </c>
      <c r="Q64" s="84">
        <f t="shared" si="3"/>
        <v>2498807.6183600002</v>
      </c>
      <c r="R64" s="25" t="s">
        <v>16</v>
      </c>
      <c r="S64" s="48"/>
      <c r="T64" s="48"/>
    </row>
    <row r="65" spans="1:20" ht="30.75" customHeight="1">
      <c r="A65" s="78" t="s">
        <v>163</v>
      </c>
      <c r="B65" s="79"/>
      <c r="C65" s="79" t="s">
        <v>240</v>
      </c>
      <c r="D65" s="80" t="s">
        <v>16</v>
      </c>
      <c r="E65" s="81" t="s">
        <v>16</v>
      </c>
      <c r="F65" s="81" t="s">
        <v>16</v>
      </c>
      <c r="G65" s="82" t="s">
        <v>16</v>
      </c>
      <c r="H65" s="23">
        <f t="shared" ref="H65:K65" si="52">SUM(H66)</f>
        <v>165.78</v>
      </c>
      <c r="I65" s="23">
        <f t="shared" si="52"/>
        <v>75.69</v>
      </c>
      <c r="J65" s="27">
        <f t="shared" si="52"/>
        <v>29.54</v>
      </c>
      <c r="K65" s="23">
        <f t="shared" si="52"/>
        <v>177.27</v>
      </c>
      <c r="L65" s="83">
        <f t="shared" si="2"/>
        <v>448.28</v>
      </c>
      <c r="M65" s="24">
        <f t="shared" ref="M65:N65" si="53">SUM(M66)</f>
        <v>488878.58880000003</v>
      </c>
      <c r="N65" s="24">
        <f t="shared" si="53"/>
        <v>223206.7824</v>
      </c>
      <c r="O65" s="24">
        <f>SUM(O66)</f>
        <v>101773.57119999999</v>
      </c>
      <c r="P65" s="24">
        <f>SUM(P66)</f>
        <v>610744.78559999994</v>
      </c>
      <c r="Q65" s="84">
        <f t="shared" si="3"/>
        <v>1424603.7280000001</v>
      </c>
      <c r="R65" s="25">
        <v>476375</v>
      </c>
      <c r="S65" s="48">
        <f>P65/3</f>
        <v>203581.59519999998</v>
      </c>
      <c r="T65" s="48">
        <f t="shared" si="7"/>
        <v>1697397.1328000003</v>
      </c>
    </row>
    <row r="66" spans="1:20" ht="30.75" customHeight="1">
      <c r="A66" s="53" t="s">
        <v>121</v>
      </c>
      <c r="B66" s="18" t="s">
        <v>162</v>
      </c>
      <c r="C66" s="19" t="s">
        <v>213</v>
      </c>
      <c r="D66" s="20">
        <v>4663.96</v>
      </c>
      <c r="E66" s="21">
        <v>5279.33</v>
      </c>
      <c r="F66" s="21">
        <v>1715</v>
      </c>
      <c r="G66" s="22">
        <v>1834.05</v>
      </c>
      <c r="H66" s="23">
        <v>165.78</v>
      </c>
      <c r="I66" s="23">
        <v>75.69</v>
      </c>
      <c r="J66" s="27">
        <v>29.54</v>
      </c>
      <c r="K66" s="23">
        <v>177.27</v>
      </c>
      <c r="L66" s="83">
        <f t="shared" si="2"/>
        <v>448.28</v>
      </c>
      <c r="M66" s="24">
        <f t="shared" si="8"/>
        <v>488878.58880000003</v>
      </c>
      <c r="N66" s="24">
        <f t="shared" si="9"/>
        <v>223206.7824</v>
      </c>
      <c r="O66" s="24">
        <f>(E66-G66)*J66</f>
        <v>101773.57119999999</v>
      </c>
      <c r="P66" s="24">
        <f>(E66-G66)*K66</f>
        <v>610744.78559999994</v>
      </c>
      <c r="Q66" s="84">
        <f t="shared" si="3"/>
        <v>1424603.7280000001</v>
      </c>
      <c r="R66" s="25" t="s">
        <v>16</v>
      </c>
      <c r="S66" s="48"/>
      <c r="T66" s="48"/>
    </row>
    <row r="67" spans="1:20" ht="30.75" customHeight="1">
      <c r="A67" s="78" t="s">
        <v>161</v>
      </c>
      <c r="B67" s="79"/>
      <c r="C67" s="79" t="s">
        <v>240</v>
      </c>
      <c r="D67" s="80" t="s">
        <v>16</v>
      </c>
      <c r="E67" s="81" t="s">
        <v>16</v>
      </c>
      <c r="F67" s="81" t="s">
        <v>16</v>
      </c>
      <c r="G67" s="82" t="s">
        <v>16</v>
      </c>
      <c r="H67" s="23">
        <f t="shared" ref="H67:K67" si="54">SUM(H68)</f>
        <v>106.84500000000001</v>
      </c>
      <c r="I67" s="23">
        <f t="shared" si="54"/>
        <v>53.353999999999999</v>
      </c>
      <c r="J67" s="27">
        <f t="shared" si="54"/>
        <v>17.86</v>
      </c>
      <c r="K67" s="23">
        <f t="shared" si="54"/>
        <v>113.09</v>
      </c>
      <c r="L67" s="83">
        <f t="shared" si="2"/>
        <v>291.149</v>
      </c>
      <c r="M67" s="24">
        <f t="shared" ref="M67:N67" si="55">SUM(M68)</f>
        <v>430803.31380000006</v>
      </c>
      <c r="N67" s="24">
        <f t="shared" si="55"/>
        <v>215125.46216</v>
      </c>
      <c r="O67" s="24">
        <f>SUM(O68)</f>
        <v>74941.810199999993</v>
      </c>
      <c r="P67" s="24">
        <f>SUM(P68)</f>
        <v>474533.5563</v>
      </c>
      <c r="Q67" s="84">
        <f t="shared" si="3"/>
        <v>1195404.14246</v>
      </c>
      <c r="R67" s="25">
        <v>429690.47</v>
      </c>
      <c r="S67" s="48">
        <f>P67/3</f>
        <v>158177.85209999999</v>
      </c>
      <c r="T67" s="48">
        <f t="shared" si="7"/>
        <v>1466916.76036</v>
      </c>
    </row>
    <row r="68" spans="1:20" ht="30.75" customHeight="1">
      <c r="A68" s="53" t="s">
        <v>121</v>
      </c>
      <c r="B68" s="18" t="s">
        <v>160</v>
      </c>
      <c r="C68" s="19" t="s">
        <v>213</v>
      </c>
      <c r="D68" s="20">
        <v>5637.04</v>
      </c>
      <c r="E68" s="21">
        <v>6030.12</v>
      </c>
      <c r="F68" s="21">
        <v>1605</v>
      </c>
      <c r="G68" s="22">
        <v>1834.05</v>
      </c>
      <c r="H68" s="23">
        <v>106.84500000000001</v>
      </c>
      <c r="I68" s="23">
        <v>53.353999999999999</v>
      </c>
      <c r="J68" s="27">
        <v>17.86</v>
      </c>
      <c r="K68" s="23">
        <v>113.09</v>
      </c>
      <c r="L68" s="83">
        <f t="shared" si="2"/>
        <v>291.149</v>
      </c>
      <c r="M68" s="24">
        <f t="shared" si="8"/>
        <v>430803.31380000006</v>
      </c>
      <c r="N68" s="24">
        <f t="shared" si="9"/>
        <v>215125.46216</v>
      </c>
      <c r="O68" s="24">
        <f>(E68-G68)*J68</f>
        <v>74941.810199999993</v>
      </c>
      <c r="P68" s="24">
        <f>(E68-G68)*K68</f>
        <v>474533.5563</v>
      </c>
      <c r="Q68" s="84">
        <f t="shared" si="3"/>
        <v>1195404.14246</v>
      </c>
      <c r="R68" s="25" t="s">
        <v>16</v>
      </c>
      <c r="S68" s="48"/>
      <c r="T68" s="48"/>
    </row>
    <row r="69" spans="1:20" ht="30.75" customHeight="1">
      <c r="A69" s="78" t="s">
        <v>159</v>
      </c>
      <c r="B69" s="79"/>
      <c r="C69" s="79" t="s">
        <v>240</v>
      </c>
      <c r="D69" s="80" t="s">
        <v>16</v>
      </c>
      <c r="E69" s="81" t="s">
        <v>16</v>
      </c>
      <c r="F69" s="81" t="s">
        <v>16</v>
      </c>
      <c r="G69" s="82" t="s">
        <v>16</v>
      </c>
      <c r="H69" s="23">
        <f t="shared" ref="H69:K69" si="56">SUM(H70)</f>
        <v>171.16499999999999</v>
      </c>
      <c r="I69" s="23">
        <f t="shared" si="56"/>
        <v>95.704999999999998</v>
      </c>
      <c r="J69" s="27">
        <f t="shared" si="56"/>
        <v>55.25</v>
      </c>
      <c r="K69" s="23">
        <f t="shared" si="56"/>
        <v>132.99</v>
      </c>
      <c r="L69" s="83">
        <f t="shared" si="2"/>
        <v>455.11</v>
      </c>
      <c r="M69" s="24">
        <f t="shared" ref="M69:N69" si="57">SUM(M70)</f>
        <v>575059.62719999999</v>
      </c>
      <c r="N69" s="24">
        <f t="shared" si="57"/>
        <v>321538.17440000002</v>
      </c>
      <c r="O69" s="24">
        <f>SUM(O70)</f>
        <v>212569.95500000002</v>
      </c>
      <c r="P69" s="24">
        <f>SUM(P70)</f>
        <v>511668.38580000005</v>
      </c>
      <c r="Q69" s="84">
        <f t="shared" si="3"/>
        <v>1620836.1424</v>
      </c>
      <c r="R69" s="25">
        <v>575079.78</v>
      </c>
      <c r="S69" s="48">
        <f>P69/3</f>
        <v>170556.12860000003</v>
      </c>
      <c r="T69" s="48">
        <f t="shared" si="7"/>
        <v>2025359.7938000001</v>
      </c>
    </row>
    <row r="70" spans="1:20" ht="30.75" customHeight="1">
      <c r="A70" s="53" t="s">
        <v>121</v>
      </c>
      <c r="B70" s="18" t="s">
        <v>158</v>
      </c>
      <c r="C70" s="19" t="s">
        <v>213</v>
      </c>
      <c r="D70" s="20">
        <v>4964.68</v>
      </c>
      <c r="E70" s="21">
        <v>5681.47</v>
      </c>
      <c r="F70" s="21">
        <v>1605</v>
      </c>
      <c r="G70" s="22">
        <v>1834.05</v>
      </c>
      <c r="H70" s="23">
        <v>171.16499999999999</v>
      </c>
      <c r="I70" s="23">
        <v>95.704999999999998</v>
      </c>
      <c r="J70" s="27">
        <v>55.25</v>
      </c>
      <c r="K70" s="23">
        <v>132.99</v>
      </c>
      <c r="L70" s="83">
        <f t="shared" si="2"/>
        <v>455.11</v>
      </c>
      <c r="M70" s="24">
        <f t="shared" si="8"/>
        <v>575059.62719999999</v>
      </c>
      <c r="N70" s="24">
        <f t="shared" si="9"/>
        <v>321538.17440000002</v>
      </c>
      <c r="O70" s="24">
        <f>(E70-G70)*J70</f>
        <v>212569.95500000002</v>
      </c>
      <c r="P70" s="24">
        <f>(E70-G70)*K70</f>
        <v>511668.38580000005</v>
      </c>
      <c r="Q70" s="84">
        <f t="shared" si="3"/>
        <v>1620836.1424</v>
      </c>
      <c r="R70" s="25" t="s">
        <v>16</v>
      </c>
      <c r="S70" s="48"/>
      <c r="T70" s="48"/>
    </row>
    <row r="71" spans="1:20" ht="30.75" customHeight="1">
      <c r="A71" s="78" t="s">
        <v>156</v>
      </c>
      <c r="B71" s="79"/>
      <c r="C71" s="79" t="s">
        <v>240</v>
      </c>
      <c r="D71" s="80" t="s">
        <v>16</v>
      </c>
      <c r="E71" s="81" t="s">
        <v>16</v>
      </c>
      <c r="F71" s="81" t="s">
        <v>16</v>
      </c>
      <c r="G71" s="82" t="s">
        <v>16</v>
      </c>
      <c r="H71" s="85">
        <f>SUM(H72:H78)</f>
        <v>4334.13</v>
      </c>
      <c r="I71" s="23">
        <f t="shared" ref="I71:K71" si="58">SUM(I72:I78)</f>
        <v>2196.4900000000002</v>
      </c>
      <c r="J71" s="23">
        <f t="shared" si="58"/>
        <v>540.65699999999993</v>
      </c>
      <c r="K71" s="29">
        <f t="shared" si="58"/>
        <v>3684.0050000000001</v>
      </c>
      <c r="L71" s="83">
        <f t="shared" si="2"/>
        <v>10755.282000000001</v>
      </c>
      <c r="M71" s="24">
        <f t="shared" ref="M71:P71" si="59">SUM(M72:M78)</f>
        <v>11709432.882160001</v>
      </c>
      <c r="N71" s="24">
        <f t="shared" si="59"/>
        <v>5867639.1162000019</v>
      </c>
      <c r="O71" s="24">
        <f t="shared" si="59"/>
        <v>1544030.3295</v>
      </c>
      <c r="P71" s="24">
        <f t="shared" si="59"/>
        <v>10591707.308329999</v>
      </c>
      <c r="Q71" s="84">
        <f t="shared" si="3"/>
        <v>29712809.636190001</v>
      </c>
      <c r="R71" s="25">
        <v>10114601.76</v>
      </c>
      <c r="S71" s="48">
        <f>P71/3</f>
        <v>3530569.1027766666</v>
      </c>
      <c r="T71" s="48">
        <f t="shared" si="7"/>
        <v>36296842.293413334</v>
      </c>
    </row>
    <row r="72" spans="1:20" ht="59.25" customHeight="1">
      <c r="A72" s="53" t="s">
        <v>79</v>
      </c>
      <c r="B72" s="18" t="s">
        <v>320</v>
      </c>
      <c r="C72" s="19" t="s">
        <v>213</v>
      </c>
      <c r="D72" s="20">
        <v>4437.59</v>
      </c>
      <c r="E72" s="21">
        <v>4475.6000000000004</v>
      </c>
      <c r="F72" s="21">
        <v>1377</v>
      </c>
      <c r="G72" s="22">
        <v>1548.16</v>
      </c>
      <c r="H72" s="23">
        <v>2697.491</v>
      </c>
      <c r="I72" s="23">
        <v>1214.327</v>
      </c>
      <c r="J72" s="23">
        <v>197.435</v>
      </c>
      <c r="K72" s="27">
        <v>2316.1149999999998</v>
      </c>
      <c r="L72" s="83">
        <f t="shared" ref="L72:L122" si="60">SUM(H72:K72)</f>
        <v>6425.3680000000004</v>
      </c>
      <c r="M72" s="24">
        <f t="shared" si="8"/>
        <v>8255913.9796900004</v>
      </c>
      <c r="N72" s="24">
        <f t="shared" si="9"/>
        <v>3716557.0729300003</v>
      </c>
      <c r="O72" s="24">
        <f t="shared" ref="O72:O78" si="61">(E72-G72)*J72</f>
        <v>577979.11640000006</v>
      </c>
      <c r="P72" s="24">
        <f t="shared" ref="P72:P78" si="62">(E72-G72)*K72</f>
        <v>6780287.6956000002</v>
      </c>
      <c r="Q72" s="84">
        <f t="shared" ref="Q72:Q122" si="63">SUM(M72:P72)</f>
        <v>19330737.86462</v>
      </c>
      <c r="R72" s="25" t="s">
        <v>16</v>
      </c>
      <c r="S72" s="48"/>
      <c r="T72" s="48"/>
    </row>
    <row r="73" spans="1:20" ht="30.75" customHeight="1">
      <c r="A73" s="53" t="s">
        <v>86</v>
      </c>
      <c r="B73" s="18" t="s">
        <v>104</v>
      </c>
      <c r="C73" s="19" t="s">
        <v>213</v>
      </c>
      <c r="D73" s="20">
        <v>4850.42</v>
      </c>
      <c r="E73" s="21">
        <v>5824.18</v>
      </c>
      <c r="F73" s="21">
        <v>1525.83</v>
      </c>
      <c r="G73" s="22">
        <v>1741.67</v>
      </c>
      <c r="H73" s="23">
        <v>394.21199999999999</v>
      </c>
      <c r="I73" s="23">
        <v>253.63400000000001</v>
      </c>
      <c r="J73" s="27">
        <v>50.997999999999998</v>
      </c>
      <c r="K73" s="23">
        <v>382.78399999999999</v>
      </c>
      <c r="L73" s="83">
        <f t="shared" si="60"/>
        <v>1081.6280000000002</v>
      </c>
      <c r="M73" s="24">
        <f t="shared" ref="M73:M123" si="64">(D73-F73)*H73</f>
        <v>1310593.27308</v>
      </c>
      <c r="N73" s="24">
        <f t="shared" ref="N73:N123" si="65">(D73-F73)*I73</f>
        <v>843229.06006000005</v>
      </c>
      <c r="O73" s="24">
        <f t="shared" si="61"/>
        <v>208199.84497999999</v>
      </c>
      <c r="P73" s="24">
        <f t="shared" si="62"/>
        <v>1562719.5078400001</v>
      </c>
      <c r="Q73" s="84">
        <f t="shared" si="63"/>
        <v>3924741.6859599999</v>
      </c>
      <c r="R73" s="25" t="s">
        <v>16</v>
      </c>
      <c r="S73" s="48"/>
      <c r="T73" s="48"/>
    </row>
    <row r="74" spans="1:20" ht="30.75" customHeight="1">
      <c r="A74" s="53" t="s">
        <v>35</v>
      </c>
      <c r="B74" s="18" t="s">
        <v>155</v>
      </c>
      <c r="C74" s="19" t="s">
        <v>213</v>
      </c>
      <c r="D74" s="20">
        <v>3499.53</v>
      </c>
      <c r="E74" s="21">
        <v>4070.85</v>
      </c>
      <c r="F74" s="21">
        <v>2150</v>
      </c>
      <c r="G74" s="22">
        <v>2200</v>
      </c>
      <c r="H74" s="23">
        <v>830.99299999999994</v>
      </c>
      <c r="I74" s="23">
        <v>417.57100000000003</v>
      </c>
      <c r="J74" s="27">
        <v>31.382999999999999</v>
      </c>
      <c r="K74" s="23">
        <v>655.31100000000004</v>
      </c>
      <c r="L74" s="83">
        <f t="shared" si="60"/>
        <v>1935.2579999999998</v>
      </c>
      <c r="M74" s="24">
        <f t="shared" si="64"/>
        <v>1121449.9832900001</v>
      </c>
      <c r="N74" s="24">
        <f t="shared" si="65"/>
        <v>563524.59163000016</v>
      </c>
      <c r="O74" s="24">
        <f t="shared" si="61"/>
        <v>58712.885549999999</v>
      </c>
      <c r="P74" s="24">
        <f t="shared" si="62"/>
        <v>1225988.5843499999</v>
      </c>
      <c r="Q74" s="84">
        <f t="shared" si="63"/>
        <v>2969676.0448200004</v>
      </c>
      <c r="R74" s="25" t="s">
        <v>16</v>
      </c>
      <c r="S74" s="48"/>
      <c r="T74" s="48"/>
    </row>
    <row r="75" spans="1:20" ht="30.75" customHeight="1">
      <c r="A75" s="53" t="s">
        <v>55</v>
      </c>
      <c r="B75" s="18" t="s">
        <v>157</v>
      </c>
      <c r="C75" s="19" t="s">
        <v>213</v>
      </c>
      <c r="D75" s="20">
        <v>4747.07</v>
      </c>
      <c r="E75" s="21">
        <v>7158.16</v>
      </c>
      <c r="F75" s="21">
        <v>1850</v>
      </c>
      <c r="G75" s="22">
        <v>1917.4</v>
      </c>
      <c r="H75" s="23">
        <v>80.048999999999992</v>
      </c>
      <c r="I75" s="23">
        <v>22.515000000000001</v>
      </c>
      <c r="J75" s="27">
        <v>0.90200000000000002</v>
      </c>
      <c r="K75" s="23">
        <v>55.244</v>
      </c>
      <c r="L75" s="83">
        <f t="shared" si="60"/>
        <v>158.70999999999998</v>
      </c>
      <c r="M75" s="24">
        <f t="shared" si="64"/>
        <v>231907.55642999997</v>
      </c>
      <c r="N75" s="24">
        <f t="shared" si="65"/>
        <v>65227.531049999998</v>
      </c>
      <c r="O75" s="24">
        <f t="shared" si="61"/>
        <v>4727.1655200000005</v>
      </c>
      <c r="P75" s="24">
        <f t="shared" si="62"/>
        <v>289520.54544000002</v>
      </c>
      <c r="Q75" s="84">
        <f t="shared" si="63"/>
        <v>591382.79844000004</v>
      </c>
      <c r="R75" s="25" t="s">
        <v>16</v>
      </c>
      <c r="S75" s="48"/>
      <c r="T75" s="48"/>
    </row>
    <row r="76" spans="1:20" ht="30.75" customHeight="1">
      <c r="A76" s="53" t="s">
        <v>55</v>
      </c>
      <c r="B76" s="18" t="s">
        <v>54</v>
      </c>
      <c r="C76" s="19" t="s">
        <v>214</v>
      </c>
      <c r="D76" s="20">
        <v>4747.07</v>
      </c>
      <c r="E76" s="21">
        <v>7158.16</v>
      </c>
      <c r="F76" s="21">
        <v>1850</v>
      </c>
      <c r="G76" s="22">
        <v>1917.4</v>
      </c>
      <c r="H76" s="23">
        <v>7.7010000000000005</v>
      </c>
      <c r="I76" s="23">
        <v>9.479000000000001</v>
      </c>
      <c r="J76" s="27">
        <v>5.43</v>
      </c>
      <c r="K76" s="23">
        <v>5.72</v>
      </c>
      <c r="L76" s="83">
        <f t="shared" si="60"/>
        <v>28.33</v>
      </c>
      <c r="M76" s="24">
        <f t="shared" si="64"/>
        <v>22310.336069999998</v>
      </c>
      <c r="N76" s="24">
        <f t="shared" si="65"/>
        <v>27461.326529999998</v>
      </c>
      <c r="O76" s="24">
        <f t="shared" si="61"/>
        <v>28457.326799999999</v>
      </c>
      <c r="P76" s="24">
        <f t="shared" si="62"/>
        <v>29977.147199999999</v>
      </c>
      <c r="Q76" s="84">
        <f t="shared" si="63"/>
        <v>108206.1366</v>
      </c>
      <c r="R76" s="25" t="s">
        <v>16</v>
      </c>
      <c r="S76" s="48"/>
      <c r="T76" s="48"/>
    </row>
    <row r="77" spans="1:20" ht="49.5" customHeight="1">
      <c r="A77" s="53" t="s">
        <v>79</v>
      </c>
      <c r="B77" s="18" t="s">
        <v>321</v>
      </c>
      <c r="C77" s="19" t="s">
        <v>214</v>
      </c>
      <c r="D77" s="20">
        <v>4437.59</v>
      </c>
      <c r="E77" s="21">
        <v>4475.6000000000004</v>
      </c>
      <c r="F77" s="21">
        <v>1377</v>
      </c>
      <c r="G77" s="22">
        <v>1548.16</v>
      </c>
      <c r="H77" s="23">
        <v>193.11799999999999</v>
      </c>
      <c r="I77" s="23">
        <v>160.81799999999998</v>
      </c>
      <c r="J77" s="27">
        <v>179.64</v>
      </c>
      <c r="K77" s="23">
        <v>189.54499999999999</v>
      </c>
      <c r="L77" s="83">
        <f t="shared" si="60"/>
        <v>723.12099999999998</v>
      </c>
      <c r="M77" s="24">
        <f t="shared" si="64"/>
        <v>591055.01962000004</v>
      </c>
      <c r="N77" s="24">
        <f t="shared" si="65"/>
        <v>492197.96261999995</v>
      </c>
      <c r="O77" s="24">
        <f t="shared" si="61"/>
        <v>525885.32160000002</v>
      </c>
      <c r="P77" s="24">
        <f t="shared" si="62"/>
        <v>554881.6148000001</v>
      </c>
      <c r="Q77" s="84">
        <f t="shared" si="63"/>
        <v>2164019.9186400003</v>
      </c>
      <c r="R77" s="25" t="s">
        <v>16</v>
      </c>
      <c r="S77" s="48"/>
      <c r="T77" s="48"/>
    </row>
    <row r="78" spans="1:20" ht="30.75" customHeight="1">
      <c r="A78" s="53" t="s">
        <v>35</v>
      </c>
      <c r="B78" s="18" t="s">
        <v>34</v>
      </c>
      <c r="C78" s="19" t="s">
        <v>214</v>
      </c>
      <c r="D78" s="20">
        <v>3499.53</v>
      </c>
      <c r="E78" s="21">
        <v>4070.85</v>
      </c>
      <c r="F78" s="21">
        <v>2150</v>
      </c>
      <c r="G78" s="22">
        <v>2200</v>
      </c>
      <c r="H78" s="23">
        <v>130.566</v>
      </c>
      <c r="I78" s="23">
        <v>118.146</v>
      </c>
      <c r="J78" s="27">
        <v>74.869</v>
      </c>
      <c r="K78" s="23">
        <v>79.286000000000001</v>
      </c>
      <c r="L78" s="83">
        <f t="shared" si="60"/>
        <v>402.86700000000002</v>
      </c>
      <c r="M78" s="24">
        <f t="shared" si="64"/>
        <v>176202.73398000002</v>
      </c>
      <c r="N78" s="24">
        <f t="shared" si="65"/>
        <v>159441.57138000004</v>
      </c>
      <c r="O78" s="24">
        <f t="shared" si="61"/>
        <v>140068.66865000001</v>
      </c>
      <c r="P78" s="24">
        <f t="shared" si="62"/>
        <v>148332.21309999999</v>
      </c>
      <c r="Q78" s="84">
        <f t="shared" si="63"/>
        <v>624045.18711000006</v>
      </c>
      <c r="R78" s="25" t="s">
        <v>16</v>
      </c>
      <c r="S78" s="48"/>
      <c r="T78" s="48"/>
    </row>
    <row r="79" spans="1:20" ht="30.75" customHeight="1">
      <c r="A79" s="78" t="s">
        <v>154</v>
      </c>
      <c r="B79" s="79"/>
      <c r="C79" s="79" t="s">
        <v>240</v>
      </c>
      <c r="D79" s="80" t="s">
        <v>16</v>
      </c>
      <c r="E79" s="81" t="s">
        <v>16</v>
      </c>
      <c r="F79" s="81" t="s">
        <v>16</v>
      </c>
      <c r="G79" s="82" t="s">
        <v>16</v>
      </c>
      <c r="H79" s="85">
        <f t="shared" ref="H79:K79" si="66">SUM(H80:H81)</f>
        <v>3012.808</v>
      </c>
      <c r="I79" s="23">
        <f t="shared" si="66"/>
        <v>1442.6399999999999</v>
      </c>
      <c r="J79" s="29">
        <f t="shared" si="66"/>
        <v>530.83000000000004</v>
      </c>
      <c r="K79" s="23">
        <f t="shared" si="66"/>
        <v>2143.9499999999998</v>
      </c>
      <c r="L79" s="83">
        <f t="shared" si="60"/>
        <v>7130.2280000000001</v>
      </c>
      <c r="M79" s="24">
        <f t="shared" ref="M79:P79" si="67">SUM(M80:M81)</f>
        <v>880945.05920000025</v>
      </c>
      <c r="N79" s="24">
        <f t="shared" si="67"/>
        <v>421827.9360000001</v>
      </c>
      <c r="O79" s="24">
        <f t="shared" si="67"/>
        <v>274253.31950000004</v>
      </c>
      <c r="P79" s="24">
        <f t="shared" si="67"/>
        <v>1107671.7675000003</v>
      </c>
      <c r="Q79" s="84">
        <f t="shared" si="63"/>
        <v>2684698.0822000005</v>
      </c>
      <c r="R79" s="25">
        <v>599459.18000000005</v>
      </c>
      <c r="S79" s="48">
        <f>P79/3</f>
        <v>369223.9225000001</v>
      </c>
      <c r="T79" s="48">
        <f t="shared" ref="T79:T121" si="68">Q79+R79-S79</f>
        <v>2914933.3397000004</v>
      </c>
    </row>
    <row r="80" spans="1:20" ht="30.75" customHeight="1">
      <c r="A80" s="53" t="s">
        <v>109</v>
      </c>
      <c r="B80" s="18" t="s">
        <v>17</v>
      </c>
      <c r="C80" s="19" t="s">
        <v>213</v>
      </c>
      <c r="D80" s="20">
        <v>2292.4</v>
      </c>
      <c r="E80" s="21">
        <v>2570.8200000000002</v>
      </c>
      <c r="F80" s="21">
        <v>2000</v>
      </c>
      <c r="G80" s="22">
        <v>2054.17</v>
      </c>
      <c r="H80" s="28">
        <v>2676.5219999999999</v>
      </c>
      <c r="I80" s="23">
        <v>1093.7069999999999</v>
      </c>
      <c r="J80" s="29">
        <v>237.96</v>
      </c>
      <c r="K80" s="23">
        <v>1779.27</v>
      </c>
      <c r="L80" s="83">
        <f t="shared" si="60"/>
        <v>5787.4589999999998</v>
      </c>
      <c r="M80" s="24">
        <f t="shared" si="64"/>
        <v>782615.03280000028</v>
      </c>
      <c r="N80" s="24">
        <f t="shared" si="65"/>
        <v>319799.92680000007</v>
      </c>
      <c r="O80" s="24">
        <f>(E80-G80)*J80</f>
        <v>122942.03400000003</v>
      </c>
      <c r="P80" s="24">
        <f>(E80-G80)*K80</f>
        <v>919259.84550000017</v>
      </c>
      <c r="Q80" s="84">
        <f t="shared" si="63"/>
        <v>2144616.8391000004</v>
      </c>
      <c r="R80" s="25" t="s">
        <v>16</v>
      </c>
      <c r="S80" s="48"/>
      <c r="T80" s="48"/>
    </row>
    <row r="81" spans="1:20" ht="30.75" customHeight="1">
      <c r="A81" s="53" t="s">
        <v>109</v>
      </c>
      <c r="B81" s="18" t="s">
        <v>17</v>
      </c>
      <c r="C81" s="19" t="s">
        <v>214</v>
      </c>
      <c r="D81" s="20">
        <v>2292.4</v>
      </c>
      <c r="E81" s="21">
        <v>2570.8200000000002</v>
      </c>
      <c r="F81" s="21">
        <v>2000</v>
      </c>
      <c r="G81" s="22">
        <v>2054.17</v>
      </c>
      <c r="H81" s="28">
        <v>336.286</v>
      </c>
      <c r="I81" s="23">
        <v>348.93299999999999</v>
      </c>
      <c r="J81" s="29">
        <v>292.87</v>
      </c>
      <c r="K81" s="23">
        <v>364.68</v>
      </c>
      <c r="L81" s="83">
        <f t="shared" si="60"/>
        <v>1342.769</v>
      </c>
      <c r="M81" s="24">
        <f t="shared" si="64"/>
        <v>98330.026400000032</v>
      </c>
      <c r="N81" s="24">
        <f t="shared" si="65"/>
        <v>102028.00920000003</v>
      </c>
      <c r="O81" s="24">
        <f>(E81-G81)*J81</f>
        <v>151311.28550000003</v>
      </c>
      <c r="P81" s="24">
        <f>(E81-G81)*K81</f>
        <v>188411.92200000005</v>
      </c>
      <c r="Q81" s="84">
        <f t="shared" si="63"/>
        <v>540081.24310000008</v>
      </c>
      <c r="R81" s="25" t="s">
        <v>16</v>
      </c>
      <c r="S81" s="48"/>
      <c r="T81" s="48"/>
    </row>
    <row r="82" spans="1:20" ht="30.75" customHeight="1">
      <c r="A82" s="78" t="s">
        <v>149</v>
      </c>
      <c r="B82" s="79"/>
      <c r="C82" s="79" t="s">
        <v>240</v>
      </c>
      <c r="D82" s="80" t="s">
        <v>16</v>
      </c>
      <c r="E82" s="81" t="s">
        <v>16</v>
      </c>
      <c r="F82" s="81" t="s">
        <v>16</v>
      </c>
      <c r="G82" s="82" t="s">
        <v>16</v>
      </c>
      <c r="H82" s="85">
        <f t="shared" ref="H82:K82" si="69">SUM(H83:H88)</f>
        <v>10784.295000000002</v>
      </c>
      <c r="I82" s="23">
        <f t="shared" si="69"/>
        <v>4495.2989999999991</v>
      </c>
      <c r="J82" s="29">
        <f t="shared" si="69"/>
        <v>1174.8999999999999</v>
      </c>
      <c r="K82" s="23">
        <f t="shared" si="69"/>
        <v>8682.6</v>
      </c>
      <c r="L82" s="83">
        <f t="shared" si="60"/>
        <v>25137.094000000005</v>
      </c>
      <c r="M82" s="24">
        <f t="shared" ref="M82:P82" si="70">SUM(M83:M88)</f>
        <v>27491386.044040006</v>
      </c>
      <c r="N82" s="24">
        <f t="shared" si="70"/>
        <v>11432923.54363</v>
      </c>
      <c r="O82" s="24">
        <f t="shared" si="70"/>
        <v>4786913.5549999997</v>
      </c>
      <c r="P82" s="24">
        <f t="shared" si="70"/>
        <v>38450960.729999997</v>
      </c>
      <c r="Q82" s="84">
        <f t="shared" si="63"/>
        <v>82162183.872669995</v>
      </c>
      <c r="R82" s="25">
        <v>22003985.59</v>
      </c>
      <c r="S82" s="48">
        <f>P82/3</f>
        <v>12816986.909999998</v>
      </c>
      <c r="T82" s="48">
        <f t="shared" si="68"/>
        <v>91349182.552670002</v>
      </c>
    </row>
    <row r="83" spans="1:20" ht="30.75" customHeight="1">
      <c r="A83" s="53" t="s">
        <v>27</v>
      </c>
      <c r="B83" s="18" t="s">
        <v>153</v>
      </c>
      <c r="C83" s="19" t="s">
        <v>213</v>
      </c>
      <c r="D83" s="20">
        <v>3587.46</v>
      </c>
      <c r="E83" s="21">
        <v>5382.33</v>
      </c>
      <c r="F83" s="21">
        <v>1601.67</v>
      </c>
      <c r="G83" s="22">
        <v>1837.11</v>
      </c>
      <c r="H83" s="28">
        <v>1045.297</v>
      </c>
      <c r="I83" s="23">
        <v>475.56799999999998</v>
      </c>
      <c r="J83" s="29">
        <v>155.4</v>
      </c>
      <c r="K83" s="23">
        <v>945.3</v>
      </c>
      <c r="L83" s="83">
        <f t="shared" si="60"/>
        <v>2621.5650000000001</v>
      </c>
      <c r="M83" s="24">
        <f t="shared" si="64"/>
        <v>2075740.3296300001</v>
      </c>
      <c r="N83" s="24">
        <f t="shared" si="65"/>
        <v>944378.17871999997</v>
      </c>
      <c r="O83" s="24">
        <f t="shared" ref="O83:O88" si="71">(E83-G83)*J83</f>
        <v>550927.18800000008</v>
      </c>
      <c r="P83" s="24">
        <f t="shared" ref="P83:P88" si="72">(E83-G83)*K83</f>
        <v>3351296.466</v>
      </c>
      <c r="Q83" s="84">
        <f t="shared" si="63"/>
        <v>6922342.1623499999</v>
      </c>
      <c r="R83" s="25" t="s">
        <v>16</v>
      </c>
      <c r="S83" s="48"/>
      <c r="T83" s="48"/>
    </row>
    <row r="84" spans="1:20" ht="30.75" customHeight="1">
      <c r="A84" s="53" t="s">
        <v>27</v>
      </c>
      <c r="B84" s="18" t="s">
        <v>272</v>
      </c>
      <c r="C84" s="19" t="s">
        <v>213</v>
      </c>
      <c r="D84" s="20">
        <v>4207.22</v>
      </c>
      <c r="E84" s="21">
        <v>5077.87</v>
      </c>
      <c r="F84" s="21">
        <v>1721.67</v>
      </c>
      <c r="G84" s="22">
        <v>1891.67</v>
      </c>
      <c r="H84" s="23">
        <v>2925.8130000000001</v>
      </c>
      <c r="I84" s="23">
        <v>1228.886</v>
      </c>
      <c r="J84" s="27">
        <v>475.9</v>
      </c>
      <c r="K84" s="23">
        <v>2614.1</v>
      </c>
      <c r="L84" s="83">
        <f t="shared" si="60"/>
        <v>7244.6990000000005</v>
      </c>
      <c r="M84" s="24">
        <f t="shared" si="64"/>
        <v>7272254.502150001</v>
      </c>
      <c r="N84" s="24">
        <f t="shared" si="65"/>
        <v>3054457.5973</v>
      </c>
      <c r="O84" s="24">
        <f t="shared" si="71"/>
        <v>1516312.5799999998</v>
      </c>
      <c r="P84" s="24">
        <f t="shared" si="72"/>
        <v>8329045.419999999</v>
      </c>
      <c r="Q84" s="84">
        <f t="shared" si="63"/>
        <v>20172070.09945</v>
      </c>
      <c r="R84" s="25" t="s">
        <v>16</v>
      </c>
      <c r="S84" s="48"/>
      <c r="T84" s="48"/>
    </row>
    <row r="85" spans="1:20" ht="30.75" customHeight="1">
      <c r="A85" s="53" t="s">
        <v>27</v>
      </c>
      <c r="B85" s="18" t="s">
        <v>152</v>
      </c>
      <c r="C85" s="19" t="s">
        <v>213</v>
      </c>
      <c r="D85" s="20">
        <v>4031.96</v>
      </c>
      <c r="E85" s="21">
        <v>4201.7700000000004</v>
      </c>
      <c r="F85" s="21">
        <v>1721.67</v>
      </c>
      <c r="G85" s="22">
        <v>1891.67</v>
      </c>
      <c r="H85" s="23">
        <v>507.64199999999994</v>
      </c>
      <c r="I85" s="23">
        <v>204.91699999999997</v>
      </c>
      <c r="J85" s="27">
        <v>84.9</v>
      </c>
      <c r="K85" s="23">
        <v>436.8</v>
      </c>
      <c r="L85" s="83">
        <f t="shared" si="60"/>
        <v>1234.259</v>
      </c>
      <c r="M85" s="24">
        <f t="shared" si="64"/>
        <v>1172800.2361799998</v>
      </c>
      <c r="N85" s="24">
        <f t="shared" si="65"/>
        <v>473417.69592999993</v>
      </c>
      <c r="O85" s="24">
        <f t="shared" si="71"/>
        <v>196127.49000000005</v>
      </c>
      <c r="P85" s="24">
        <f t="shared" si="72"/>
        <v>1009051.6800000002</v>
      </c>
      <c r="Q85" s="84">
        <f t="shared" si="63"/>
        <v>2851397.1021099999</v>
      </c>
      <c r="R85" s="25" t="s">
        <v>16</v>
      </c>
      <c r="S85" s="48"/>
      <c r="T85" s="48"/>
    </row>
    <row r="86" spans="1:20" ht="30.75" customHeight="1">
      <c r="A86" s="53" t="s">
        <v>107</v>
      </c>
      <c r="B86" s="18" t="s">
        <v>151</v>
      </c>
      <c r="C86" s="19" t="s">
        <v>213</v>
      </c>
      <c r="D86" s="20">
        <v>4484.5600000000004</v>
      </c>
      <c r="E86" s="21">
        <v>7455.25</v>
      </c>
      <c r="F86" s="21">
        <v>1460</v>
      </c>
      <c r="G86" s="22">
        <v>1674.62</v>
      </c>
      <c r="H86" s="23">
        <v>126.41899999999998</v>
      </c>
      <c r="I86" s="23">
        <v>54.680000000000007</v>
      </c>
      <c r="J86" s="27">
        <v>18.3</v>
      </c>
      <c r="K86" s="23">
        <v>115.6</v>
      </c>
      <c r="L86" s="83">
        <f t="shared" si="60"/>
        <v>314.99900000000002</v>
      </c>
      <c r="M86" s="24">
        <f t="shared" si="64"/>
        <v>382361.85064000002</v>
      </c>
      <c r="N86" s="24">
        <f t="shared" si="65"/>
        <v>165382.94080000004</v>
      </c>
      <c r="O86" s="24">
        <f t="shared" si="71"/>
        <v>105785.52900000001</v>
      </c>
      <c r="P86" s="24">
        <f t="shared" si="72"/>
        <v>668240.82799999998</v>
      </c>
      <c r="Q86" s="84">
        <f t="shared" si="63"/>
        <v>1321771.1484400001</v>
      </c>
      <c r="R86" s="25" t="s">
        <v>16</v>
      </c>
      <c r="S86" s="48"/>
      <c r="T86" s="48"/>
    </row>
    <row r="87" spans="1:20" ht="30.75" customHeight="1">
      <c r="A87" s="53" t="s">
        <v>107</v>
      </c>
      <c r="B87" s="18" t="s">
        <v>150</v>
      </c>
      <c r="C87" s="19" t="s">
        <v>213</v>
      </c>
      <c r="D87" s="20">
        <v>4484.5600000000004</v>
      </c>
      <c r="E87" s="21">
        <v>7455.25</v>
      </c>
      <c r="F87" s="21">
        <v>1800</v>
      </c>
      <c r="G87" s="22">
        <v>1965.33</v>
      </c>
      <c r="H87" s="23">
        <v>547.34799999999996</v>
      </c>
      <c r="I87" s="23">
        <v>273.65300000000002</v>
      </c>
      <c r="J87" s="27">
        <v>38</v>
      </c>
      <c r="K87" s="23">
        <v>391.8</v>
      </c>
      <c r="L87" s="83">
        <f t="shared" si="60"/>
        <v>1250.8009999999999</v>
      </c>
      <c r="M87" s="24">
        <f t="shared" si="64"/>
        <v>1469388.54688</v>
      </c>
      <c r="N87" s="24">
        <f t="shared" si="65"/>
        <v>734637.89768000017</v>
      </c>
      <c r="O87" s="24">
        <f t="shared" si="71"/>
        <v>208616.95999999999</v>
      </c>
      <c r="P87" s="24">
        <f t="shared" si="72"/>
        <v>2150950.656</v>
      </c>
      <c r="Q87" s="84">
        <f t="shared" si="63"/>
        <v>4563594.0605600001</v>
      </c>
      <c r="R87" s="25" t="s">
        <v>16</v>
      </c>
      <c r="S87" s="48"/>
      <c r="T87" s="48"/>
    </row>
    <row r="88" spans="1:20" ht="45" customHeight="1">
      <c r="A88" s="53" t="s">
        <v>107</v>
      </c>
      <c r="B88" s="18" t="s">
        <v>148</v>
      </c>
      <c r="C88" s="19" t="s">
        <v>213</v>
      </c>
      <c r="D88" s="20">
        <v>4484.5600000000004</v>
      </c>
      <c r="E88" s="21">
        <v>7455.25</v>
      </c>
      <c r="F88" s="21">
        <v>1800</v>
      </c>
      <c r="G88" s="22">
        <v>1965.33</v>
      </c>
      <c r="H88" s="23">
        <v>5631.7760000000007</v>
      </c>
      <c r="I88" s="23">
        <v>2257.5949999999998</v>
      </c>
      <c r="J88" s="27">
        <v>402.4</v>
      </c>
      <c r="K88" s="23">
        <v>4179</v>
      </c>
      <c r="L88" s="83">
        <f t="shared" si="60"/>
        <v>12470.771000000001</v>
      </c>
      <c r="M88" s="24">
        <f t="shared" si="64"/>
        <v>15118840.578560004</v>
      </c>
      <c r="N88" s="24">
        <f t="shared" si="65"/>
        <v>6060649.2332000006</v>
      </c>
      <c r="O88" s="24">
        <f t="shared" si="71"/>
        <v>2209143.8079999997</v>
      </c>
      <c r="P88" s="24">
        <f t="shared" si="72"/>
        <v>22942375.68</v>
      </c>
      <c r="Q88" s="84">
        <f t="shared" si="63"/>
        <v>46331009.299759999</v>
      </c>
      <c r="R88" s="25" t="s">
        <v>16</v>
      </c>
      <c r="S88" s="48"/>
      <c r="T88" s="48"/>
    </row>
    <row r="89" spans="1:20" ht="30.75" customHeight="1">
      <c r="A89" s="78" t="s">
        <v>147</v>
      </c>
      <c r="B89" s="79"/>
      <c r="C89" s="79" t="s">
        <v>240</v>
      </c>
      <c r="D89" s="80" t="s">
        <v>16</v>
      </c>
      <c r="E89" s="81" t="s">
        <v>16</v>
      </c>
      <c r="F89" s="81" t="s">
        <v>16</v>
      </c>
      <c r="G89" s="82" t="s">
        <v>16</v>
      </c>
      <c r="H89" s="85">
        <f>SUM(H90:H93)</f>
        <v>8975.8499999999985</v>
      </c>
      <c r="I89" s="23">
        <f t="shared" ref="I89:K89" si="73">SUM(I90:I93)</f>
        <v>5701.857</v>
      </c>
      <c r="J89" s="29">
        <f t="shared" si="73"/>
        <v>2671.03</v>
      </c>
      <c r="K89" s="23">
        <f t="shared" si="73"/>
        <v>8532.0400000000009</v>
      </c>
      <c r="L89" s="83">
        <f t="shared" si="60"/>
        <v>25880.776999999998</v>
      </c>
      <c r="M89" s="24">
        <f t="shared" ref="M89:P89" si="74">SUM(M90:M94)</f>
        <v>49972072.249239996</v>
      </c>
      <c r="N89" s="24">
        <f t="shared" si="74"/>
        <v>32048651.014759999</v>
      </c>
      <c r="O89" s="24">
        <f t="shared" si="74"/>
        <v>20451643.676899996</v>
      </c>
      <c r="P89" s="24">
        <f t="shared" si="74"/>
        <v>64747973.429200001</v>
      </c>
      <c r="Q89" s="84">
        <f t="shared" si="63"/>
        <v>167220340.37009999</v>
      </c>
      <c r="R89" s="25">
        <v>40833643.740000002</v>
      </c>
      <c r="S89" s="48">
        <f>P89/3</f>
        <v>21582657.809733335</v>
      </c>
      <c r="T89" s="48">
        <f t="shared" si="68"/>
        <v>186471326.30036667</v>
      </c>
    </row>
    <row r="90" spans="1:20" ht="30.75" customHeight="1">
      <c r="A90" s="53" t="s">
        <v>21</v>
      </c>
      <c r="B90" s="18" t="s">
        <v>146</v>
      </c>
      <c r="C90" s="19" t="s">
        <v>213</v>
      </c>
      <c r="D90" s="20">
        <v>7915.87</v>
      </c>
      <c r="E90" s="21">
        <v>10491.23</v>
      </c>
      <c r="F90" s="21">
        <v>1596.67</v>
      </c>
      <c r="G90" s="22">
        <v>1831.38</v>
      </c>
      <c r="H90" s="23">
        <v>5209.07</v>
      </c>
      <c r="I90" s="23">
        <v>3464.444</v>
      </c>
      <c r="J90" s="27">
        <v>1643.09</v>
      </c>
      <c r="K90" s="23">
        <v>5034.1000000000004</v>
      </c>
      <c r="L90" s="83">
        <f t="shared" si="60"/>
        <v>15350.704</v>
      </c>
      <c r="M90" s="24">
        <f t="shared" si="64"/>
        <v>32917155.143999998</v>
      </c>
      <c r="N90" s="24">
        <f t="shared" si="65"/>
        <v>21892514.524799999</v>
      </c>
      <c r="O90" s="24">
        <f>(E90-G90)*J90</f>
        <v>14228912.936499996</v>
      </c>
      <c r="P90" s="24">
        <f>(E90-G90)*K90</f>
        <v>43594550.884999998</v>
      </c>
      <c r="Q90" s="84">
        <f t="shared" si="63"/>
        <v>112633133.4903</v>
      </c>
      <c r="R90" s="25" t="s">
        <v>16</v>
      </c>
      <c r="S90" s="48"/>
      <c r="T90" s="48"/>
    </row>
    <row r="91" spans="1:20" ht="30.75" customHeight="1">
      <c r="A91" s="53" t="s">
        <v>21</v>
      </c>
      <c r="B91" s="18" t="s">
        <v>266</v>
      </c>
      <c r="C91" s="19" t="s">
        <v>213</v>
      </c>
      <c r="D91" s="20">
        <v>5707.17</v>
      </c>
      <c r="E91" s="21">
        <v>7973.32</v>
      </c>
      <c r="F91" s="21">
        <v>1596.67</v>
      </c>
      <c r="G91" s="22">
        <v>1831.38</v>
      </c>
      <c r="H91" s="23">
        <v>2060.9189999999999</v>
      </c>
      <c r="I91" s="23">
        <v>1204.325</v>
      </c>
      <c r="J91" s="27">
        <v>580.5</v>
      </c>
      <c r="K91" s="23">
        <v>1916.38</v>
      </c>
      <c r="L91" s="83">
        <f t="shared" si="60"/>
        <v>5762.1239999999998</v>
      </c>
      <c r="M91" s="24">
        <f t="shared" si="64"/>
        <v>8471407.5494999997</v>
      </c>
      <c r="N91" s="24">
        <f t="shared" si="65"/>
        <v>4950377.9125000006</v>
      </c>
      <c r="O91" s="24">
        <f>(E91-G91)*J91</f>
        <v>3565396.17</v>
      </c>
      <c r="P91" s="24">
        <f>(E91-G91)*K91</f>
        <v>11770290.9772</v>
      </c>
      <c r="Q91" s="84">
        <f t="shared" si="63"/>
        <v>28757472.609200001</v>
      </c>
      <c r="R91" s="25" t="s">
        <v>16</v>
      </c>
      <c r="S91" s="48"/>
      <c r="T91" s="48"/>
    </row>
    <row r="92" spans="1:20" ht="30.75" customHeight="1">
      <c r="A92" s="53" t="s">
        <v>21</v>
      </c>
      <c r="B92" s="18" t="s">
        <v>267</v>
      </c>
      <c r="C92" s="19" t="s">
        <v>213</v>
      </c>
      <c r="D92" s="20">
        <v>6588.45</v>
      </c>
      <c r="E92" s="21">
        <v>7670.37</v>
      </c>
      <c r="F92" s="21">
        <v>1596.67</v>
      </c>
      <c r="G92" s="22">
        <v>1831.38</v>
      </c>
      <c r="H92" s="23">
        <v>1654.463</v>
      </c>
      <c r="I92" s="23">
        <v>996.31700000000001</v>
      </c>
      <c r="J92" s="27">
        <v>433.56</v>
      </c>
      <c r="K92" s="23">
        <v>1534.29</v>
      </c>
      <c r="L92" s="83">
        <f t="shared" si="60"/>
        <v>4618.6299999999992</v>
      </c>
      <c r="M92" s="24">
        <f t="shared" si="64"/>
        <v>8258715.3141399994</v>
      </c>
      <c r="N92" s="24">
        <f t="shared" si="65"/>
        <v>4973395.2742599994</v>
      </c>
      <c r="O92" s="24">
        <f>(E92-G92)*J92</f>
        <v>2531552.5044</v>
      </c>
      <c r="P92" s="24">
        <f>(E92-G92)*K92</f>
        <v>8958703.9671</v>
      </c>
      <c r="Q92" s="84">
        <f t="shared" si="63"/>
        <v>24722367.059900001</v>
      </c>
      <c r="R92" s="25" t="s">
        <v>16</v>
      </c>
      <c r="S92" s="48"/>
      <c r="T92" s="48"/>
    </row>
    <row r="93" spans="1:20" ht="30.75" customHeight="1">
      <c r="A93" s="53" t="s">
        <v>21</v>
      </c>
      <c r="B93" s="18" t="s">
        <v>146</v>
      </c>
      <c r="C93" s="19" t="s">
        <v>214</v>
      </c>
      <c r="D93" s="20">
        <v>7915.87</v>
      </c>
      <c r="E93" s="21">
        <v>10491.23</v>
      </c>
      <c r="F93" s="21">
        <v>1596.67</v>
      </c>
      <c r="G93" s="22">
        <v>1831.38</v>
      </c>
      <c r="H93" s="23">
        <v>51.397999999999996</v>
      </c>
      <c r="I93" s="23">
        <v>36.771000000000001</v>
      </c>
      <c r="J93" s="27">
        <v>13.88</v>
      </c>
      <c r="K93" s="23">
        <v>47.27</v>
      </c>
      <c r="L93" s="83">
        <f t="shared" si="60"/>
        <v>149.31899999999999</v>
      </c>
      <c r="M93" s="24">
        <f t="shared" si="64"/>
        <v>324794.24159999995</v>
      </c>
      <c r="N93" s="24">
        <f t="shared" si="65"/>
        <v>232363.30319999999</v>
      </c>
      <c r="O93" s="24">
        <f>(E93-G93)*J93</f>
        <v>120198.71799999999</v>
      </c>
      <c r="P93" s="24">
        <f>(E93-G93)*K93</f>
        <v>409351.10949999996</v>
      </c>
      <c r="Q93" s="84">
        <f t="shared" si="63"/>
        <v>1086707.3722999999</v>
      </c>
      <c r="R93" s="25"/>
      <c r="S93" s="48"/>
      <c r="T93" s="48"/>
    </row>
    <row r="94" spans="1:20" ht="30.75" customHeight="1">
      <c r="A94" s="53" t="s">
        <v>21</v>
      </c>
      <c r="B94" s="18" t="s">
        <v>146</v>
      </c>
      <c r="C94" s="19" t="s">
        <v>13</v>
      </c>
      <c r="D94" s="20">
        <v>72.27</v>
      </c>
      <c r="E94" s="21">
        <v>94.59</v>
      </c>
      <c r="F94" s="21">
        <v>72.27</v>
      </c>
      <c r="G94" s="22">
        <v>72.27</v>
      </c>
      <c r="H94" s="26">
        <v>0</v>
      </c>
      <c r="I94" s="27">
        <v>0</v>
      </c>
      <c r="J94" s="27">
        <v>250.15</v>
      </c>
      <c r="K94" s="23">
        <v>675.47</v>
      </c>
      <c r="L94" s="83">
        <f t="shared" si="60"/>
        <v>925.62</v>
      </c>
      <c r="M94" s="24">
        <f t="shared" si="64"/>
        <v>0</v>
      </c>
      <c r="N94" s="24">
        <f t="shared" si="65"/>
        <v>0</v>
      </c>
      <c r="O94" s="24">
        <f>(E94-G94)*J94</f>
        <v>5583.3480000000018</v>
      </c>
      <c r="P94" s="24">
        <f>(E94-G94)*K94</f>
        <v>15076.490400000006</v>
      </c>
      <c r="Q94" s="84">
        <f t="shared" si="63"/>
        <v>20659.838400000008</v>
      </c>
      <c r="R94" s="25"/>
      <c r="S94" s="48"/>
      <c r="T94" s="48"/>
    </row>
    <row r="95" spans="1:20" ht="30.75" customHeight="1">
      <c r="A95" s="78" t="s">
        <v>145</v>
      </c>
      <c r="B95" s="79"/>
      <c r="C95" s="79" t="s">
        <v>240</v>
      </c>
      <c r="D95" s="80" t="s">
        <v>16</v>
      </c>
      <c r="E95" s="81" t="s">
        <v>16</v>
      </c>
      <c r="F95" s="81" t="s">
        <v>16</v>
      </c>
      <c r="G95" s="82" t="s">
        <v>16</v>
      </c>
      <c r="H95" s="26">
        <f>SUM(H96:H99)</f>
        <v>13249.376999999999</v>
      </c>
      <c r="I95" s="27">
        <f t="shared" ref="I95:K95" si="75">SUM(I96:I99)</f>
        <v>8428.7329999999984</v>
      </c>
      <c r="J95" s="23">
        <f t="shared" si="75"/>
        <v>2060.1469999999999</v>
      </c>
      <c r="K95" s="29">
        <f t="shared" si="75"/>
        <v>12128.328000000001</v>
      </c>
      <c r="L95" s="83">
        <f t="shared" si="60"/>
        <v>35866.584999999999</v>
      </c>
      <c r="M95" s="24">
        <f t="shared" ref="M95:N95" si="76">SUM(M96:M99)</f>
        <v>49833439.58625</v>
      </c>
      <c r="N95" s="24">
        <f t="shared" si="76"/>
        <v>31491970.083509997</v>
      </c>
      <c r="O95" s="24">
        <f>SUM(O96:O99)</f>
        <v>8387523.9545099987</v>
      </c>
      <c r="P95" s="24">
        <f>SUM(P96:P99)</f>
        <v>49600651.633259997</v>
      </c>
      <c r="Q95" s="84">
        <f t="shared" si="63"/>
        <v>139313585.25752997</v>
      </c>
      <c r="R95" s="25">
        <v>45538459.619999997</v>
      </c>
      <c r="S95" s="48">
        <f>P95/3</f>
        <v>16533550.544419998</v>
      </c>
      <c r="T95" s="48">
        <f t="shared" si="68"/>
        <v>168318494.33310997</v>
      </c>
    </row>
    <row r="96" spans="1:20" ht="30.75" customHeight="1">
      <c r="A96" s="53" t="s">
        <v>24</v>
      </c>
      <c r="B96" s="18" t="s">
        <v>91</v>
      </c>
      <c r="C96" s="19" t="s">
        <v>213</v>
      </c>
      <c r="D96" s="20">
        <v>5438.03</v>
      </c>
      <c r="E96" s="21">
        <v>5716.4</v>
      </c>
      <c r="F96" s="21">
        <v>1980</v>
      </c>
      <c r="G96" s="22">
        <v>2083.33</v>
      </c>
      <c r="H96" s="23">
        <v>8081.0010000000002</v>
      </c>
      <c r="I96" s="23">
        <v>5032.5859999999993</v>
      </c>
      <c r="J96" s="23">
        <v>620.55600000000004</v>
      </c>
      <c r="K96" s="27">
        <v>7566.5879999999997</v>
      </c>
      <c r="L96" s="83">
        <f t="shared" si="60"/>
        <v>21300.731</v>
      </c>
      <c r="M96" s="24">
        <f t="shared" si="64"/>
        <v>27944343.88803</v>
      </c>
      <c r="N96" s="24">
        <f t="shared" si="65"/>
        <v>17402833.365579996</v>
      </c>
      <c r="O96" s="24">
        <f>(E96-G96)*J96</f>
        <v>2254523.38692</v>
      </c>
      <c r="P96" s="24">
        <f>(E96-G96)*K96</f>
        <v>27489943.865159996</v>
      </c>
      <c r="Q96" s="84">
        <f t="shared" si="63"/>
        <v>75091644.505689994</v>
      </c>
      <c r="R96" s="25" t="s">
        <v>16</v>
      </c>
      <c r="S96" s="48"/>
      <c r="T96" s="48"/>
    </row>
    <row r="97" spans="1:20" ht="30.75" customHeight="1">
      <c r="A97" s="53" t="s">
        <v>24</v>
      </c>
      <c r="B97" s="18" t="s">
        <v>91</v>
      </c>
      <c r="C97" s="19" t="s">
        <v>214</v>
      </c>
      <c r="D97" s="20">
        <v>5438.03</v>
      </c>
      <c r="E97" s="21">
        <v>5716.4</v>
      </c>
      <c r="F97" s="21">
        <v>1980</v>
      </c>
      <c r="G97" s="22">
        <v>2083.33</v>
      </c>
      <c r="H97" s="23">
        <v>947.69399999999996</v>
      </c>
      <c r="I97" s="23">
        <v>931.89099999999996</v>
      </c>
      <c r="J97" s="27">
        <v>859.23299999999995</v>
      </c>
      <c r="K97" s="23">
        <v>780.66300000000001</v>
      </c>
      <c r="L97" s="83">
        <f t="shared" si="60"/>
        <v>3519.4810000000002</v>
      </c>
      <c r="M97" s="24">
        <f t="shared" si="64"/>
        <v>3277154.2828199998</v>
      </c>
      <c r="N97" s="24">
        <f t="shared" si="65"/>
        <v>3222507.0347299995</v>
      </c>
      <c r="O97" s="24">
        <f>(E97-G97)*J97</f>
        <v>3121653.6353099993</v>
      </c>
      <c r="P97" s="24">
        <f>(E97-G97)*K97</f>
        <v>2836203.3254099996</v>
      </c>
      <c r="Q97" s="84">
        <f t="shared" si="63"/>
        <v>12457518.278269999</v>
      </c>
      <c r="R97" s="25" t="s">
        <v>16</v>
      </c>
      <c r="S97" s="48"/>
      <c r="T97" s="48"/>
    </row>
    <row r="98" spans="1:20" ht="30.75" customHeight="1">
      <c r="A98" s="53" t="s">
        <v>24</v>
      </c>
      <c r="B98" s="18" t="s">
        <v>144</v>
      </c>
      <c r="C98" s="19" t="s">
        <v>213</v>
      </c>
      <c r="D98" s="20">
        <v>6389.7</v>
      </c>
      <c r="E98" s="21">
        <v>7162.66</v>
      </c>
      <c r="F98" s="21">
        <v>1980</v>
      </c>
      <c r="G98" s="22">
        <v>2083.33</v>
      </c>
      <c r="H98" s="23">
        <v>4153.6489999999994</v>
      </c>
      <c r="I98" s="23">
        <v>2407.4349999999999</v>
      </c>
      <c r="J98" s="27">
        <v>524.37900000000002</v>
      </c>
      <c r="K98" s="23">
        <v>3720.1190000000001</v>
      </c>
      <c r="L98" s="83">
        <f t="shared" si="60"/>
        <v>10805.581999999999</v>
      </c>
      <c r="M98" s="24">
        <f t="shared" si="64"/>
        <v>18316345.995299995</v>
      </c>
      <c r="N98" s="24">
        <f t="shared" si="65"/>
        <v>10616066.1195</v>
      </c>
      <c r="O98" s="24">
        <f>(E98-G98)*J98</f>
        <v>2663493.9860700001</v>
      </c>
      <c r="P98" s="24">
        <f>(E98-G98)*K98</f>
        <v>18895712.040270001</v>
      </c>
      <c r="Q98" s="84">
        <f t="shared" si="63"/>
        <v>50491618.141139999</v>
      </c>
      <c r="R98" s="25" t="s">
        <v>16</v>
      </c>
      <c r="S98" s="48"/>
      <c r="T98" s="48"/>
    </row>
    <row r="99" spans="1:20" ht="30.75" customHeight="1">
      <c r="A99" s="53" t="s">
        <v>24</v>
      </c>
      <c r="B99" s="18" t="s">
        <v>265</v>
      </c>
      <c r="C99" s="19" t="s">
        <v>214</v>
      </c>
      <c r="D99" s="20">
        <v>6389.7</v>
      </c>
      <c r="E99" s="21">
        <v>8297.32</v>
      </c>
      <c r="F99" s="21">
        <v>1980</v>
      </c>
      <c r="G99" s="22">
        <v>2083.33</v>
      </c>
      <c r="H99" s="23">
        <v>67.033000000000001</v>
      </c>
      <c r="I99" s="23">
        <v>56.820999999999998</v>
      </c>
      <c r="J99" s="27">
        <v>55.978999999999999</v>
      </c>
      <c r="K99" s="23">
        <v>60.957999999999998</v>
      </c>
      <c r="L99" s="83">
        <f t="shared" si="60"/>
        <v>240.791</v>
      </c>
      <c r="M99" s="24">
        <f t="shared" si="64"/>
        <v>295595.42009999999</v>
      </c>
      <c r="N99" s="24">
        <f t="shared" si="65"/>
        <v>250563.56369999997</v>
      </c>
      <c r="O99" s="24">
        <f>(E99-G99)*J99</f>
        <v>347852.94620999997</v>
      </c>
      <c r="P99" s="24">
        <f>(E99-G99)*K99</f>
        <v>378792.40242</v>
      </c>
      <c r="Q99" s="84">
        <f t="shared" si="63"/>
        <v>1272804.33243</v>
      </c>
      <c r="R99" s="25" t="s">
        <v>16</v>
      </c>
      <c r="S99" s="48"/>
      <c r="T99" s="48"/>
    </row>
    <row r="100" spans="1:20" ht="30.75" customHeight="1">
      <c r="A100" s="78" t="s">
        <v>141</v>
      </c>
      <c r="B100" s="79"/>
      <c r="C100" s="79" t="s">
        <v>240</v>
      </c>
      <c r="D100" s="80" t="s">
        <v>16</v>
      </c>
      <c r="E100" s="81" t="s">
        <v>16</v>
      </c>
      <c r="F100" s="81" t="s">
        <v>16</v>
      </c>
      <c r="G100" s="82" t="s">
        <v>16</v>
      </c>
      <c r="H100" s="23">
        <f t="shared" ref="H100:K100" si="77">SUM(H101)</f>
        <v>7539.3590000000004</v>
      </c>
      <c r="I100" s="23">
        <f t="shared" si="77"/>
        <v>4797.866</v>
      </c>
      <c r="J100" s="27">
        <f t="shared" si="77"/>
        <v>1614.9169999999999</v>
      </c>
      <c r="K100" s="23">
        <f t="shared" si="77"/>
        <v>7397.6970000000001</v>
      </c>
      <c r="L100" s="83">
        <f t="shared" si="60"/>
        <v>21349.839</v>
      </c>
      <c r="M100" s="24">
        <f t="shared" ref="M100:N100" si="78">SUM(M101)</f>
        <v>24771845.685530003</v>
      </c>
      <c r="N100" s="24">
        <f t="shared" si="78"/>
        <v>15764204.38022</v>
      </c>
      <c r="O100" s="24">
        <f>SUM(O101)</f>
        <v>6696188.7438199995</v>
      </c>
      <c r="P100" s="24">
        <f>SUM(P101)</f>
        <v>30674254.70262</v>
      </c>
      <c r="Q100" s="84">
        <f t="shared" si="63"/>
        <v>77906493.512189999</v>
      </c>
      <c r="R100" s="25">
        <v>23379299.890000001</v>
      </c>
      <c r="S100" s="48">
        <f>P100/3</f>
        <v>10224751.567539999</v>
      </c>
      <c r="T100" s="48">
        <f t="shared" si="68"/>
        <v>91061041.834649995</v>
      </c>
    </row>
    <row r="101" spans="1:20" ht="52.5" customHeight="1">
      <c r="A101" s="53" t="s">
        <v>46</v>
      </c>
      <c r="B101" s="18" t="s">
        <v>140</v>
      </c>
      <c r="C101" s="19" t="s">
        <v>213</v>
      </c>
      <c r="D101" s="20">
        <v>5159.67</v>
      </c>
      <c r="E101" s="21">
        <v>6266.46</v>
      </c>
      <c r="F101" s="21">
        <v>1874</v>
      </c>
      <c r="G101" s="22">
        <v>2120</v>
      </c>
      <c r="H101" s="23">
        <v>7539.3590000000004</v>
      </c>
      <c r="I101" s="23">
        <v>4797.866</v>
      </c>
      <c r="J101" s="27">
        <v>1614.9169999999999</v>
      </c>
      <c r="K101" s="23">
        <v>7397.6970000000001</v>
      </c>
      <c r="L101" s="83">
        <f t="shared" si="60"/>
        <v>21349.839</v>
      </c>
      <c r="M101" s="24">
        <f t="shared" si="64"/>
        <v>24771845.685530003</v>
      </c>
      <c r="N101" s="24">
        <f t="shared" si="65"/>
        <v>15764204.38022</v>
      </c>
      <c r="O101" s="24">
        <f>(E101-G101)*J101</f>
        <v>6696188.7438199995</v>
      </c>
      <c r="P101" s="24">
        <f>(E101-G101)*K101</f>
        <v>30674254.70262</v>
      </c>
      <c r="Q101" s="84">
        <f t="shared" si="63"/>
        <v>77906493.512189999</v>
      </c>
      <c r="R101" s="25" t="s">
        <v>16</v>
      </c>
      <c r="S101" s="48"/>
      <c r="T101" s="48"/>
    </row>
    <row r="102" spans="1:20" ht="30.75" customHeight="1">
      <c r="A102" s="78" t="s">
        <v>139</v>
      </c>
      <c r="B102" s="79"/>
      <c r="C102" s="79" t="s">
        <v>240</v>
      </c>
      <c r="D102" s="80" t="s">
        <v>16</v>
      </c>
      <c r="E102" s="81" t="s">
        <v>16</v>
      </c>
      <c r="F102" s="81" t="s">
        <v>16</v>
      </c>
      <c r="G102" s="82" t="s">
        <v>16</v>
      </c>
      <c r="H102" s="23">
        <f t="shared" ref="H102:K102" si="79">SUM(H103)</f>
        <v>319.09000000000003</v>
      </c>
      <c r="I102" s="23">
        <f t="shared" si="79"/>
        <v>135.75900000000001</v>
      </c>
      <c r="J102" s="27">
        <f t="shared" si="79"/>
        <v>8.9440000000000008</v>
      </c>
      <c r="K102" s="23">
        <f t="shared" si="79"/>
        <v>223.37799999999999</v>
      </c>
      <c r="L102" s="83">
        <f t="shared" si="60"/>
        <v>687.17100000000005</v>
      </c>
      <c r="M102" s="24">
        <f t="shared" ref="M102:N102" si="80">SUM(M103)</f>
        <v>415327.54399999999</v>
      </c>
      <c r="N102" s="24">
        <f t="shared" si="80"/>
        <v>176703.91440000001</v>
      </c>
      <c r="O102" s="24">
        <f>SUM(O103)</f>
        <v>11761.449440000004</v>
      </c>
      <c r="P102" s="24">
        <f>SUM(P103)</f>
        <v>293744.30378000002</v>
      </c>
      <c r="Q102" s="84">
        <f t="shared" si="63"/>
        <v>897537.21161999996</v>
      </c>
      <c r="R102" s="25">
        <v>290748.79999999999</v>
      </c>
      <c r="S102" s="48">
        <f>P102/3</f>
        <v>97914.767926666667</v>
      </c>
      <c r="T102" s="48">
        <f t="shared" si="68"/>
        <v>1090371.2436933334</v>
      </c>
    </row>
    <row r="103" spans="1:20" ht="30.75" customHeight="1">
      <c r="A103" s="53" t="s">
        <v>62</v>
      </c>
      <c r="B103" s="18" t="s">
        <v>138</v>
      </c>
      <c r="C103" s="19" t="s">
        <v>213</v>
      </c>
      <c r="D103" s="20">
        <v>3241.6</v>
      </c>
      <c r="E103" s="21">
        <v>3540.19</v>
      </c>
      <c r="F103" s="21">
        <v>1940</v>
      </c>
      <c r="G103" s="22">
        <v>2225.1799999999998</v>
      </c>
      <c r="H103" s="23">
        <v>319.09000000000003</v>
      </c>
      <c r="I103" s="23">
        <v>135.75900000000001</v>
      </c>
      <c r="J103" s="27">
        <v>8.9440000000000008</v>
      </c>
      <c r="K103" s="23">
        <v>223.37799999999999</v>
      </c>
      <c r="L103" s="83">
        <f t="shared" si="60"/>
        <v>687.17100000000005</v>
      </c>
      <c r="M103" s="24">
        <f t="shared" si="64"/>
        <v>415327.54399999999</v>
      </c>
      <c r="N103" s="24">
        <f t="shared" si="65"/>
        <v>176703.91440000001</v>
      </c>
      <c r="O103" s="24">
        <f>(E103-G103)*J103</f>
        <v>11761.449440000004</v>
      </c>
      <c r="P103" s="24">
        <f>(E103-G103)*K103</f>
        <v>293744.30378000002</v>
      </c>
      <c r="Q103" s="84">
        <f t="shared" si="63"/>
        <v>897537.21161999996</v>
      </c>
      <c r="R103" s="25" t="s">
        <v>16</v>
      </c>
      <c r="S103" s="48"/>
      <c r="T103" s="48"/>
    </row>
    <row r="104" spans="1:20" ht="30.75" customHeight="1">
      <c r="A104" s="78" t="s">
        <v>137</v>
      </c>
      <c r="B104" s="79"/>
      <c r="C104" s="79" t="s">
        <v>240</v>
      </c>
      <c r="D104" s="80" t="s">
        <v>16</v>
      </c>
      <c r="E104" s="81" t="s">
        <v>16</v>
      </c>
      <c r="F104" s="81" t="s">
        <v>16</v>
      </c>
      <c r="G104" s="82" t="s">
        <v>16</v>
      </c>
      <c r="H104" s="23">
        <f t="shared" ref="H104:K104" si="81">SUM(H105)</f>
        <v>1374.5709999999999</v>
      </c>
      <c r="I104" s="23">
        <f t="shared" si="81"/>
        <v>461.85599999999999</v>
      </c>
      <c r="J104" s="27">
        <f t="shared" si="81"/>
        <v>361.60599999999999</v>
      </c>
      <c r="K104" s="23">
        <f t="shared" si="81"/>
        <v>1343.5740000000001</v>
      </c>
      <c r="L104" s="83">
        <f t="shared" si="60"/>
        <v>3541.607</v>
      </c>
      <c r="M104" s="24">
        <f t="shared" ref="M104:P104" si="82">SUM(M105)</f>
        <v>12115510.031130001</v>
      </c>
      <c r="N104" s="24">
        <f t="shared" si="82"/>
        <v>4070812.63968</v>
      </c>
      <c r="O104" s="24">
        <f t="shared" si="82"/>
        <v>5110172.5992800007</v>
      </c>
      <c r="P104" s="24">
        <f t="shared" si="82"/>
        <v>18987226.539120004</v>
      </c>
      <c r="Q104" s="84">
        <f t="shared" si="63"/>
        <v>40283721.809210002</v>
      </c>
      <c r="R104" s="25">
        <v>11842301.550000001</v>
      </c>
      <c r="S104" s="48">
        <f>P104/3</f>
        <v>6329075.5130400015</v>
      </c>
      <c r="T104" s="48">
        <f t="shared" si="68"/>
        <v>45796947.846170001</v>
      </c>
    </row>
    <row r="105" spans="1:20" ht="30.75" customHeight="1">
      <c r="A105" s="53" t="s">
        <v>79</v>
      </c>
      <c r="B105" s="18" t="s">
        <v>269</v>
      </c>
      <c r="C105" s="19" t="s">
        <v>213</v>
      </c>
      <c r="D105" s="20">
        <v>10163.780000000001</v>
      </c>
      <c r="E105" s="21">
        <v>15680.04</v>
      </c>
      <c r="F105" s="21">
        <v>1349.75</v>
      </c>
      <c r="G105" s="22">
        <v>1548.16</v>
      </c>
      <c r="H105" s="23">
        <v>1374.5709999999999</v>
      </c>
      <c r="I105" s="23">
        <v>461.85599999999999</v>
      </c>
      <c r="J105" s="27">
        <v>361.60599999999999</v>
      </c>
      <c r="K105" s="23">
        <v>1343.5740000000001</v>
      </c>
      <c r="L105" s="83">
        <f t="shared" si="60"/>
        <v>3541.607</v>
      </c>
      <c r="M105" s="24">
        <f t="shared" si="64"/>
        <v>12115510.031130001</v>
      </c>
      <c r="N105" s="24">
        <f t="shared" si="65"/>
        <v>4070812.63968</v>
      </c>
      <c r="O105" s="24">
        <f>(E105-G105)*J105</f>
        <v>5110172.5992800007</v>
      </c>
      <c r="P105" s="24">
        <f>(E105-G105)*K105</f>
        <v>18987226.539120004</v>
      </c>
      <c r="Q105" s="84">
        <f t="shared" si="63"/>
        <v>40283721.809210002</v>
      </c>
      <c r="R105" s="25" t="s">
        <v>16</v>
      </c>
      <c r="S105" s="48"/>
      <c r="T105" s="48"/>
    </row>
    <row r="106" spans="1:20" ht="30.75" customHeight="1">
      <c r="A106" s="78" t="s">
        <v>136</v>
      </c>
      <c r="B106" s="79"/>
      <c r="C106" s="79" t="s">
        <v>240</v>
      </c>
      <c r="D106" s="80" t="s">
        <v>16</v>
      </c>
      <c r="E106" s="81" t="s">
        <v>16</v>
      </c>
      <c r="F106" s="81" t="s">
        <v>16</v>
      </c>
      <c r="G106" s="82" t="s">
        <v>16</v>
      </c>
      <c r="H106" s="23">
        <f t="shared" ref="H106:K106" si="83">SUM(H107:H108)</f>
        <v>6507.7080000000005</v>
      </c>
      <c r="I106" s="23">
        <f t="shared" si="83"/>
        <v>3076.5660000000003</v>
      </c>
      <c r="J106" s="27">
        <f t="shared" si="83"/>
        <v>1016.2</v>
      </c>
      <c r="K106" s="23">
        <f t="shared" si="83"/>
        <v>5776.61</v>
      </c>
      <c r="L106" s="83">
        <f t="shared" si="60"/>
        <v>16377.084000000003</v>
      </c>
      <c r="M106" s="24">
        <f t="shared" ref="M106:P106" si="84">SUM(M107:M108)</f>
        <v>21197296.960080002</v>
      </c>
      <c r="N106" s="24">
        <f t="shared" si="84"/>
        <v>10021175.369160002</v>
      </c>
      <c r="O106" s="24">
        <f t="shared" si="84"/>
        <v>4012618.1299999994</v>
      </c>
      <c r="P106" s="24">
        <f t="shared" si="84"/>
        <v>22809811.076499995</v>
      </c>
      <c r="Q106" s="84">
        <f t="shared" si="63"/>
        <v>58040901.535740003</v>
      </c>
      <c r="R106" s="25">
        <v>18128381.52</v>
      </c>
      <c r="S106" s="48">
        <f>P106/3</f>
        <v>7603270.3588333316</v>
      </c>
      <c r="T106" s="48">
        <f t="shared" si="68"/>
        <v>68566012.696906671</v>
      </c>
    </row>
    <row r="107" spans="1:20" ht="30.75" customHeight="1">
      <c r="A107" s="53" t="s">
        <v>62</v>
      </c>
      <c r="B107" s="18" t="s">
        <v>61</v>
      </c>
      <c r="C107" s="19" t="s">
        <v>213</v>
      </c>
      <c r="D107" s="20">
        <v>5557.26</v>
      </c>
      <c r="E107" s="21">
        <v>6348.65</v>
      </c>
      <c r="F107" s="21">
        <v>2300</v>
      </c>
      <c r="G107" s="22">
        <v>2400</v>
      </c>
      <c r="H107" s="23">
        <v>6343.9070000000002</v>
      </c>
      <c r="I107" s="23">
        <v>2971.3710000000001</v>
      </c>
      <c r="J107" s="27">
        <v>950.21</v>
      </c>
      <c r="K107" s="23">
        <v>5653.95</v>
      </c>
      <c r="L107" s="83">
        <f t="shared" si="60"/>
        <v>15919.438000000002</v>
      </c>
      <c r="M107" s="24">
        <f t="shared" si="64"/>
        <v>20663754.514820002</v>
      </c>
      <c r="N107" s="24">
        <f t="shared" si="65"/>
        <v>9678527.9034600016</v>
      </c>
      <c r="O107" s="24">
        <f>(E107-G107)*J107</f>
        <v>3752046.7164999996</v>
      </c>
      <c r="P107" s="24">
        <f>(E107-G107)*K107</f>
        <v>22325469.667499997</v>
      </c>
      <c r="Q107" s="84">
        <f t="shared" si="63"/>
        <v>56419798.802280001</v>
      </c>
      <c r="R107" s="25" t="s">
        <v>16</v>
      </c>
      <c r="S107" s="48"/>
      <c r="T107" s="48"/>
    </row>
    <row r="108" spans="1:20" ht="30.75" customHeight="1">
      <c r="A108" s="53" t="s">
        <v>62</v>
      </c>
      <c r="B108" s="18" t="s">
        <v>61</v>
      </c>
      <c r="C108" s="19" t="s">
        <v>214</v>
      </c>
      <c r="D108" s="20">
        <v>5557.26</v>
      </c>
      <c r="E108" s="21">
        <v>6348.65</v>
      </c>
      <c r="F108" s="21">
        <v>2300</v>
      </c>
      <c r="G108" s="22">
        <v>2400</v>
      </c>
      <c r="H108" s="23">
        <v>163.80099999999999</v>
      </c>
      <c r="I108" s="23">
        <v>105.19499999999999</v>
      </c>
      <c r="J108" s="27">
        <v>65.989999999999995</v>
      </c>
      <c r="K108" s="23">
        <v>122.66</v>
      </c>
      <c r="L108" s="83">
        <f t="shared" si="60"/>
        <v>457.64599999999996</v>
      </c>
      <c r="M108" s="24">
        <f t="shared" si="64"/>
        <v>533542.44525999995</v>
      </c>
      <c r="N108" s="24">
        <f t="shared" si="65"/>
        <v>342647.4657</v>
      </c>
      <c r="O108" s="24">
        <f>(E108-G108)*J108</f>
        <v>260571.41349999997</v>
      </c>
      <c r="P108" s="24">
        <f>(E108-G108)*K108</f>
        <v>484341.40899999993</v>
      </c>
      <c r="Q108" s="84">
        <f t="shared" si="63"/>
        <v>1621102.73346</v>
      </c>
      <c r="R108" s="25" t="s">
        <v>16</v>
      </c>
      <c r="S108" s="48"/>
      <c r="T108" s="48"/>
    </row>
    <row r="109" spans="1:20" ht="30.75" customHeight="1">
      <c r="A109" s="78" t="s">
        <v>242</v>
      </c>
      <c r="B109" s="79"/>
      <c r="C109" s="79" t="s">
        <v>240</v>
      </c>
      <c r="D109" s="80" t="s">
        <v>16</v>
      </c>
      <c r="E109" s="81" t="s">
        <v>16</v>
      </c>
      <c r="F109" s="81" t="s">
        <v>16</v>
      </c>
      <c r="G109" s="82" t="s">
        <v>16</v>
      </c>
      <c r="H109" s="26">
        <f t="shared" ref="H109:K109" si="85">SUM(H110:H111)</f>
        <v>998.83100000000002</v>
      </c>
      <c r="I109" s="27">
        <f t="shared" si="85"/>
        <v>661.86500000000001</v>
      </c>
      <c r="J109" s="29">
        <f t="shared" si="85"/>
        <v>348.05700000000002</v>
      </c>
      <c r="K109" s="23">
        <f t="shared" si="85"/>
        <v>1052.4769999999999</v>
      </c>
      <c r="L109" s="83">
        <f t="shared" si="60"/>
        <v>3061.2299999999996</v>
      </c>
      <c r="M109" s="24">
        <f t="shared" ref="M109:P109" si="86">SUM(M110:M111)</f>
        <v>5528513.9693100005</v>
      </c>
      <c r="N109" s="24">
        <f t="shared" si="86"/>
        <v>3663537.0166500001</v>
      </c>
      <c r="O109" s="24">
        <f t="shared" si="86"/>
        <v>2229167.8413899997</v>
      </c>
      <c r="P109" s="24">
        <f t="shared" si="86"/>
        <v>6738354.0435300004</v>
      </c>
      <c r="Q109" s="84">
        <f t="shared" si="63"/>
        <v>18159572.87088</v>
      </c>
      <c r="R109" s="25">
        <v>5516092.5899999999</v>
      </c>
      <c r="S109" s="48">
        <f>P109/3</f>
        <v>2246118.0145100001</v>
      </c>
      <c r="T109" s="48">
        <f t="shared" si="68"/>
        <v>21429547.446369998</v>
      </c>
    </row>
    <row r="110" spans="1:20" ht="30.75" customHeight="1">
      <c r="A110" s="53" t="s">
        <v>46</v>
      </c>
      <c r="B110" s="18" t="s">
        <v>96</v>
      </c>
      <c r="C110" s="19" t="s">
        <v>213</v>
      </c>
      <c r="D110" s="20">
        <v>7434.51</v>
      </c>
      <c r="E110" s="20">
        <v>8010.47</v>
      </c>
      <c r="F110" s="21">
        <v>1874</v>
      </c>
      <c r="G110" s="21">
        <v>2120</v>
      </c>
      <c r="H110" s="23">
        <v>547.57799999999997</v>
      </c>
      <c r="I110" s="27">
        <v>365.05200000000002</v>
      </c>
      <c r="J110" s="29">
        <v>171.08699999999999</v>
      </c>
      <c r="K110" s="23">
        <v>519.66399999999999</v>
      </c>
      <c r="L110" s="83">
        <f t="shared" si="60"/>
        <v>1603.3810000000001</v>
      </c>
      <c r="M110" s="24">
        <f t="shared" si="64"/>
        <v>3044812.94478</v>
      </c>
      <c r="N110" s="24">
        <f t="shared" si="65"/>
        <v>2029875.2965200001</v>
      </c>
      <c r="O110" s="24">
        <f>(E110-G110)*J110</f>
        <v>1007782.84089</v>
      </c>
      <c r="P110" s="24">
        <f>(E110-G110)*K110</f>
        <v>3061065.2020800002</v>
      </c>
      <c r="Q110" s="84">
        <f t="shared" si="63"/>
        <v>9143536.2842699997</v>
      </c>
      <c r="R110" s="25" t="s">
        <v>16</v>
      </c>
      <c r="S110" s="48"/>
      <c r="T110" s="48"/>
    </row>
    <row r="111" spans="1:20" ht="30.75" customHeight="1">
      <c r="A111" s="53" t="s">
        <v>46</v>
      </c>
      <c r="B111" s="18" t="s">
        <v>95</v>
      </c>
      <c r="C111" s="19" t="s">
        <v>213</v>
      </c>
      <c r="D111" s="20">
        <v>7564.01</v>
      </c>
      <c r="E111" s="20">
        <v>9163.65</v>
      </c>
      <c r="F111" s="21">
        <v>2060</v>
      </c>
      <c r="G111" s="21">
        <v>2262</v>
      </c>
      <c r="H111" s="23">
        <v>451.25300000000004</v>
      </c>
      <c r="I111" s="27">
        <v>296.81299999999999</v>
      </c>
      <c r="J111" s="29">
        <v>176.97</v>
      </c>
      <c r="K111" s="23">
        <v>532.81299999999999</v>
      </c>
      <c r="L111" s="83">
        <f t="shared" si="60"/>
        <v>1457.8490000000002</v>
      </c>
      <c r="M111" s="24">
        <f t="shared" si="64"/>
        <v>2483701.0245300005</v>
      </c>
      <c r="N111" s="24">
        <f t="shared" si="65"/>
        <v>1633661.72013</v>
      </c>
      <c r="O111" s="24">
        <f>(E111-G111)*J111</f>
        <v>1221385.0004999998</v>
      </c>
      <c r="P111" s="24">
        <f>(E111-G111)*K111</f>
        <v>3677288.8414499997</v>
      </c>
      <c r="Q111" s="84">
        <f t="shared" si="63"/>
        <v>9016036.5866100006</v>
      </c>
      <c r="R111" s="25" t="s">
        <v>16</v>
      </c>
      <c r="S111" s="48"/>
      <c r="T111" s="48"/>
    </row>
    <row r="112" spans="1:20" ht="30.75" customHeight="1">
      <c r="A112" s="78" t="s">
        <v>134</v>
      </c>
      <c r="B112" s="79"/>
      <c r="C112" s="79" t="s">
        <v>240</v>
      </c>
      <c r="D112" s="80" t="s">
        <v>16</v>
      </c>
      <c r="E112" s="81" t="s">
        <v>16</v>
      </c>
      <c r="F112" s="81" t="s">
        <v>16</v>
      </c>
      <c r="G112" s="82" t="s">
        <v>16</v>
      </c>
      <c r="H112" s="26">
        <f t="shared" ref="H112:K112" si="87">SUM(H113:H117)</f>
        <v>10752.127000000002</v>
      </c>
      <c r="I112" s="27">
        <f t="shared" si="87"/>
        <v>6980.277</v>
      </c>
      <c r="J112" s="29">
        <f t="shared" si="87"/>
        <v>2535.8999999999996</v>
      </c>
      <c r="K112" s="23">
        <f t="shared" si="87"/>
        <v>8804.0800000000017</v>
      </c>
      <c r="L112" s="83">
        <f t="shared" si="60"/>
        <v>29072.384000000005</v>
      </c>
      <c r="M112" s="24">
        <f t="shared" ref="M112:P112" si="88">SUM(M113:M117)</f>
        <v>6465691.7695399988</v>
      </c>
      <c r="N112" s="24">
        <f t="shared" si="88"/>
        <v>4143769.6490399996</v>
      </c>
      <c r="O112" s="24">
        <f t="shared" si="88"/>
        <v>3455282.8252000003</v>
      </c>
      <c r="P112" s="24">
        <f t="shared" si="88"/>
        <v>12464638.235900002</v>
      </c>
      <c r="Q112" s="84">
        <f t="shared" si="63"/>
        <v>26529382.479680002</v>
      </c>
      <c r="R112" s="25">
        <v>5024607.8499999996</v>
      </c>
      <c r="S112" s="48">
        <f>P112/3</f>
        <v>4154879.411966667</v>
      </c>
      <c r="T112" s="48">
        <f t="shared" si="68"/>
        <v>27399110.917713337</v>
      </c>
    </row>
    <row r="113" spans="1:20" ht="30.75" customHeight="1">
      <c r="A113" s="53" t="s">
        <v>24</v>
      </c>
      <c r="B113" s="18" t="s">
        <v>60</v>
      </c>
      <c r="C113" s="19" t="s">
        <v>213</v>
      </c>
      <c r="D113" s="20">
        <v>2234.06</v>
      </c>
      <c r="E113" s="21">
        <v>3165.86</v>
      </c>
      <c r="F113" s="21">
        <v>1980</v>
      </c>
      <c r="G113" s="22">
        <v>2083.33</v>
      </c>
      <c r="H113" s="23">
        <v>5939.8940000000002</v>
      </c>
      <c r="I113" s="23">
        <v>3561.5239999999999</v>
      </c>
      <c r="J113" s="27">
        <v>844.64</v>
      </c>
      <c r="K113" s="23">
        <v>4904.93</v>
      </c>
      <c r="L113" s="83">
        <f t="shared" si="60"/>
        <v>15250.987999999999</v>
      </c>
      <c r="M113" s="24">
        <f t="shared" si="64"/>
        <v>1509089.4696399998</v>
      </c>
      <c r="N113" s="24">
        <f t="shared" si="65"/>
        <v>904840.78743999975</v>
      </c>
      <c r="O113" s="24">
        <f>(E113-G113)*J113</f>
        <v>914348.13920000021</v>
      </c>
      <c r="P113" s="24">
        <f>(E113-G113)*K113</f>
        <v>5309733.8729000017</v>
      </c>
      <c r="Q113" s="84">
        <f t="shared" si="63"/>
        <v>8638012.2691800017</v>
      </c>
      <c r="R113" s="25" t="s">
        <v>16</v>
      </c>
      <c r="S113" s="48"/>
      <c r="T113" s="48"/>
    </row>
    <row r="114" spans="1:20" ht="30.75" customHeight="1">
      <c r="A114" s="53" t="s">
        <v>24</v>
      </c>
      <c r="B114" s="18" t="s">
        <v>60</v>
      </c>
      <c r="C114" s="19" t="s">
        <v>214</v>
      </c>
      <c r="D114" s="20">
        <v>2234.06</v>
      </c>
      <c r="E114" s="21">
        <v>3165.86</v>
      </c>
      <c r="F114" s="21">
        <v>1980</v>
      </c>
      <c r="G114" s="22">
        <v>2083.33</v>
      </c>
      <c r="H114" s="23">
        <v>858.2360000000001</v>
      </c>
      <c r="I114" s="23">
        <v>871.13499999999999</v>
      </c>
      <c r="J114" s="27">
        <v>656.28</v>
      </c>
      <c r="K114" s="23">
        <v>647.6</v>
      </c>
      <c r="L114" s="83">
        <f t="shared" si="60"/>
        <v>3033.2509999999997</v>
      </c>
      <c r="M114" s="24">
        <f t="shared" si="64"/>
        <v>218043.43815999999</v>
      </c>
      <c r="N114" s="24">
        <f t="shared" si="65"/>
        <v>221320.55809999994</v>
      </c>
      <c r="O114" s="24">
        <f>(E114-G114)*J114</f>
        <v>710442.78840000008</v>
      </c>
      <c r="P114" s="24">
        <f>(E114-G114)*K114</f>
        <v>701046.42800000019</v>
      </c>
      <c r="Q114" s="84">
        <f t="shared" si="63"/>
        <v>1850853.2126600002</v>
      </c>
      <c r="R114" s="25" t="s">
        <v>16</v>
      </c>
      <c r="S114" s="48"/>
      <c r="T114" s="48"/>
    </row>
    <row r="115" spans="1:20" ht="30.75" customHeight="1">
      <c r="A115" s="53" t="s">
        <v>24</v>
      </c>
      <c r="B115" s="18" t="s">
        <v>133</v>
      </c>
      <c r="C115" s="19" t="s">
        <v>213</v>
      </c>
      <c r="D115" s="20">
        <v>3180.89</v>
      </c>
      <c r="E115" s="21">
        <v>4169.1499999999996</v>
      </c>
      <c r="F115" s="21">
        <v>1980</v>
      </c>
      <c r="G115" s="22">
        <v>2083.33</v>
      </c>
      <c r="H115" s="23">
        <v>3278.9459999999999</v>
      </c>
      <c r="I115" s="23">
        <v>1556.924</v>
      </c>
      <c r="J115" s="27">
        <v>349.34</v>
      </c>
      <c r="K115" s="23">
        <v>2498.02</v>
      </c>
      <c r="L115" s="83">
        <f t="shared" si="60"/>
        <v>7683.23</v>
      </c>
      <c r="M115" s="24">
        <f t="shared" si="64"/>
        <v>3937653.4619399994</v>
      </c>
      <c r="N115" s="24">
        <f t="shared" si="65"/>
        <v>1869694.4623599998</v>
      </c>
      <c r="O115" s="24">
        <f>(E115-G115)*J115</f>
        <v>728660.35879999981</v>
      </c>
      <c r="P115" s="24">
        <f>(E115-G115)*K115</f>
        <v>5210420.0763999997</v>
      </c>
      <c r="Q115" s="84">
        <f t="shared" si="63"/>
        <v>11746428.359499998</v>
      </c>
      <c r="R115" s="25" t="s">
        <v>16</v>
      </c>
      <c r="S115" s="48"/>
      <c r="T115" s="48"/>
    </row>
    <row r="116" spans="1:20" ht="30.75" customHeight="1">
      <c r="A116" s="53" t="s">
        <v>24</v>
      </c>
      <c r="B116" s="18" t="s">
        <v>133</v>
      </c>
      <c r="C116" s="19" t="s">
        <v>214</v>
      </c>
      <c r="D116" s="20">
        <v>3180.89</v>
      </c>
      <c r="E116" s="21">
        <v>4169.1499999999996</v>
      </c>
      <c r="F116" s="21">
        <v>1980</v>
      </c>
      <c r="G116" s="22">
        <v>2083.33</v>
      </c>
      <c r="H116" s="23">
        <v>573.85199999999998</v>
      </c>
      <c r="I116" s="23">
        <v>557.12200000000007</v>
      </c>
      <c r="J116" s="27">
        <v>376.02</v>
      </c>
      <c r="K116" s="23">
        <v>443.91</v>
      </c>
      <c r="L116" s="83">
        <f t="shared" si="60"/>
        <v>1950.9040000000002</v>
      </c>
      <c r="M116" s="24">
        <f t="shared" si="64"/>
        <v>689133.12827999995</v>
      </c>
      <c r="N116" s="24">
        <f t="shared" si="65"/>
        <v>669042.23858</v>
      </c>
      <c r="O116" s="24">
        <f>(E116-G116)*J116</f>
        <v>784310.03639999987</v>
      </c>
      <c r="P116" s="24">
        <f>(E116-G116)*K116</f>
        <v>925916.35619999992</v>
      </c>
      <c r="Q116" s="84">
        <f t="shared" si="63"/>
        <v>3068401.7594599999</v>
      </c>
      <c r="R116" s="25" t="s">
        <v>16</v>
      </c>
      <c r="S116" s="48"/>
      <c r="T116" s="48"/>
    </row>
    <row r="117" spans="1:20" ht="30.75" customHeight="1">
      <c r="A117" s="53" t="s">
        <v>25</v>
      </c>
      <c r="B117" s="18" t="s">
        <v>319</v>
      </c>
      <c r="C117" s="19" t="s">
        <v>214</v>
      </c>
      <c r="D117" s="20">
        <v>2893.65</v>
      </c>
      <c r="E117" s="21">
        <v>2990.02</v>
      </c>
      <c r="F117" s="21">
        <v>1789.17</v>
      </c>
      <c r="G117" s="22">
        <v>1964.5</v>
      </c>
      <c r="H117" s="23">
        <v>101.199</v>
      </c>
      <c r="I117" s="23">
        <v>433.572</v>
      </c>
      <c r="J117" s="27">
        <v>309.62</v>
      </c>
      <c r="K117" s="23">
        <v>309.62</v>
      </c>
      <c r="L117" s="83">
        <f t="shared" si="60"/>
        <v>1154.011</v>
      </c>
      <c r="M117" s="24">
        <f t="shared" si="64"/>
        <v>111772.27151999999</v>
      </c>
      <c r="N117" s="24">
        <f t="shared" si="65"/>
        <v>478871.60256000003</v>
      </c>
      <c r="O117" s="24">
        <f>(E117-G117)*J117</f>
        <v>317521.5024</v>
      </c>
      <c r="P117" s="24">
        <f>(E117-G117)*K117</f>
        <v>317521.5024</v>
      </c>
      <c r="Q117" s="84">
        <f t="shared" si="63"/>
        <v>1225686.87888</v>
      </c>
      <c r="R117" s="25"/>
      <c r="S117" s="48"/>
      <c r="T117" s="48"/>
    </row>
    <row r="118" spans="1:20" ht="30.75" customHeight="1">
      <c r="A118" s="78" t="s">
        <v>215</v>
      </c>
      <c r="B118" s="79"/>
      <c r="C118" s="79" t="s">
        <v>240</v>
      </c>
      <c r="D118" s="20" t="s">
        <v>16</v>
      </c>
      <c r="E118" s="21" t="s">
        <v>16</v>
      </c>
      <c r="F118" s="21" t="s">
        <v>16</v>
      </c>
      <c r="G118" s="22" t="s">
        <v>16</v>
      </c>
      <c r="H118" s="85">
        <f t="shared" ref="H118:K118" si="89">SUM(H119:H120)</f>
        <v>4048.6499999999996</v>
      </c>
      <c r="I118" s="23">
        <f t="shared" si="89"/>
        <v>2137.1309999999999</v>
      </c>
      <c r="J118" s="23">
        <f t="shared" si="89"/>
        <v>565.29700000000003</v>
      </c>
      <c r="K118" s="29">
        <f t="shared" si="89"/>
        <v>3333.1800000000003</v>
      </c>
      <c r="L118" s="83">
        <f t="shared" si="60"/>
        <v>10084.258</v>
      </c>
      <c r="M118" s="24">
        <f t="shared" ref="M118:P118" si="90">SUM(M119:M120)</f>
        <v>1683509.6430000002</v>
      </c>
      <c r="N118" s="24">
        <f t="shared" si="90"/>
        <v>888661.81241999997</v>
      </c>
      <c r="O118" s="24">
        <f t="shared" si="90"/>
        <v>254276.24357000002</v>
      </c>
      <c r="P118" s="24">
        <f t="shared" si="90"/>
        <v>1499297.6958000003</v>
      </c>
      <c r="Q118" s="84">
        <f t="shared" si="63"/>
        <v>4325745.3947900003</v>
      </c>
      <c r="R118" s="25">
        <v>1386002.92</v>
      </c>
      <c r="S118" s="48">
        <f>P118/3</f>
        <v>499765.89860000013</v>
      </c>
      <c r="T118" s="48">
        <f t="shared" si="68"/>
        <v>5211982.4161900003</v>
      </c>
    </row>
    <row r="119" spans="1:20" ht="30.75" customHeight="1">
      <c r="A119" s="53" t="s">
        <v>27</v>
      </c>
      <c r="B119" s="18" t="s">
        <v>153</v>
      </c>
      <c r="C119" s="19" t="s">
        <v>213</v>
      </c>
      <c r="D119" s="20">
        <v>1257.49</v>
      </c>
      <c r="E119" s="20">
        <v>1415.2</v>
      </c>
      <c r="F119" s="21">
        <v>841.67</v>
      </c>
      <c r="G119" s="21">
        <v>965.39</v>
      </c>
      <c r="H119" s="28">
        <v>3887.0839999999998</v>
      </c>
      <c r="I119" s="23">
        <v>1975.7269999999999</v>
      </c>
      <c r="J119" s="23">
        <v>422.85899999999998</v>
      </c>
      <c r="K119" s="27">
        <v>3179.1210000000001</v>
      </c>
      <c r="L119" s="83">
        <f t="shared" si="60"/>
        <v>9464.7910000000011</v>
      </c>
      <c r="M119" s="24">
        <f t="shared" si="64"/>
        <v>1616327.2688800001</v>
      </c>
      <c r="N119" s="24">
        <f t="shared" si="65"/>
        <v>821546.80114</v>
      </c>
      <c r="O119" s="24">
        <f>(E119-G119)*J119</f>
        <v>190206.20679000003</v>
      </c>
      <c r="P119" s="24">
        <f>(E119-G119)*K119</f>
        <v>1430000.4170100002</v>
      </c>
      <c r="Q119" s="84">
        <f t="shared" si="63"/>
        <v>4058080.6938200006</v>
      </c>
      <c r="R119" s="25" t="s">
        <v>16</v>
      </c>
      <c r="S119" s="48"/>
      <c r="T119" s="48"/>
    </row>
    <row r="120" spans="1:20" ht="30.75" customHeight="1">
      <c r="A120" s="53" t="s">
        <v>27</v>
      </c>
      <c r="B120" s="18" t="s">
        <v>153</v>
      </c>
      <c r="C120" s="19" t="s">
        <v>214</v>
      </c>
      <c r="D120" s="20">
        <v>1257.49</v>
      </c>
      <c r="E120" s="20">
        <v>1415.2</v>
      </c>
      <c r="F120" s="21">
        <v>841.67</v>
      </c>
      <c r="G120" s="21">
        <v>965.39</v>
      </c>
      <c r="H120" s="28">
        <v>161.566</v>
      </c>
      <c r="I120" s="23">
        <v>161.404</v>
      </c>
      <c r="J120" s="23">
        <v>142.43799999999999</v>
      </c>
      <c r="K120" s="27">
        <v>154.059</v>
      </c>
      <c r="L120" s="83">
        <f t="shared" si="60"/>
        <v>619.46699999999998</v>
      </c>
      <c r="M120" s="24">
        <f t="shared" si="64"/>
        <v>67182.374120000008</v>
      </c>
      <c r="N120" s="24">
        <f t="shared" si="65"/>
        <v>67115.011280000006</v>
      </c>
      <c r="O120" s="24">
        <f>(E120-G120)*J120</f>
        <v>64070.036780000002</v>
      </c>
      <c r="P120" s="24">
        <f>(E120-G120)*K120</f>
        <v>69297.278790000011</v>
      </c>
      <c r="Q120" s="84">
        <f t="shared" si="63"/>
        <v>267664.70097000001</v>
      </c>
      <c r="R120" s="25" t="s">
        <v>16</v>
      </c>
      <c r="S120" s="48"/>
      <c r="T120" s="48"/>
    </row>
    <row r="121" spans="1:20" ht="30.75" customHeight="1">
      <c r="A121" s="78" t="s">
        <v>132</v>
      </c>
      <c r="B121" s="79"/>
      <c r="C121" s="79" t="s">
        <v>240</v>
      </c>
      <c r="D121" s="80" t="s">
        <v>16</v>
      </c>
      <c r="E121" s="81" t="s">
        <v>16</v>
      </c>
      <c r="F121" s="81" t="s">
        <v>16</v>
      </c>
      <c r="G121" s="82" t="s">
        <v>16</v>
      </c>
      <c r="H121" s="85">
        <f>SUM(H122:H129)</f>
        <v>24390.420000000002</v>
      </c>
      <c r="I121" s="23">
        <f t="shared" ref="I121:K121" si="91">SUM(I122:I129)</f>
        <v>12092.1</v>
      </c>
      <c r="J121" s="23">
        <f t="shared" si="91"/>
        <v>5283.4</v>
      </c>
      <c r="K121" s="29">
        <f t="shared" si="91"/>
        <v>19279.483</v>
      </c>
      <c r="L121" s="83">
        <f t="shared" si="60"/>
        <v>61045.403000000006</v>
      </c>
      <c r="M121" s="24">
        <f t="shared" ref="M121:N121" si="92">SUM(M122:M129)</f>
        <v>82296610.981700018</v>
      </c>
      <c r="N121" s="24">
        <f t="shared" si="92"/>
        <v>40750809.258799993</v>
      </c>
      <c r="O121" s="24">
        <f>SUM(O122:O129)</f>
        <v>18936062.032269999</v>
      </c>
      <c r="P121" s="24">
        <f t="shared" ref="P121" si="93">SUM(P122:P129)</f>
        <v>69098989.14244999</v>
      </c>
      <c r="Q121" s="84">
        <f t="shared" si="63"/>
        <v>211082471.41521996</v>
      </c>
      <c r="R121" s="25">
        <v>57499022.909999996</v>
      </c>
      <c r="S121" s="48">
        <f>P121/3</f>
        <v>23032996.380816665</v>
      </c>
      <c r="T121" s="48">
        <f t="shared" si="68"/>
        <v>245548497.94440332</v>
      </c>
    </row>
    <row r="122" spans="1:20" ht="36.75" customHeight="1">
      <c r="A122" s="53" t="s">
        <v>277</v>
      </c>
      <c r="B122" s="18" t="s">
        <v>278</v>
      </c>
      <c r="C122" s="19" t="s">
        <v>213</v>
      </c>
      <c r="D122" s="20">
        <v>4936.83</v>
      </c>
      <c r="E122" s="21">
        <v>5149.99</v>
      </c>
      <c r="F122" s="21">
        <v>1787.5</v>
      </c>
      <c r="G122" s="22">
        <v>1937.47</v>
      </c>
      <c r="H122" s="23">
        <v>18354.560000000001</v>
      </c>
      <c r="I122" s="23">
        <v>8554.9</v>
      </c>
      <c r="J122" s="27">
        <v>3746.7179999999998</v>
      </c>
      <c r="K122" s="23">
        <v>13672.018</v>
      </c>
      <c r="L122" s="83">
        <f t="shared" si="60"/>
        <v>44328.195999999996</v>
      </c>
      <c r="M122" s="24">
        <f t="shared" si="64"/>
        <v>57804566.444800004</v>
      </c>
      <c r="N122" s="24">
        <f t="shared" si="65"/>
        <v>26942203.216999996</v>
      </c>
      <c r="O122" s="24">
        <f t="shared" ref="O122:O129" si="94">(E122-G122)*J122</f>
        <v>12036406.509359999</v>
      </c>
      <c r="P122" s="24">
        <f t="shared" ref="P122:P129" si="95">(E122-G122)*K122</f>
        <v>43921631.26535999</v>
      </c>
      <c r="Q122" s="84">
        <f t="shared" si="63"/>
        <v>140704807.43651998</v>
      </c>
      <c r="R122" s="25" t="s">
        <v>16</v>
      </c>
      <c r="S122" s="48"/>
      <c r="T122" s="48"/>
    </row>
    <row r="123" spans="1:20" ht="34.5" customHeight="1">
      <c r="A123" s="53" t="s">
        <v>277</v>
      </c>
      <c r="B123" s="18" t="s">
        <v>279</v>
      </c>
      <c r="C123" s="19" t="s">
        <v>213</v>
      </c>
      <c r="D123" s="20">
        <v>7373.2</v>
      </c>
      <c r="E123" s="21">
        <v>8591.76</v>
      </c>
      <c r="F123" s="21">
        <v>1444.17</v>
      </c>
      <c r="G123" s="22">
        <v>1656.46</v>
      </c>
      <c r="H123" s="23">
        <v>16.869999999999997</v>
      </c>
      <c r="I123" s="23">
        <v>7.21</v>
      </c>
      <c r="J123" s="27">
        <v>23.445</v>
      </c>
      <c r="K123" s="23">
        <v>85.557000000000002</v>
      </c>
      <c r="L123" s="83">
        <f t="shared" ref="L123:L186" si="96">SUM(H123:K123)</f>
        <v>133.08199999999999</v>
      </c>
      <c r="M123" s="24">
        <f t="shared" si="64"/>
        <v>100022.73609999998</v>
      </c>
      <c r="N123" s="24">
        <f t="shared" si="65"/>
        <v>42748.306299999997</v>
      </c>
      <c r="O123" s="24">
        <f t="shared" si="94"/>
        <v>162598.1085</v>
      </c>
      <c r="P123" s="24">
        <f t="shared" si="95"/>
        <v>593363.4621</v>
      </c>
      <c r="Q123" s="84">
        <f t="shared" ref="Q123:Q186" si="97">SUM(M123:P123)</f>
        <v>898732.61300000001</v>
      </c>
      <c r="R123" s="25" t="s">
        <v>16</v>
      </c>
      <c r="S123" s="48"/>
      <c r="T123" s="48"/>
    </row>
    <row r="124" spans="1:20" ht="58.5" customHeight="1">
      <c r="A124" s="53" t="s">
        <v>277</v>
      </c>
      <c r="B124" s="18" t="s">
        <v>280</v>
      </c>
      <c r="C124" s="19" t="s">
        <v>213</v>
      </c>
      <c r="D124" s="20">
        <v>5949.5</v>
      </c>
      <c r="E124" s="21">
        <v>6774.72</v>
      </c>
      <c r="F124" s="21">
        <v>1834.17</v>
      </c>
      <c r="G124" s="22">
        <v>1937.47</v>
      </c>
      <c r="H124" s="23">
        <v>113.25</v>
      </c>
      <c r="I124" s="23">
        <v>56.11</v>
      </c>
      <c r="J124" s="27">
        <v>30.170999999999999</v>
      </c>
      <c r="K124" s="23">
        <v>110.095</v>
      </c>
      <c r="L124" s="83">
        <f t="shared" si="96"/>
        <v>309.62599999999998</v>
      </c>
      <c r="M124" s="24">
        <f t="shared" ref="M124:M187" si="98">(D124-F124)*H124</f>
        <v>466061.1225</v>
      </c>
      <c r="N124" s="24">
        <f t="shared" ref="N124:N187" si="99">(D124-F124)*I124</f>
        <v>230911.16629999998</v>
      </c>
      <c r="O124" s="24">
        <f t="shared" si="94"/>
        <v>145944.66975</v>
      </c>
      <c r="P124" s="24">
        <f t="shared" si="95"/>
        <v>532557.03874999995</v>
      </c>
      <c r="Q124" s="84">
        <f t="shared" si="97"/>
        <v>1375473.9972999999</v>
      </c>
      <c r="R124" s="25" t="s">
        <v>16</v>
      </c>
      <c r="S124" s="48"/>
      <c r="T124" s="48"/>
    </row>
    <row r="125" spans="1:20" ht="30.75" customHeight="1">
      <c r="A125" s="53" t="s">
        <v>277</v>
      </c>
      <c r="B125" s="18" t="s">
        <v>281</v>
      </c>
      <c r="C125" s="19" t="s">
        <v>213</v>
      </c>
      <c r="D125" s="20">
        <v>5949.5</v>
      </c>
      <c r="E125" s="21">
        <v>6774.72</v>
      </c>
      <c r="F125" s="21">
        <v>1689.17</v>
      </c>
      <c r="G125" s="22">
        <v>1937.47</v>
      </c>
      <c r="H125" s="23">
        <v>55.89</v>
      </c>
      <c r="I125" s="23">
        <v>28.009999999999998</v>
      </c>
      <c r="J125" s="27">
        <v>13.433</v>
      </c>
      <c r="K125" s="23">
        <v>49.018999999999998</v>
      </c>
      <c r="L125" s="83">
        <f t="shared" si="96"/>
        <v>146.352</v>
      </c>
      <c r="M125" s="24">
        <f t="shared" si="98"/>
        <v>238109.8437</v>
      </c>
      <c r="N125" s="24">
        <f t="shared" si="99"/>
        <v>119331.84329999999</v>
      </c>
      <c r="O125" s="24">
        <f t="shared" si="94"/>
        <v>64978.77925</v>
      </c>
      <c r="P125" s="24">
        <f t="shared" si="95"/>
        <v>237117.15774999998</v>
      </c>
      <c r="Q125" s="84">
        <f t="shared" si="97"/>
        <v>659537.62399999995</v>
      </c>
      <c r="R125" s="25" t="s">
        <v>16</v>
      </c>
      <c r="S125" s="48"/>
      <c r="T125" s="48"/>
    </row>
    <row r="126" spans="1:20" ht="30.75" customHeight="1">
      <c r="A126" s="53" t="s">
        <v>277</v>
      </c>
      <c r="B126" s="18" t="s">
        <v>282</v>
      </c>
      <c r="C126" s="19" t="s">
        <v>213</v>
      </c>
      <c r="D126" s="20">
        <v>5949.5</v>
      </c>
      <c r="E126" s="21">
        <v>6774.72</v>
      </c>
      <c r="F126" s="21">
        <v>1398.33</v>
      </c>
      <c r="G126" s="22">
        <v>1603.88</v>
      </c>
      <c r="H126" s="23">
        <v>7.62</v>
      </c>
      <c r="I126" s="23">
        <v>3.77</v>
      </c>
      <c r="J126" s="27">
        <v>1.9590000000000001</v>
      </c>
      <c r="K126" s="23">
        <v>7.149</v>
      </c>
      <c r="L126" s="83">
        <f t="shared" si="96"/>
        <v>20.498000000000001</v>
      </c>
      <c r="M126" s="24">
        <f t="shared" si="98"/>
        <v>34679.915399999998</v>
      </c>
      <c r="N126" s="24">
        <f t="shared" si="99"/>
        <v>17157.910899999999</v>
      </c>
      <c r="O126" s="24">
        <f t="shared" si="94"/>
        <v>10129.675560000001</v>
      </c>
      <c r="P126" s="24">
        <f t="shared" si="95"/>
        <v>36966.335160000002</v>
      </c>
      <c r="Q126" s="84">
        <f t="shared" si="97"/>
        <v>98933.837020000006</v>
      </c>
      <c r="R126" s="25" t="s">
        <v>16</v>
      </c>
      <c r="S126" s="48"/>
      <c r="T126" s="48"/>
    </row>
    <row r="127" spans="1:20" ht="56.25" customHeight="1">
      <c r="A127" s="53" t="s">
        <v>277</v>
      </c>
      <c r="B127" s="18" t="s">
        <v>283</v>
      </c>
      <c r="C127" s="19" t="s">
        <v>213</v>
      </c>
      <c r="D127" s="20">
        <v>5949.5</v>
      </c>
      <c r="E127" s="21">
        <v>6774.72</v>
      </c>
      <c r="F127" s="21">
        <v>1787.5</v>
      </c>
      <c r="G127" s="22">
        <v>1937.47</v>
      </c>
      <c r="H127" s="23">
        <v>2403.9900000000002</v>
      </c>
      <c r="I127" s="23">
        <v>1202.5999999999999</v>
      </c>
      <c r="J127" s="27">
        <v>570.09699999999998</v>
      </c>
      <c r="K127" s="23">
        <v>2080.3249999999998</v>
      </c>
      <c r="L127" s="83">
        <f t="shared" si="96"/>
        <v>6257.0119999999997</v>
      </c>
      <c r="M127" s="24">
        <f t="shared" si="98"/>
        <v>10005406.380000001</v>
      </c>
      <c r="N127" s="24">
        <f t="shared" si="99"/>
        <v>5005221.1999999993</v>
      </c>
      <c r="O127" s="24">
        <f t="shared" si="94"/>
        <v>2757701.71325</v>
      </c>
      <c r="P127" s="24">
        <f t="shared" si="95"/>
        <v>10063052.106249999</v>
      </c>
      <c r="Q127" s="84">
        <f t="shared" si="97"/>
        <v>27831381.399500001</v>
      </c>
      <c r="R127" s="25" t="s">
        <v>16</v>
      </c>
      <c r="S127" s="48"/>
      <c r="T127" s="48"/>
    </row>
    <row r="128" spans="1:20" ht="42.75" customHeight="1">
      <c r="A128" s="53" t="s">
        <v>277</v>
      </c>
      <c r="B128" s="18" t="s">
        <v>284</v>
      </c>
      <c r="C128" s="19" t="s">
        <v>213</v>
      </c>
      <c r="D128" s="20">
        <v>5949.5</v>
      </c>
      <c r="E128" s="21">
        <v>6774.72</v>
      </c>
      <c r="F128" s="21">
        <v>1444.17</v>
      </c>
      <c r="G128" s="22">
        <v>1656.46</v>
      </c>
      <c r="H128" s="23">
        <v>2079.3599999999997</v>
      </c>
      <c r="I128" s="23">
        <v>988.43</v>
      </c>
      <c r="J128" s="27">
        <v>459.04399999999998</v>
      </c>
      <c r="K128" s="23">
        <v>1675.0820000000001</v>
      </c>
      <c r="L128" s="83">
        <f t="shared" si="96"/>
        <v>5201.9159999999993</v>
      </c>
      <c r="M128" s="24">
        <f t="shared" si="98"/>
        <v>9368202.9887999985</v>
      </c>
      <c r="N128" s="24">
        <f t="shared" si="99"/>
        <v>4453203.3318999996</v>
      </c>
      <c r="O128" s="24">
        <f t="shared" si="94"/>
        <v>2349506.5434400002</v>
      </c>
      <c r="P128" s="24">
        <f t="shared" si="95"/>
        <v>8573505.1973200012</v>
      </c>
      <c r="Q128" s="84">
        <f t="shared" si="97"/>
        <v>24744418.061459996</v>
      </c>
      <c r="R128" s="25" t="s">
        <v>16</v>
      </c>
      <c r="S128" s="48"/>
      <c r="T128" s="48"/>
    </row>
    <row r="129" spans="1:20" ht="30.75" customHeight="1">
      <c r="A129" s="53" t="s">
        <v>277</v>
      </c>
      <c r="B129" s="18" t="s">
        <v>285</v>
      </c>
      <c r="C129" s="19" t="s">
        <v>214</v>
      </c>
      <c r="D129" s="20">
        <v>4936.83</v>
      </c>
      <c r="E129" s="21">
        <v>5149.99</v>
      </c>
      <c r="F129" s="21">
        <v>1787.5</v>
      </c>
      <c r="G129" s="22">
        <v>1937.47</v>
      </c>
      <c r="H129" s="23">
        <v>1358.88</v>
      </c>
      <c r="I129" s="23">
        <v>1251.0700000000002</v>
      </c>
      <c r="J129" s="23">
        <v>438.53300000000002</v>
      </c>
      <c r="K129" s="27">
        <v>1600.2380000000001</v>
      </c>
      <c r="L129" s="83">
        <f t="shared" si="96"/>
        <v>4648.7210000000005</v>
      </c>
      <c r="M129" s="24">
        <f t="shared" si="98"/>
        <v>4279561.5504000001</v>
      </c>
      <c r="N129" s="24">
        <f t="shared" si="99"/>
        <v>3940032.2831000006</v>
      </c>
      <c r="O129" s="24">
        <f t="shared" si="94"/>
        <v>1408796.0331599999</v>
      </c>
      <c r="P129" s="24">
        <f t="shared" si="95"/>
        <v>5140796.5797599992</v>
      </c>
      <c r="Q129" s="84">
        <f t="shared" si="97"/>
        <v>14769186.446419999</v>
      </c>
      <c r="R129" s="25" t="s">
        <v>16</v>
      </c>
      <c r="S129" s="48"/>
      <c r="T129" s="48"/>
    </row>
    <row r="130" spans="1:20" ht="30.75" customHeight="1">
      <c r="A130" s="78" t="s">
        <v>131</v>
      </c>
      <c r="B130" s="79"/>
      <c r="C130" s="79" t="s">
        <v>240</v>
      </c>
      <c r="D130" s="80" t="s">
        <v>16</v>
      </c>
      <c r="E130" s="81" t="s">
        <v>16</v>
      </c>
      <c r="F130" s="81" t="s">
        <v>16</v>
      </c>
      <c r="G130" s="82" t="s">
        <v>16</v>
      </c>
      <c r="H130" s="85">
        <f t="shared" ref="H130:K130" si="100">SUM(H131:H132)</f>
        <v>4628.5600000000004</v>
      </c>
      <c r="I130" s="23">
        <f t="shared" si="100"/>
        <v>2521.1289999999999</v>
      </c>
      <c r="J130" s="23">
        <f t="shared" si="100"/>
        <v>670.99</v>
      </c>
      <c r="K130" s="29">
        <f t="shared" si="100"/>
        <v>4052.8500000000004</v>
      </c>
      <c r="L130" s="83">
        <f t="shared" si="96"/>
        <v>11873.529</v>
      </c>
      <c r="M130" s="24">
        <f t="shared" ref="M130:P130" si="101">SUM(M131:M132)</f>
        <v>21275410.772</v>
      </c>
      <c r="N130" s="24">
        <f t="shared" si="101"/>
        <v>11586081.366049999</v>
      </c>
      <c r="O130" s="24">
        <f t="shared" si="101"/>
        <v>4126452.3588999999</v>
      </c>
      <c r="P130" s="24">
        <f t="shared" si="101"/>
        <v>24257046.132699996</v>
      </c>
      <c r="Q130" s="84">
        <f t="shared" si="97"/>
        <v>61244990.629649997</v>
      </c>
      <c r="R130" s="25">
        <v>18617816.420000002</v>
      </c>
      <c r="S130" s="48">
        <f>P130/3</f>
        <v>8085682.0442333324</v>
      </c>
      <c r="T130" s="48">
        <f t="shared" ref="T130:T186" si="102">Q130+R130-S130</f>
        <v>71777125.005416662</v>
      </c>
    </row>
    <row r="131" spans="1:20" ht="30.75" customHeight="1">
      <c r="A131" s="53" t="s">
        <v>31</v>
      </c>
      <c r="B131" s="18" t="s">
        <v>286</v>
      </c>
      <c r="C131" s="19" t="s">
        <v>213</v>
      </c>
      <c r="D131" s="20">
        <v>5988.45</v>
      </c>
      <c r="E131" s="21">
        <v>6896.4</v>
      </c>
      <c r="F131" s="21">
        <v>1744</v>
      </c>
      <c r="G131" s="22">
        <v>1948</v>
      </c>
      <c r="H131" s="28">
        <v>3314.8</v>
      </c>
      <c r="I131" s="23">
        <v>1807.4850000000001</v>
      </c>
      <c r="J131" s="27">
        <v>440.3</v>
      </c>
      <c r="K131" s="23">
        <v>2850.38</v>
      </c>
      <c r="L131" s="83">
        <f t="shared" si="96"/>
        <v>8412.9650000000001</v>
      </c>
      <c r="M131" s="24">
        <f t="shared" si="98"/>
        <v>14069502.859999999</v>
      </c>
      <c r="N131" s="24">
        <f t="shared" si="99"/>
        <v>7671779.7082500001</v>
      </c>
      <c r="O131" s="24">
        <f>(E131-G131)*J131</f>
        <v>2178780.52</v>
      </c>
      <c r="P131" s="24">
        <f>(E131-G131)*K131</f>
        <v>14104820.391999999</v>
      </c>
      <c r="Q131" s="84">
        <f t="shared" si="97"/>
        <v>38024883.480250001</v>
      </c>
      <c r="R131" s="25" t="s">
        <v>16</v>
      </c>
      <c r="S131" s="48"/>
      <c r="T131" s="48"/>
    </row>
    <row r="132" spans="1:20" ht="30.75" customHeight="1">
      <c r="A132" s="53" t="s">
        <v>31</v>
      </c>
      <c r="B132" s="18" t="s">
        <v>287</v>
      </c>
      <c r="C132" s="19" t="s">
        <v>213</v>
      </c>
      <c r="D132" s="20">
        <v>7228.95</v>
      </c>
      <c r="E132" s="21">
        <v>10390.81</v>
      </c>
      <c r="F132" s="21">
        <v>1744</v>
      </c>
      <c r="G132" s="22">
        <v>1948</v>
      </c>
      <c r="H132" s="28">
        <v>1313.76</v>
      </c>
      <c r="I132" s="23">
        <v>713.64400000000001</v>
      </c>
      <c r="J132" s="27">
        <v>230.69</v>
      </c>
      <c r="K132" s="23">
        <v>1202.47</v>
      </c>
      <c r="L132" s="83">
        <f t="shared" si="96"/>
        <v>3460.5640000000003</v>
      </c>
      <c r="M132" s="24">
        <f t="shared" si="98"/>
        <v>7205907.9119999995</v>
      </c>
      <c r="N132" s="24">
        <f t="shared" si="99"/>
        <v>3914301.6577999997</v>
      </c>
      <c r="O132" s="24">
        <f>(E132-G132)*J132</f>
        <v>1947671.8388999999</v>
      </c>
      <c r="P132" s="24">
        <f>(E132-G132)*K132</f>
        <v>10152225.740699999</v>
      </c>
      <c r="Q132" s="84">
        <f t="shared" si="97"/>
        <v>23220107.149399996</v>
      </c>
      <c r="R132" s="25" t="s">
        <v>16</v>
      </c>
      <c r="S132" s="48"/>
      <c r="T132" s="48"/>
    </row>
    <row r="133" spans="1:20" ht="30.75" customHeight="1">
      <c r="A133" s="78" t="s">
        <v>130</v>
      </c>
      <c r="B133" s="79"/>
      <c r="C133" s="79" t="s">
        <v>240</v>
      </c>
      <c r="D133" s="80" t="s">
        <v>16</v>
      </c>
      <c r="E133" s="81" t="s">
        <v>16</v>
      </c>
      <c r="F133" s="81" t="s">
        <v>16</v>
      </c>
      <c r="G133" s="82" t="s">
        <v>16</v>
      </c>
      <c r="H133" s="85">
        <f t="shared" ref="H133:I133" si="103">SUM(H134:H135)</f>
        <v>246.36700000000002</v>
      </c>
      <c r="I133" s="23">
        <f t="shared" si="103"/>
        <v>147.048</v>
      </c>
      <c r="J133" s="27">
        <f t="shared" ref="J133:K133" si="104">SUM(J134:J135)</f>
        <v>55.3</v>
      </c>
      <c r="K133" s="23">
        <f t="shared" si="104"/>
        <v>224.28</v>
      </c>
      <c r="L133" s="83">
        <f t="shared" si="96"/>
        <v>672.995</v>
      </c>
      <c r="M133" s="24">
        <f t="shared" ref="M133:N133" si="105">SUM(M134:M135)</f>
        <v>1155597.4856799999</v>
      </c>
      <c r="N133" s="24">
        <f t="shared" si="105"/>
        <v>689968.82591999997</v>
      </c>
      <c r="O133" s="24">
        <f>SUM(O134:O135)</f>
        <v>400648.5</v>
      </c>
      <c r="P133" s="24">
        <f>SUM(P134:P135)</f>
        <v>1624908.6</v>
      </c>
      <c r="Q133" s="84">
        <f t="shared" si="97"/>
        <v>3871123.4115999998</v>
      </c>
      <c r="R133" s="25">
        <v>1052328.45</v>
      </c>
      <c r="S133" s="48">
        <f>P133/3</f>
        <v>541636.20000000007</v>
      </c>
      <c r="T133" s="48">
        <f t="shared" si="102"/>
        <v>4381815.6615999993</v>
      </c>
    </row>
    <row r="134" spans="1:20" ht="30.75" customHeight="1">
      <c r="A134" s="53" t="s">
        <v>31</v>
      </c>
      <c r="B134" s="18" t="s">
        <v>288</v>
      </c>
      <c r="C134" s="19" t="s">
        <v>213</v>
      </c>
      <c r="D134" s="20">
        <v>6421.04</v>
      </c>
      <c r="E134" s="21">
        <v>9193</v>
      </c>
      <c r="F134" s="21">
        <v>1700</v>
      </c>
      <c r="G134" s="22">
        <v>1948</v>
      </c>
      <c r="H134" s="28">
        <v>75.662999999999997</v>
      </c>
      <c r="I134" s="23">
        <v>50.442</v>
      </c>
      <c r="J134" s="27">
        <v>25.22</v>
      </c>
      <c r="K134" s="23">
        <v>75.66</v>
      </c>
      <c r="L134" s="83">
        <f t="shared" si="96"/>
        <v>226.98499999999999</v>
      </c>
      <c r="M134" s="24">
        <f t="shared" si="98"/>
        <v>357208.04952</v>
      </c>
      <c r="N134" s="24">
        <f t="shared" si="99"/>
        <v>238138.69967999999</v>
      </c>
      <c r="O134" s="24">
        <f>(E134-G134)*J134</f>
        <v>182718.9</v>
      </c>
      <c r="P134" s="24">
        <f>(E134-G134)*K134</f>
        <v>548156.69999999995</v>
      </c>
      <c r="Q134" s="84">
        <f t="shared" si="97"/>
        <v>1326222.3492000001</v>
      </c>
      <c r="R134" s="25" t="s">
        <v>16</v>
      </c>
      <c r="S134" s="48"/>
      <c r="T134" s="48"/>
    </row>
    <row r="135" spans="1:20" ht="30.75" customHeight="1">
      <c r="A135" s="53" t="s">
        <v>31</v>
      </c>
      <c r="B135" s="18" t="s">
        <v>289</v>
      </c>
      <c r="C135" s="19" t="s">
        <v>213</v>
      </c>
      <c r="D135" s="20">
        <v>6421.04</v>
      </c>
      <c r="E135" s="21">
        <v>9193</v>
      </c>
      <c r="F135" s="21">
        <v>1744</v>
      </c>
      <c r="G135" s="22">
        <v>1948</v>
      </c>
      <c r="H135" s="28">
        <v>170.70400000000001</v>
      </c>
      <c r="I135" s="23">
        <v>96.605999999999995</v>
      </c>
      <c r="J135" s="27">
        <v>30.08</v>
      </c>
      <c r="K135" s="23">
        <v>148.62</v>
      </c>
      <c r="L135" s="83">
        <f t="shared" si="96"/>
        <v>446.01</v>
      </c>
      <c r="M135" s="24">
        <f t="shared" si="98"/>
        <v>798389.43616000004</v>
      </c>
      <c r="N135" s="24">
        <f t="shared" si="99"/>
        <v>451830.12623999995</v>
      </c>
      <c r="O135" s="24">
        <f>(E135-G135)*J135</f>
        <v>217929.59999999998</v>
      </c>
      <c r="P135" s="24">
        <f>(E135-G135)*K135</f>
        <v>1076751.9000000001</v>
      </c>
      <c r="Q135" s="84">
        <f t="shared" si="97"/>
        <v>2544901.0624000002</v>
      </c>
      <c r="R135" s="25" t="s">
        <v>16</v>
      </c>
      <c r="S135" s="48"/>
      <c r="T135" s="48"/>
    </row>
    <row r="136" spans="1:20" ht="30.75" customHeight="1">
      <c r="A136" s="78" t="s">
        <v>129</v>
      </c>
      <c r="B136" s="79"/>
      <c r="C136" s="79" t="s">
        <v>240</v>
      </c>
      <c r="D136" s="80" t="s">
        <v>16</v>
      </c>
      <c r="E136" s="81" t="s">
        <v>16</v>
      </c>
      <c r="F136" s="81" t="s">
        <v>16</v>
      </c>
      <c r="G136" s="82" t="s">
        <v>16</v>
      </c>
      <c r="H136" s="28">
        <f t="shared" ref="H136:I136" si="106">SUM(H137)</f>
        <v>430.77099999999996</v>
      </c>
      <c r="I136" s="23">
        <f t="shared" si="106"/>
        <v>167.65800000000002</v>
      </c>
      <c r="J136" s="27">
        <f t="shared" ref="J136:K136" si="107">SUM(J137)</f>
        <v>33.304000000000002</v>
      </c>
      <c r="K136" s="23">
        <f t="shared" si="107"/>
        <v>339.53100000000001</v>
      </c>
      <c r="L136" s="83">
        <f t="shared" si="96"/>
        <v>971.2639999999999</v>
      </c>
      <c r="M136" s="24">
        <f t="shared" ref="M136:N136" si="108">SUM(M137)</f>
        <v>635064.14674999996</v>
      </c>
      <c r="N136" s="24">
        <f t="shared" si="108"/>
        <v>247169.80650000004</v>
      </c>
      <c r="O136" s="24">
        <f>SUM(O137)</f>
        <v>68953.600720000017</v>
      </c>
      <c r="P136" s="24">
        <f t="shared" ref="P136" si="109">SUM(P137)</f>
        <v>702975.16833000013</v>
      </c>
      <c r="Q136" s="84">
        <f t="shared" si="97"/>
        <v>1654162.7223</v>
      </c>
      <c r="R136" s="25">
        <v>500553.57</v>
      </c>
      <c r="S136" s="48">
        <f>P136/3</f>
        <v>234325.05611000003</v>
      </c>
      <c r="T136" s="48">
        <f t="shared" si="102"/>
        <v>1920391.2361899999</v>
      </c>
    </row>
    <row r="137" spans="1:20" ht="30.75" customHeight="1">
      <c r="A137" s="53" t="s">
        <v>277</v>
      </c>
      <c r="B137" s="18" t="s">
        <v>290</v>
      </c>
      <c r="C137" s="19" t="s">
        <v>213</v>
      </c>
      <c r="D137" s="20">
        <v>3501.25</v>
      </c>
      <c r="E137" s="21">
        <v>4395.3900000000003</v>
      </c>
      <c r="F137" s="21">
        <v>2027</v>
      </c>
      <c r="G137" s="22">
        <v>2324.96</v>
      </c>
      <c r="H137" s="28">
        <v>430.77099999999996</v>
      </c>
      <c r="I137" s="23">
        <v>167.65800000000002</v>
      </c>
      <c r="J137" s="27">
        <v>33.304000000000002</v>
      </c>
      <c r="K137" s="23">
        <v>339.53100000000001</v>
      </c>
      <c r="L137" s="83">
        <f t="shared" si="96"/>
        <v>971.2639999999999</v>
      </c>
      <c r="M137" s="24">
        <f t="shared" si="98"/>
        <v>635064.14674999996</v>
      </c>
      <c r="N137" s="24">
        <f t="shared" si="99"/>
        <v>247169.80650000004</v>
      </c>
      <c r="O137" s="24">
        <f>(E137-G137)*J137</f>
        <v>68953.600720000017</v>
      </c>
      <c r="P137" s="24">
        <f>(E137-G137)*K137</f>
        <v>702975.16833000013</v>
      </c>
      <c r="Q137" s="84">
        <f t="shared" si="97"/>
        <v>1654162.7223</v>
      </c>
      <c r="R137" s="25" t="s">
        <v>16</v>
      </c>
      <c r="S137" s="48"/>
      <c r="T137" s="48"/>
    </row>
    <row r="138" spans="1:20" ht="30.75" customHeight="1">
      <c r="A138" s="78" t="s">
        <v>126</v>
      </c>
      <c r="B138" s="79"/>
      <c r="C138" s="79" t="s">
        <v>240</v>
      </c>
      <c r="D138" s="80" t="s">
        <v>16</v>
      </c>
      <c r="E138" s="81" t="s">
        <v>16</v>
      </c>
      <c r="F138" s="81" t="s">
        <v>16</v>
      </c>
      <c r="G138" s="82" t="s">
        <v>16</v>
      </c>
      <c r="H138" s="85">
        <f t="shared" ref="H138:I138" si="110">SUM(H139:H143)</f>
        <v>1144.828</v>
      </c>
      <c r="I138" s="23">
        <f t="shared" si="110"/>
        <v>562.23900000000003</v>
      </c>
      <c r="J138" s="27">
        <f t="shared" ref="J138:K138" si="111">SUM(J139:J143)</f>
        <v>190.05100000000002</v>
      </c>
      <c r="K138" s="23">
        <f t="shared" si="111"/>
        <v>1140.3209999999999</v>
      </c>
      <c r="L138" s="83">
        <f t="shared" si="96"/>
        <v>3037.4389999999999</v>
      </c>
      <c r="M138" s="24">
        <f t="shared" ref="M138:O138" si="112">SUM(M139:M143)</f>
        <v>3671582.1579999998</v>
      </c>
      <c r="N138" s="24">
        <f t="shared" si="112"/>
        <v>1791374.0542899999</v>
      </c>
      <c r="O138" s="24">
        <f t="shared" si="112"/>
        <v>1035208.58838</v>
      </c>
      <c r="P138" s="24">
        <f>SUM(P139:P143)</f>
        <v>6211421.9227200001</v>
      </c>
      <c r="Q138" s="84">
        <f t="shared" si="97"/>
        <v>12709586.72339</v>
      </c>
      <c r="R138" s="25">
        <v>3738317.83</v>
      </c>
      <c r="S138" s="48">
        <f>P138/3</f>
        <v>2070473.9742400001</v>
      </c>
      <c r="T138" s="48">
        <f t="shared" si="102"/>
        <v>14377430.579150001</v>
      </c>
    </row>
    <row r="139" spans="1:20" ht="30.75" customHeight="1">
      <c r="A139" s="53" t="s">
        <v>107</v>
      </c>
      <c r="B139" s="18" t="s">
        <v>125</v>
      </c>
      <c r="C139" s="19" t="s">
        <v>213</v>
      </c>
      <c r="D139" s="20">
        <v>7880.57</v>
      </c>
      <c r="E139" s="21">
        <v>14912.98</v>
      </c>
      <c r="F139" s="21">
        <v>1744</v>
      </c>
      <c r="G139" s="22">
        <v>2000.36</v>
      </c>
      <c r="H139" s="23">
        <v>100.357</v>
      </c>
      <c r="I139" s="23">
        <v>45.617999999999995</v>
      </c>
      <c r="J139" s="27">
        <v>15.973000000000001</v>
      </c>
      <c r="K139" s="23">
        <v>95.85</v>
      </c>
      <c r="L139" s="83">
        <f t="shared" si="96"/>
        <v>257.798</v>
      </c>
      <c r="M139" s="24">
        <f t="shared" si="98"/>
        <v>615847.75549000001</v>
      </c>
      <c r="N139" s="24">
        <f t="shared" si="99"/>
        <v>279938.05025999993</v>
      </c>
      <c r="O139" s="24">
        <f>(E139-G139)*J139</f>
        <v>206253.27925999998</v>
      </c>
      <c r="P139" s="24">
        <f>(E139-G139)*K139</f>
        <v>1237674.6269999999</v>
      </c>
      <c r="Q139" s="84">
        <f t="shared" si="97"/>
        <v>2339713.7120099999</v>
      </c>
      <c r="R139" s="25" t="s">
        <v>16</v>
      </c>
      <c r="S139" s="48"/>
      <c r="T139" s="48"/>
    </row>
    <row r="140" spans="1:20" ht="30.75" customHeight="1">
      <c r="A140" s="53" t="s">
        <v>107</v>
      </c>
      <c r="B140" s="18" t="s">
        <v>128</v>
      </c>
      <c r="C140" s="19" t="s">
        <v>213</v>
      </c>
      <c r="D140" s="20">
        <v>12154.02</v>
      </c>
      <c r="E140" s="21">
        <v>15083.17</v>
      </c>
      <c r="F140" s="21">
        <v>1962</v>
      </c>
      <c r="G140" s="22">
        <v>2250.41</v>
      </c>
      <c r="H140" s="23">
        <v>40.634999999999998</v>
      </c>
      <c r="I140" s="23">
        <v>20.099</v>
      </c>
      <c r="J140" s="27">
        <v>6.7720000000000002</v>
      </c>
      <c r="K140" s="23">
        <v>40.634999999999998</v>
      </c>
      <c r="L140" s="83">
        <f t="shared" si="96"/>
        <v>108.14099999999999</v>
      </c>
      <c r="M140" s="24">
        <f t="shared" si="98"/>
        <v>414152.73269999999</v>
      </c>
      <c r="N140" s="24">
        <f t="shared" si="99"/>
        <v>204849.40998</v>
      </c>
      <c r="O140" s="24">
        <f>(E140-G140)*J140</f>
        <v>86903.450720000008</v>
      </c>
      <c r="P140" s="24">
        <f>(E140-G140)*K140</f>
        <v>521459.20259999996</v>
      </c>
      <c r="Q140" s="84">
        <f t="shared" si="97"/>
        <v>1227364.7960000001</v>
      </c>
      <c r="R140" s="25" t="s">
        <v>16</v>
      </c>
      <c r="S140" s="48"/>
      <c r="T140" s="48"/>
    </row>
    <row r="141" spans="1:20" ht="30.75" customHeight="1">
      <c r="A141" s="53" t="s">
        <v>107</v>
      </c>
      <c r="B141" s="18" t="s">
        <v>8</v>
      </c>
      <c r="C141" s="19" t="s">
        <v>213</v>
      </c>
      <c r="D141" s="20">
        <v>10356.31</v>
      </c>
      <c r="E141" s="21">
        <v>14148.64</v>
      </c>
      <c r="F141" s="21">
        <v>2184</v>
      </c>
      <c r="G141" s="22">
        <v>2358.4</v>
      </c>
      <c r="H141" s="23">
        <v>98.175000000000011</v>
      </c>
      <c r="I141" s="23">
        <v>48.558999999999997</v>
      </c>
      <c r="J141" s="27">
        <v>16.363</v>
      </c>
      <c r="K141" s="23">
        <v>98.174999999999997</v>
      </c>
      <c r="L141" s="83">
        <f t="shared" si="96"/>
        <v>261.27199999999999</v>
      </c>
      <c r="M141" s="24">
        <f t="shared" si="98"/>
        <v>802316.53425000003</v>
      </c>
      <c r="N141" s="24">
        <f t="shared" si="99"/>
        <v>396839.20128999994</v>
      </c>
      <c r="O141" s="24">
        <f>(E141-G141)*J141</f>
        <v>192923.69712</v>
      </c>
      <c r="P141" s="24">
        <f>(E141-G141)*K141</f>
        <v>1157506.8119999999</v>
      </c>
      <c r="Q141" s="84">
        <f t="shared" si="97"/>
        <v>2549586.2446599999</v>
      </c>
      <c r="R141" s="25" t="s">
        <v>16</v>
      </c>
      <c r="S141" s="48"/>
      <c r="T141" s="48"/>
    </row>
    <row r="142" spans="1:20" ht="30.75" customHeight="1">
      <c r="A142" s="53" t="s">
        <v>107</v>
      </c>
      <c r="B142" s="18" t="s">
        <v>127</v>
      </c>
      <c r="C142" s="19" t="s">
        <v>213</v>
      </c>
      <c r="D142" s="20">
        <v>3865.7</v>
      </c>
      <c r="E142" s="21">
        <v>6354.89</v>
      </c>
      <c r="F142" s="21">
        <v>1962</v>
      </c>
      <c r="G142" s="22">
        <v>2250.41</v>
      </c>
      <c r="H142" s="23">
        <v>595.11899999999991</v>
      </c>
      <c r="I142" s="23">
        <v>294.36099999999999</v>
      </c>
      <c r="J142" s="27">
        <v>99.186000000000007</v>
      </c>
      <c r="K142" s="23">
        <v>595.11900000000003</v>
      </c>
      <c r="L142" s="83">
        <f t="shared" si="96"/>
        <v>1583.7849999999999</v>
      </c>
      <c r="M142" s="24">
        <f t="shared" si="98"/>
        <v>1132928.0402999998</v>
      </c>
      <c r="N142" s="24">
        <f t="shared" si="99"/>
        <v>560375.03569999989</v>
      </c>
      <c r="O142" s="24">
        <f>(E142-G142)*J142</f>
        <v>407106.95328000007</v>
      </c>
      <c r="P142" s="24">
        <f>(E142-G142)*K142</f>
        <v>2442654.0331200003</v>
      </c>
      <c r="Q142" s="84">
        <f t="shared" si="97"/>
        <v>4543064.0624000002</v>
      </c>
      <c r="R142" s="25" t="s">
        <v>16</v>
      </c>
      <c r="S142" s="48"/>
      <c r="T142" s="48"/>
    </row>
    <row r="143" spans="1:20" ht="30.75" customHeight="1">
      <c r="A143" s="53" t="s">
        <v>107</v>
      </c>
      <c r="B143" s="18" t="s">
        <v>135</v>
      </c>
      <c r="C143" s="19" t="s">
        <v>213</v>
      </c>
      <c r="D143" s="20">
        <v>4458.53</v>
      </c>
      <c r="E143" s="21">
        <v>5102.3999999999996</v>
      </c>
      <c r="F143" s="21">
        <v>2184</v>
      </c>
      <c r="G143" s="22">
        <v>2358.4</v>
      </c>
      <c r="H143" s="23">
        <v>310.54199999999997</v>
      </c>
      <c r="I143" s="23">
        <v>153.602</v>
      </c>
      <c r="J143" s="27">
        <v>51.756999999999998</v>
      </c>
      <c r="K143" s="23">
        <v>310.54199999999997</v>
      </c>
      <c r="L143" s="83">
        <f t="shared" si="96"/>
        <v>826.44299999999998</v>
      </c>
      <c r="M143" s="24">
        <f t="shared" si="98"/>
        <v>706337.09525999986</v>
      </c>
      <c r="N143" s="24">
        <f t="shared" si="99"/>
        <v>349372.35705999995</v>
      </c>
      <c r="O143" s="24">
        <f>(E143-G143)*J143</f>
        <v>142021.20799999998</v>
      </c>
      <c r="P143" s="24">
        <f>(E143-G143)*K143</f>
        <v>852127.24799999979</v>
      </c>
      <c r="Q143" s="84">
        <f t="shared" si="97"/>
        <v>2049857.9083199995</v>
      </c>
      <c r="R143" s="25"/>
      <c r="S143" s="48"/>
      <c r="T143" s="48"/>
    </row>
    <row r="144" spans="1:20" ht="30.75" customHeight="1">
      <c r="A144" s="78" t="s">
        <v>124</v>
      </c>
      <c r="B144" s="79"/>
      <c r="C144" s="79" t="s">
        <v>240</v>
      </c>
      <c r="D144" s="80" t="s">
        <v>16</v>
      </c>
      <c r="E144" s="81" t="s">
        <v>16</v>
      </c>
      <c r="F144" s="81" t="s">
        <v>16</v>
      </c>
      <c r="G144" s="82" t="s">
        <v>16</v>
      </c>
      <c r="H144" s="23">
        <f t="shared" ref="H144:K144" si="113">SUM(H145)</f>
        <v>3227.8180000000002</v>
      </c>
      <c r="I144" s="23">
        <f t="shared" si="113"/>
        <v>1936.317</v>
      </c>
      <c r="J144" s="27">
        <f t="shared" si="113"/>
        <v>596.6</v>
      </c>
      <c r="K144" s="23">
        <f t="shared" si="113"/>
        <v>2812.5</v>
      </c>
      <c r="L144" s="83">
        <f t="shared" si="96"/>
        <v>8573.2350000000006</v>
      </c>
      <c r="M144" s="24">
        <f t="shared" ref="M144:N144" si="114">SUM(M145)</f>
        <v>15055608.331940001</v>
      </c>
      <c r="N144" s="24">
        <f t="shared" si="114"/>
        <v>9031621.4726100005</v>
      </c>
      <c r="O144" s="24">
        <f>SUM(O145)</f>
        <v>5428976.4760000007</v>
      </c>
      <c r="P144" s="24">
        <f>SUM(P145)</f>
        <v>25593356.25</v>
      </c>
      <c r="Q144" s="84">
        <f t="shared" si="97"/>
        <v>55109562.530550003</v>
      </c>
      <c r="R144" s="25">
        <v>13336928.67</v>
      </c>
      <c r="S144" s="48">
        <f>P144/3</f>
        <v>8531118.75</v>
      </c>
      <c r="T144" s="48">
        <f t="shared" si="102"/>
        <v>59915372.450550005</v>
      </c>
    </row>
    <row r="145" spans="1:20" ht="30.75" customHeight="1">
      <c r="A145" s="53" t="s">
        <v>31</v>
      </c>
      <c r="B145" s="18" t="s">
        <v>264</v>
      </c>
      <c r="C145" s="19" t="s">
        <v>213</v>
      </c>
      <c r="D145" s="20">
        <v>6408.33</v>
      </c>
      <c r="E145" s="21">
        <v>11047.86</v>
      </c>
      <c r="F145" s="21">
        <v>1744</v>
      </c>
      <c r="G145" s="22">
        <v>1948</v>
      </c>
      <c r="H145" s="26">
        <v>3227.8180000000002</v>
      </c>
      <c r="I145" s="27">
        <v>1936.317</v>
      </c>
      <c r="J145" s="27">
        <v>596.6</v>
      </c>
      <c r="K145" s="23">
        <v>2812.5</v>
      </c>
      <c r="L145" s="83">
        <f t="shared" si="96"/>
        <v>8573.2350000000006</v>
      </c>
      <c r="M145" s="24">
        <f t="shared" si="98"/>
        <v>15055608.331940001</v>
      </c>
      <c r="N145" s="24">
        <f t="shared" si="99"/>
        <v>9031621.4726100005</v>
      </c>
      <c r="O145" s="24">
        <f>(E145-G145)*J145</f>
        <v>5428976.4760000007</v>
      </c>
      <c r="P145" s="24">
        <f>(E145-G145)*K145</f>
        <v>25593356.25</v>
      </c>
      <c r="Q145" s="84">
        <f t="shared" si="97"/>
        <v>55109562.530550003</v>
      </c>
      <c r="R145" s="25" t="s">
        <v>16</v>
      </c>
      <c r="S145" s="48"/>
      <c r="T145" s="48"/>
    </row>
    <row r="146" spans="1:20" ht="30.75" customHeight="1">
      <c r="A146" s="78" t="s">
        <v>123</v>
      </c>
      <c r="B146" s="79"/>
      <c r="C146" s="79" t="s">
        <v>240</v>
      </c>
      <c r="D146" s="80" t="s">
        <v>16</v>
      </c>
      <c r="E146" s="81" t="s">
        <v>16</v>
      </c>
      <c r="F146" s="81" t="s">
        <v>16</v>
      </c>
      <c r="G146" s="82" t="s">
        <v>16</v>
      </c>
      <c r="H146" s="26">
        <f>SUM(H147:H148)</f>
        <v>243.804</v>
      </c>
      <c r="I146" s="27">
        <f t="shared" ref="I146" si="115">SUM(I147:I148)</f>
        <v>120.63800000000001</v>
      </c>
      <c r="J146" s="27">
        <f t="shared" ref="J146:K146" si="116">SUM(J147:J148)</f>
        <v>16</v>
      </c>
      <c r="K146" s="23">
        <f t="shared" si="116"/>
        <v>194</v>
      </c>
      <c r="L146" s="83">
        <f t="shared" si="96"/>
        <v>574.44200000000001</v>
      </c>
      <c r="M146" s="24">
        <f t="shared" ref="M146:P146" si="117">SUM(M147:M149)</f>
        <v>465995.97755999997</v>
      </c>
      <c r="N146" s="24">
        <f t="shared" si="117"/>
        <v>230866.29582</v>
      </c>
      <c r="O146" s="24">
        <f t="shared" si="117"/>
        <v>39004.320000000007</v>
      </c>
      <c r="P146" s="24">
        <f t="shared" si="117"/>
        <v>472927.38000000012</v>
      </c>
      <c r="Q146" s="84">
        <f t="shared" si="97"/>
        <v>1208793.9733800001</v>
      </c>
      <c r="R146" s="25">
        <v>370422.75</v>
      </c>
      <c r="S146" s="48">
        <f>P146/3</f>
        <v>157642.46000000005</v>
      </c>
      <c r="T146" s="48">
        <f t="shared" si="102"/>
        <v>1421574.2633800001</v>
      </c>
    </row>
    <row r="147" spans="1:20" ht="30.75" customHeight="1">
      <c r="A147" s="53" t="s">
        <v>55</v>
      </c>
      <c r="B147" s="18" t="s">
        <v>54</v>
      </c>
      <c r="C147" s="19" t="s">
        <v>213</v>
      </c>
      <c r="D147" s="20">
        <v>3421.89</v>
      </c>
      <c r="E147" s="21">
        <v>4175.47</v>
      </c>
      <c r="F147" s="21">
        <v>1515</v>
      </c>
      <c r="G147" s="22">
        <v>1737.7</v>
      </c>
      <c r="H147" s="23">
        <v>225.529</v>
      </c>
      <c r="I147" s="23">
        <v>107.37</v>
      </c>
      <c r="J147" s="27">
        <v>12</v>
      </c>
      <c r="K147" s="23">
        <v>174</v>
      </c>
      <c r="L147" s="83">
        <f t="shared" si="96"/>
        <v>518.899</v>
      </c>
      <c r="M147" s="24">
        <f t="shared" si="98"/>
        <v>430058.99480999995</v>
      </c>
      <c r="N147" s="24">
        <f t="shared" si="99"/>
        <v>204742.77929999999</v>
      </c>
      <c r="O147" s="24">
        <f>(E147-G147)*J147</f>
        <v>29253.240000000005</v>
      </c>
      <c r="P147" s="24">
        <f>(E147-G147)*K147</f>
        <v>424171.9800000001</v>
      </c>
      <c r="Q147" s="84">
        <f t="shared" si="97"/>
        <v>1088226.9941099999</v>
      </c>
      <c r="R147" s="25" t="s">
        <v>16</v>
      </c>
      <c r="S147" s="48"/>
      <c r="T147" s="48"/>
    </row>
    <row r="148" spans="1:20" ht="30.75" customHeight="1">
      <c r="A148" s="53" t="s">
        <v>55</v>
      </c>
      <c r="B148" s="18" t="s">
        <v>54</v>
      </c>
      <c r="C148" s="19" t="s">
        <v>214</v>
      </c>
      <c r="D148" s="20">
        <v>3421.89</v>
      </c>
      <c r="E148" s="21">
        <v>4175.47</v>
      </c>
      <c r="F148" s="21">
        <v>1515</v>
      </c>
      <c r="G148" s="22">
        <v>1737.7</v>
      </c>
      <c r="H148" s="23">
        <v>18.274999999999999</v>
      </c>
      <c r="I148" s="23">
        <v>13.268000000000001</v>
      </c>
      <c r="J148" s="27">
        <v>4</v>
      </c>
      <c r="K148" s="23">
        <v>20</v>
      </c>
      <c r="L148" s="83">
        <f t="shared" si="96"/>
        <v>55.542999999999999</v>
      </c>
      <c r="M148" s="24">
        <f t="shared" si="98"/>
        <v>34848.414749999996</v>
      </c>
      <c r="N148" s="24">
        <f t="shared" si="99"/>
        <v>25300.61652</v>
      </c>
      <c r="O148" s="24">
        <f>(E148-G148)*J148</f>
        <v>9751.0800000000017</v>
      </c>
      <c r="P148" s="24">
        <f>(E148-G148)*K148</f>
        <v>48755.400000000009</v>
      </c>
      <c r="Q148" s="84">
        <f t="shared" si="97"/>
        <v>118655.51127</v>
      </c>
      <c r="R148" s="25" t="s">
        <v>16</v>
      </c>
      <c r="S148" s="48"/>
      <c r="T148" s="48"/>
    </row>
    <row r="149" spans="1:20" ht="30.75" customHeight="1">
      <c r="A149" s="53" t="s">
        <v>55</v>
      </c>
      <c r="B149" s="18" t="s">
        <v>54</v>
      </c>
      <c r="C149" s="19" t="s">
        <v>13</v>
      </c>
      <c r="D149" s="20">
        <f>54.16*0+57.47</f>
        <v>57.47</v>
      </c>
      <c r="E149" s="20">
        <v>57.47</v>
      </c>
      <c r="F149" s="21">
        <v>53.57</v>
      </c>
      <c r="G149" s="21">
        <v>57.47</v>
      </c>
      <c r="H149" s="23">
        <v>279.12</v>
      </c>
      <c r="I149" s="23">
        <v>211</v>
      </c>
      <c r="J149" s="27">
        <v>0</v>
      </c>
      <c r="K149" s="23">
        <v>0</v>
      </c>
      <c r="L149" s="83">
        <f t="shared" si="96"/>
        <v>490.12</v>
      </c>
      <c r="M149" s="24">
        <f t="shared" si="98"/>
        <v>1088.5679999999995</v>
      </c>
      <c r="N149" s="24">
        <f t="shared" si="99"/>
        <v>822.89999999999975</v>
      </c>
      <c r="O149" s="24">
        <f>(E149-G149)*J149</f>
        <v>0</v>
      </c>
      <c r="P149" s="24">
        <f>(E149-G149)*K149</f>
        <v>0</v>
      </c>
      <c r="Q149" s="84">
        <f t="shared" si="97"/>
        <v>1911.4679999999994</v>
      </c>
      <c r="R149" s="25"/>
      <c r="S149" s="48"/>
      <c r="T149" s="48"/>
    </row>
    <row r="150" spans="1:20" ht="30.75" customHeight="1">
      <c r="A150" s="78" t="s">
        <v>122</v>
      </c>
      <c r="B150" s="79"/>
      <c r="C150" s="79" t="s">
        <v>240</v>
      </c>
      <c r="D150" s="80" t="s">
        <v>16</v>
      </c>
      <c r="E150" s="81" t="s">
        <v>16</v>
      </c>
      <c r="F150" s="81" t="s">
        <v>16</v>
      </c>
      <c r="G150" s="82" t="s">
        <v>16</v>
      </c>
      <c r="H150" s="23">
        <f t="shared" ref="H150:I150" si="118">SUM(H151)</f>
        <v>5692.3739999999998</v>
      </c>
      <c r="I150" s="23">
        <f t="shared" si="118"/>
        <v>2515.982</v>
      </c>
      <c r="J150" s="27">
        <f t="shared" ref="J150:K150" si="119">SUM(J151)</f>
        <v>1022.7910000000001</v>
      </c>
      <c r="K150" s="23">
        <f t="shared" si="119"/>
        <v>4348.6620000000003</v>
      </c>
      <c r="L150" s="83">
        <f t="shared" si="96"/>
        <v>13579.808999999999</v>
      </c>
      <c r="M150" s="24">
        <f t="shared" ref="M150:P150" si="120">SUM(M151)</f>
        <v>29088657.301139995</v>
      </c>
      <c r="N150" s="24">
        <f t="shared" si="120"/>
        <v>12856944.778019998</v>
      </c>
      <c r="O150" s="24">
        <f t="shared" si="120"/>
        <v>6603118.2401799997</v>
      </c>
      <c r="P150" s="24">
        <f t="shared" si="120"/>
        <v>28074874.898759998</v>
      </c>
      <c r="Q150" s="84">
        <f t="shared" si="97"/>
        <v>76623595.218099982</v>
      </c>
      <c r="R150" s="25">
        <v>23478740.739999998</v>
      </c>
      <c r="S150" s="48">
        <f>P150/3</f>
        <v>9358291.6329199988</v>
      </c>
      <c r="T150" s="48">
        <f t="shared" si="102"/>
        <v>90744044.325179979</v>
      </c>
    </row>
    <row r="151" spans="1:20" ht="30.75" customHeight="1">
      <c r="A151" s="53" t="s">
        <v>121</v>
      </c>
      <c r="B151" s="18" t="s">
        <v>120</v>
      </c>
      <c r="C151" s="19" t="s">
        <v>213</v>
      </c>
      <c r="D151" s="20">
        <v>6442.61</v>
      </c>
      <c r="E151" s="21">
        <v>7984.36</v>
      </c>
      <c r="F151" s="21">
        <f>1599*0+1332.5</f>
        <v>1332.5</v>
      </c>
      <c r="G151" s="22">
        <v>1528.38</v>
      </c>
      <c r="H151" s="23">
        <v>5692.3739999999998</v>
      </c>
      <c r="I151" s="23">
        <v>2515.982</v>
      </c>
      <c r="J151" s="27">
        <v>1022.7910000000001</v>
      </c>
      <c r="K151" s="23">
        <v>4348.6620000000003</v>
      </c>
      <c r="L151" s="83">
        <f t="shared" si="96"/>
        <v>13579.808999999999</v>
      </c>
      <c r="M151" s="24">
        <f t="shared" si="98"/>
        <v>29088657.301139995</v>
      </c>
      <c r="N151" s="24">
        <f t="shared" si="99"/>
        <v>12856944.778019998</v>
      </c>
      <c r="O151" s="24">
        <f>(E151-G151)*J151</f>
        <v>6603118.2401799997</v>
      </c>
      <c r="P151" s="24">
        <f>(E151-G151)*K151</f>
        <v>28074874.898759998</v>
      </c>
      <c r="Q151" s="84">
        <f t="shared" si="97"/>
        <v>76623595.218099982</v>
      </c>
      <c r="R151" s="25" t="s">
        <v>16</v>
      </c>
      <c r="S151" s="48"/>
      <c r="T151" s="48"/>
    </row>
    <row r="152" spans="1:20" ht="30.75" customHeight="1">
      <c r="A152" s="78" t="s">
        <v>119</v>
      </c>
      <c r="B152" s="79"/>
      <c r="C152" s="79" t="s">
        <v>240</v>
      </c>
      <c r="D152" s="80" t="s">
        <v>16</v>
      </c>
      <c r="E152" s="81" t="s">
        <v>16</v>
      </c>
      <c r="F152" s="81" t="s">
        <v>16</v>
      </c>
      <c r="G152" s="82" t="s">
        <v>16</v>
      </c>
      <c r="H152" s="23">
        <f t="shared" ref="H152:K152" si="121">SUM(H153)</f>
        <v>3887.1790000000001</v>
      </c>
      <c r="I152" s="23">
        <f t="shared" si="121"/>
        <v>1965.1770000000001</v>
      </c>
      <c r="J152" s="27">
        <f t="shared" si="121"/>
        <v>313.68</v>
      </c>
      <c r="K152" s="23">
        <f t="shared" si="121"/>
        <v>3463.17</v>
      </c>
      <c r="L152" s="83">
        <f t="shared" si="96"/>
        <v>9629.2060000000001</v>
      </c>
      <c r="M152" s="24">
        <f t="shared" ref="M152:N152" si="122">SUM(M153)</f>
        <v>17738402.802490003</v>
      </c>
      <c r="N152" s="24">
        <f t="shared" si="122"/>
        <v>8967711.855870001</v>
      </c>
      <c r="O152" s="24">
        <f>SUM(O153)</f>
        <v>1763286.2472000001</v>
      </c>
      <c r="P152" s="24">
        <f>SUM(P153)</f>
        <v>19467482.8893</v>
      </c>
      <c r="Q152" s="84">
        <f t="shared" si="97"/>
        <v>47936883.794860005</v>
      </c>
      <c r="R152" s="25">
        <v>15803527.41</v>
      </c>
      <c r="S152" s="48">
        <f>P152/3</f>
        <v>6489160.9631000003</v>
      </c>
      <c r="T152" s="48">
        <f t="shared" si="102"/>
        <v>57251250.241760001</v>
      </c>
    </row>
    <row r="153" spans="1:20" ht="30.75" customHeight="1">
      <c r="A153" s="53" t="s">
        <v>118</v>
      </c>
      <c r="B153" s="18" t="s">
        <v>117</v>
      </c>
      <c r="C153" s="19" t="s">
        <v>213</v>
      </c>
      <c r="D153" s="20">
        <v>6793.31</v>
      </c>
      <c r="E153" s="21">
        <v>7971.29</v>
      </c>
      <c r="F153" s="21">
        <v>2230</v>
      </c>
      <c r="G153" s="22">
        <v>2350</v>
      </c>
      <c r="H153" s="23">
        <v>3887.1790000000001</v>
      </c>
      <c r="I153" s="23">
        <v>1965.1770000000001</v>
      </c>
      <c r="J153" s="27">
        <v>313.68</v>
      </c>
      <c r="K153" s="23">
        <v>3463.17</v>
      </c>
      <c r="L153" s="83">
        <f t="shared" si="96"/>
        <v>9629.2060000000001</v>
      </c>
      <c r="M153" s="24">
        <f t="shared" si="98"/>
        <v>17738402.802490003</v>
      </c>
      <c r="N153" s="24">
        <f t="shared" si="99"/>
        <v>8967711.855870001</v>
      </c>
      <c r="O153" s="24">
        <f>(E153-G153)*J153</f>
        <v>1763286.2472000001</v>
      </c>
      <c r="P153" s="24">
        <f>(E153-G153)*K153</f>
        <v>19467482.8893</v>
      </c>
      <c r="Q153" s="84">
        <f t="shared" si="97"/>
        <v>47936883.794860005</v>
      </c>
      <c r="R153" s="25" t="s">
        <v>16</v>
      </c>
      <c r="S153" s="48"/>
      <c r="T153" s="48"/>
    </row>
    <row r="154" spans="1:20" ht="30.75" customHeight="1">
      <c r="A154" s="78" t="s">
        <v>116</v>
      </c>
      <c r="B154" s="79"/>
      <c r="C154" s="79" t="s">
        <v>240</v>
      </c>
      <c r="D154" s="80" t="s">
        <v>16</v>
      </c>
      <c r="E154" s="81" t="s">
        <v>16</v>
      </c>
      <c r="F154" s="81" t="s">
        <v>16</v>
      </c>
      <c r="G154" s="82" t="s">
        <v>16</v>
      </c>
      <c r="H154" s="26">
        <f>SUM(H155:H169)</f>
        <v>22708.603999999999</v>
      </c>
      <c r="I154" s="27">
        <f t="shared" ref="I154" si="123">SUM(I155:I169)</f>
        <v>9231.4249999999993</v>
      </c>
      <c r="J154" s="27">
        <f t="shared" ref="J154:K154" si="124">SUM(J155:J169)</f>
        <v>4524.5099999999993</v>
      </c>
      <c r="K154" s="23">
        <f t="shared" si="124"/>
        <v>18183.066999999995</v>
      </c>
      <c r="L154" s="83">
        <f t="shared" si="96"/>
        <v>54647.605999999992</v>
      </c>
      <c r="M154" s="24">
        <f t="shared" ref="M154:P154" si="125">SUM(M155:M169)</f>
        <v>105733961.98804002</v>
      </c>
      <c r="N154" s="24">
        <f t="shared" si="125"/>
        <v>49578914.725749992</v>
      </c>
      <c r="O154" s="24">
        <f t="shared" si="125"/>
        <v>23496910.323660005</v>
      </c>
      <c r="P154" s="24">
        <f t="shared" si="125"/>
        <v>106691078.42053999</v>
      </c>
      <c r="Q154" s="84">
        <f t="shared" si="97"/>
        <v>285500865.45798999</v>
      </c>
      <c r="R154" s="25">
        <v>75907481.709999993</v>
      </c>
      <c r="S154" s="48">
        <f>P154/3</f>
        <v>35563692.806846663</v>
      </c>
      <c r="T154" s="48">
        <f t="shared" si="102"/>
        <v>325844654.36114329</v>
      </c>
    </row>
    <row r="155" spans="1:20" ht="30.75" customHeight="1">
      <c r="A155" s="53" t="s">
        <v>248</v>
      </c>
      <c r="B155" s="18" t="s">
        <v>249</v>
      </c>
      <c r="C155" s="19" t="s">
        <v>213</v>
      </c>
      <c r="D155" s="20">
        <v>11120.3</v>
      </c>
      <c r="E155" s="21">
        <v>14230.26</v>
      </c>
      <c r="F155" s="21">
        <v>1852.5</v>
      </c>
      <c r="G155" s="22">
        <v>2034.04</v>
      </c>
      <c r="H155" s="23">
        <v>5506.16</v>
      </c>
      <c r="I155" s="23">
        <v>2957.5720000000001</v>
      </c>
      <c r="J155" s="27">
        <v>706.19100000000003</v>
      </c>
      <c r="K155" s="23">
        <v>4391.1319999999996</v>
      </c>
      <c r="L155" s="83">
        <f t="shared" si="96"/>
        <v>13561.055</v>
      </c>
      <c r="M155" s="24">
        <f t="shared" si="98"/>
        <v>51029989.647999994</v>
      </c>
      <c r="N155" s="24">
        <f t="shared" si="99"/>
        <v>27410185.781599998</v>
      </c>
      <c r="O155" s="24">
        <f t="shared" ref="O155:O169" si="126">(E155-G155)*J155</f>
        <v>8612860.7980200015</v>
      </c>
      <c r="P155" s="24">
        <f t="shared" ref="P155:P169" si="127">(E155-G155)*K155</f>
        <v>53555211.921039999</v>
      </c>
      <c r="Q155" s="84">
        <f t="shared" si="97"/>
        <v>140608248.14866</v>
      </c>
      <c r="R155" s="25" t="s">
        <v>16</v>
      </c>
      <c r="S155" s="48"/>
      <c r="T155" s="48"/>
    </row>
    <row r="156" spans="1:20" ht="30.75" customHeight="1">
      <c r="A156" s="53" t="s">
        <v>248</v>
      </c>
      <c r="B156" s="18" t="s">
        <v>250</v>
      </c>
      <c r="C156" s="19" t="s">
        <v>213</v>
      </c>
      <c r="D156" s="20">
        <v>17198.34</v>
      </c>
      <c r="E156" s="21">
        <v>28047.83</v>
      </c>
      <c r="F156" s="21">
        <v>1852.5</v>
      </c>
      <c r="G156" s="22">
        <v>2034.04</v>
      </c>
      <c r="H156" s="23">
        <v>220.75900000000001</v>
      </c>
      <c r="I156" s="23">
        <v>144.10300000000001</v>
      </c>
      <c r="J156" s="27">
        <v>72.42</v>
      </c>
      <c r="K156" s="23">
        <v>214.78399999999999</v>
      </c>
      <c r="L156" s="83">
        <f t="shared" si="96"/>
        <v>652.06600000000003</v>
      </c>
      <c r="M156" s="24">
        <f t="shared" si="98"/>
        <v>3387732.2925600004</v>
      </c>
      <c r="N156" s="24">
        <f t="shared" si="99"/>
        <v>2211381.58152</v>
      </c>
      <c r="O156" s="24">
        <f t="shared" si="126"/>
        <v>1883918.6718000001</v>
      </c>
      <c r="P156" s="24">
        <f t="shared" si="127"/>
        <v>5587345.8713600002</v>
      </c>
      <c r="Q156" s="84">
        <f t="shared" si="97"/>
        <v>13070378.417240001</v>
      </c>
      <c r="R156" s="25" t="s">
        <v>16</v>
      </c>
      <c r="S156" s="48"/>
      <c r="T156" s="48"/>
    </row>
    <row r="157" spans="1:20" ht="30.75" customHeight="1">
      <c r="A157" s="53" t="s">
        <v>251</v>
      </c>
      <c r="B157" s="18" t="s">
        <v>252</v>
      </c>
      <c r="C157" s="19" t="s">
        <v>213</v>
      </c>
      <c r="D157" s="20">
        <v>8738.67</v>
      </c>
      <c r="E157" s="21">
        <v>9133.33</v>
      </c>
      <c r="F157" s="21">
        <v>1816.67</v>
      </c>
      <c r="G157" s="22">
        <v>1964.5</v>
      </c>
      <c r="H157" s="23">
        <v>4061.2860000000001</v>
      </c>
      <c r="I157" s="23">
        <v>1352.0630000000001</v>
      </c>
      <c r="J157" s="27">
        <v>419.399</v>
      </c>
      <c r="K157" s="23">
        <v>2622.0329999999999</v>
      </c>
      <c r="L157" s="83">
        <f t="shared" si="96"/>
        <v>8454.7810000000009</v>
      </c>
      <c r="M157" s="24">
        <f t="shared" si="98"/>
        <v>28112221.692000002</v>
      </c>
      <c r="N157" s="24">
        <f t="shared" si="99"/>
        <v>9358980.0860000011</v>
      </c>
      <c r="O157" s="24">
        <f t="shared" si="126"/>
        <v>3006600.1331699998</v>
      </c>
      <c r="P157" s="24">
        <f t="shared" si="127"/>
        <v>18796908.831390001</v>
      </c>
      <c r="Q157" s="84">
        <f t="shared" si="97"/>
        <v>59274710.742560007</v>
      </c>
      <c r="R157" s="25" t="s">
        <v>16</v>
      </c>
      <c r="S157" s="48"/>
      <c r="T157" s="48"/>
    </row>
    <row r="158" spans="1:20" ht="30.75" customHeight="1">
      <c r="A158" s="53" t="s">
        <v>251</v>
      </c>
      <c r="B158" s="18" t="s">
        <v>253</v>
      </c>
      <c r="C158" s="19" t="s">
        <v>213</v>
      </c>
      <c r="D158" s="20">
        <v>8738.67</v>
      </c>
      <c r="E158" s="21">
        <v>9133.33</v>
      </c>
      <c r="F158" s="21">
        <v>2200</v>
      </c>
      <c r="G158" s="22">
        <v>2200</v>
      </c>
      <c r="H158" s="23">
        <v>941.92100000000005</v>
      </c>
      <c r="I158" s="23">
        <v>457.322</v>
      </c>
      <c r="J158" s="27">
        <v>74.337000000000003</v>
      </c>
      <c r="K158" s="23">
        <v>482.65499999999997</v>
      </c>
      <c r="L158" s="83">
        <f t="shared" si="96"/>
        <v>1956.2349999999999</v>
      </c>
      <c r="M158" s="24">
        <f t="shared" si="98"/>
        <v>6158910.58507</v>
      </c>
      <c r="N158" s="24">
        <f t="shared" si="99"/>
        <v>2990277.6417399999</v>
      </c>
      <c r="O158" s="24">
        <f t="shared" si="126"/>
        <v>515402.95221000002</v>
      </c>
      <c r="P158" s="24">
        <f t="shared" si="127"/>
        <v>3346406.3911499996</v>
      </c>
      <c r="Q158" s="84">
        <f t="shared" si="97"/>
        <v>13010997.57017</v>
      </c>
      <c r="R158" s="25" t="s">
        <v>16</v>
      </c>
      <c r="S158" s="48"/>
      <c r="T158" s="48"/>
    </row>
    <row r="159" spans="1:20" ht="30.75" customHeight="1">
      <c r="A159" s="53" t="s">
        <v>251</v>
      </c>
      <c r="B159" s="18" t="s">
        <v>254</v>
      </c>
      <c r="C159" s="19" t="s">
        <v>213</v>
      </c>
      <c r="D159" s="20">
        <v>8738.67</v>
      </c>
      <c r="E159" s="21">
        <v>9133.33</v>
      </c>
      <c r="F159" s="21">
        <v>1743.33</v>
      </c>
      <c r="G159" s="22">
        <v>1964.5</v>
      </c>
      <c r="H159" s="23">
        <v>372.47299999999996</v>
      </c>
      <c r="I159" s="23">
        <v>123.143</v>
      </c>
      <c r="J159" s="27">
        <v>136.62299999999999</v>
      </c>
      <c r="K159" s="23">
        <v>369.47399999999999</v>
      </c>
      <c r="L159" s="83">
        <f t="shared" si="96"/>
        <v>1001.713</v>
      </c>
      <c r="M159" s="24">
        <f t="shared" si="98"/>
        <v>2605575.2758199996</v>
      </c>
      <c r="N159" s="24">
        <f t="shared" si="99"/>
        <v>861427.15362</v>
      </c>
      <c r="O159" s="24">
        <f t="shared" si="126"/>
        <v>979427.06108999997</v>
      </c>
      <c r="P159" s="24">
        <f t="shared" si="127"/>
        <v>2648696.2954199999</v>
      </c>
      <c r="Q159" s="84">
        <f t="shared" si="97"/>
        <v>7095125.7859499995</v>
      </c>
      <c r="R159" s="25" t="s">
        <v>16</v>
      </c>
      <c r="S159" s="48"/>
      <c r="T159" s="48"/>
    </row>
    <row r="160" spans="1:20" ht="64.5" customHeight="1">
      <c r="A160" s="53" t="s">
        <v>251</v>
      </c>
      <c r="B160" s="18" t="s">
        <v>255</v>
      </c>
      <c r="C160" s="19" t="s">
        <v>213</v>
      </c>
      <c r="D160" s="20">
        <v>3379.24</v>
      </c>
      <c r="E160" s="21">
        <v>4964.18</v>
      </c>
      <c r="F160" s="21">
        <v>1816.67</v>
      </c>
      <c r="G160" s="22">
        <v>1964.5</v>
      </c>
      <c r="H160" s="23">
        <v>4753.3389999999999</v>
      </c>
      <c r="I160" s="23">
        <v>1588.05</v>
      </c>
      <c r="J160" s="27">
        <v>1583.866</v>
      </c>
      <c r="K160" s="23">
        <v>4684.2299999999996</v>
      </c>
      <c r="L160" s="83">
        <f t="shared" si="96"/>
        <v>12609.485000000001</v>
      </c>
      <c r="M160" s="24">
        <f t="shared" si="98"/>
        <v>7427424.9212299986</v>
      </c>
      <c r="N160" s="24">
        <f t="shared" si="99"/>
        <v>2481439.2884999993</v>
      </c>
      <c r="O160" s="24">
        <f t="shared" si="126"/>
        <v>4751091.1628800007</v>
      </c>
      <c r="P160" s="24">
        <f t="shared" si="127"/>
        <v>14051191.046399999</v>
      </c>
      <c r="Q160" s="84">
        <f t="shared" si="97"/>
        <v>28711146.419009998</v>
      </c>
      <c r="R160" s="25" t="s">
        <v>16</v>
      </c>
      <c r="S160" s="48"/>
      <c r="T160" s="48"/>
    </row>
    <row r="161" spans="1:20" ht="30.75" customHeight="1">
      <c r="A161" s="53" t="s">
        <v>251</v>
      </c>
      <c r="B161" s="18" t="s">
        <v>256</v>
      </c>
      <c r="C161" s="19" t="s">
        <v>213</v>
      </c>
      <c r="D161" s="20">
        <v>1327.81</v>
      </c>
      <c r="E161" s="21">
        <v>1661</v>
      </c>
      <c r="F161" s="21">
        <v>1189.17</v>
      </c>
      <c r="G161" s="22">
        <v>1363.97</v>
      </c>
      <c r="H161" s="23">
        <v>5036.3050000000003</v>
      </c>
      <c r="I161" s="23">
        <v>1713.9269999999999</v>
      </c>
      <c r="J161" s="27">
        <v>749.38400000000001</v>
      </c>
      <c r="K161" s="23">
        <v>3639.48</v>
      </c>
      <c r="L161" s="83">
        <f t="shared" si="96"/>
        <v>11139.096</v>
      </c>
      <c r="M161" s="24">
        <f t="shared" si="98"/>
        <v>698233.32519999938</v>
      </c>
      <c r="N161" s="24">
        <f t="shared" si="99"/>
        <v>237618.83927999978</v>
      </c>
      <c r="O161" s="24">
        <f t="shared" si="126"/>
        <v>222589.52951999998</v>
      </c>
      <c r="P161" s="24">
        <f t="shared" si="127"/>
        <v>1081034.7444</v>
      </c>
      <c r="Q161" s="84">
        <f t="shared" si="97"/>
        <v>2239476.4383999994</v>
      </c>
      <c r="R161" s="25" t="s">
        <v>16</v>
      </c>
      <c r="S161" s="48"/>
      <c r="T161" s="48"/>
    </row>
    <row r="162" spans="1:20" ht="30.75" customHeight="1">
      <c r="A162" s="53" t="s">
        <v>251</v>
      </c>
      <c r="B162" s="18" t="s">
        <v>257</v>
      </c>
      <c r="C162" s="19" t="s">
        <v>213</v>
      </c>
      <c r="D162" s="20">
        <v>12675.23</v>
      </c>
      <c r="E162" s="21">
        <v>19685.66</v>
      </c>
      <c r="F162" s="21">
        <v>1570.83</v>
      </c>
      <c r="G162" s="22">
        <v>1801.74</v>
      </c>
      <c r="H162" s="23">
        <v>180.77500000000001</v>
      </c>
      <c r="I162" s="23">
        <v>66.09</v>
      </c>
      <c r="J162" s="27">
        <v>35.637999999999998</v>
      </c>
      <c r="K162" s="23">
        <v>176.19900000000001</v>
      </c>
      <c r="L162" s="83">
        <f t="shared" si="96"/>
        <v>458.702</v>
      </c>
      <c r="M162" s="24">
        <f t="shared" si="98"/>
        <v>2007397.91</v>
      </c>
      <c r="N162" s="24">
        <f t="shared" si="99"/>
        <v>733889.79599999997</v>
      </c>
      <c r="O162" s="24">
        <f t="shared" si="126"/>
        <v>637347.14095999987</v>
      </c>
      <c r="P162" s="24">
        <f t="shared" si="127"/>
        <v>3151128.82008</v>
      </c>
      <c r="Q162" s="84">
        <f t="shared" si="97"/>
        <v>6529763.6670399997</v>
      </c>
      <c r="R162" s="25" t="s">
        <v>16</v>
      </c>
      <c r="S162" s="48"/>
      <c r="T162" s="48"/>
    </row>
    <row r="163" spans="1:20" ht="30.75" customHeight="1">
      <c r="A163" s="53" t="s">
        <v>251</v>
      </c>
      <c r="B163" s="18" t="s">
        <v>258</v>
      </c>
      <c r="C163" s="19" t="s">
        <v>213</v>
      </c>
      <c r="D163" s="20">
        <v>3722</v>
      </c>
      <c r="E163" s="21">
        <v>3722</v>
      </c>
      <c r="F163" s="21">
        <v>1816.67</v>
      </c>
      <c r="G163" s="22">
        <v>1937.47</v>
      </c>
      <c r="H163" s="23">
        <v>569.86799999999994</v>
      </c>
      <c r="I163" s="23">
        <v>189.95599999999999</v>
      </c>
      <c r="J163" s="27">
        <v>189.95599999999999</v>
      </c>
      <c r="K163" s="23">
        <v>569.86800000000005</v>
      </c>
      <c r="L163" s="83">
        <f t="shared" si="96"/>
        <v>1519.6480000000001</v>
      </c>
      <c r="M163" s="24">
        <f t="shared" si="98"/>
        <v>1085786.5964399998</v>
      </c>
      <c r="N163" s="24">
        <f t="shared" si="99"/>
        <v>361928.86547999998</v>
      </c>
      <c r="O163" s="24">
        <f t="shared" si="126"/>
        <v>338982.18067999999</v>
      </c>
      <c r="P163" s="24">
        <f t="shared" si="127"/>
        <v>1016946.5420400001</v>
      </c>
      <c r="Q163" s="84">
        <f t="shared" si="97"/>
        <v>2803644.1846399996</v>
      </c>
      <c r="R163" s="25" t="s">
        <v>16</v>
      </c>
      <c r="S163" s="48"/>
      <c r="T163" s="48"/>
    </row>
    <row r="164" spans="1:20" ht="30.75" customHeight="1">
      <c r="A164" s="53" t="s">
        <v>251</v>
      </c>
      <c r="B164" s="18" t="s">
        <v>259</v>
      </c>
      <c r="C164" s="19" t="s">
        <v>213</v>
      </c>
      <c r="D164" s="20">
        <v>3722</v>
      </c>
      <c r="E164" s="21">
        <v>3722</v>
      </c>
      <c r="F164" s="21">
        <v>1689.17</v>
      </c>
      <c r="G164" s="22">
        <v>1937.47</v>
      </c>
      <c r="H164" s="23">
        <v>685.94200000000001</v>
      </c>
      <c r="I164" s="23">
        <v>228.71600000000001</v>
      </c>
      <c r="J164" s="27">
        <v>228.03899999999999</v>
      </c>
      <c r="K164" s="23">
        <v>684.11699999999996</v>
      </c>
      <c r="L164" s="83">
        <f t="shared" si="96"/>
        <v>1826.8140000000001</v>
      </c>
      <c r="M164" s="24">
        <f t="shared" si="98"/>
        <v>1394403.4758599999</v>
      </c>
      <c r="N164" s="24">
        <f t="shared" si="99"/>
        <v>464940.74628000002</v>
      </c>
      <c r="O164" s="24">
        <f t="shared" si="126"/>
        <v>406942.43666999997</v>
      </c>
      <c r="P164" s="24">
        <f t="shared" si="127"/>
        <v>1220827.3100099999</v>
      </c>
      <c r="Q164" s="84">
        <f t="shared" si="97"/>
        <v>3487113.9688200001</v>
      </c>
      <c r="R164" s="25" t="s">
        <v>16</v>
      </c>
      <c r="S164" s="48"/>
      <c r="T164" s="48"/>
    </row>
    <row r="165" spans="1:20" ht="30.75" customHeight="1">
      <c r="A165" s="53" t="s">
        <v>251</v>
      </c>
      <c r="B165" s="18" t="s">
        <v>317</v>
      </c>
      <c r="C165" s="19" t="s">
        <v>261</v>
      </c>
      <c r="D165" s="20">
        <v>7213.24</v>
      </c>
      <c r="E165" s="21">
        <v>7213.24</v>
      </c>
      <c r="F165" s="21">
        <v>1816.67</v>
      </c>
      <c r="G165" s="22">
        <v>1964.5</v>
      </c>
      <c r="H165" s="23">
        <v>170.72899999999998</v>
      </c>
      <c r="I165" s="23">
        <v>0</v>
      </c>
      <c r="J165" s="27">
        <f>210.275*0</f>
        <v>0</v>
      </c>
      <c r="K165" s="23">
        <f>198.291*0</f>
        <v>0</v>
      </c>
      <c r="L165" s="83">
        <f t="shared" si="96"/>
        <v>170.72899999999998</v>
      </c>
      <c r="M165" s="24">
        <f t="shared" si="98"/>
        <v>921350.99952999991</v>
      </c>
      <c r="N165" s="24">
        <f t="shared" si="99"/>
        <v>0</v>
      </c>
      <c r="O165" s="24">
        <f t="shared" si="126"/>
        <v>0</v>
      </c>
      <c r="P165" s="24">
        <f t="shared" si="127"/>
        <v>0</v>
      </c>
      <c r="Q165" s="84">
        <f t="shared" si="97"/>
        <v>921350.99952999991</v>
      </c>
      <c r="R165" s="25" t="s">
        <v>16</v>
      </c>
      <c r="S165" s="48"/>
      <c r="T165" s="48"/>
    </row>
    <row r="166" spans="1:20" ht="30.75" customHeight="1">
      <c r="A166" s="53" t="s">
        <v>251</v>
      </c>
      <c r="B166" s="18" t="s">
        <v>315</v>
      </c>
      <c r="C166" s="19" t="s">
        <v>261</v>
      </c>
      <c r="D166" s="20">
        <v>8738.67</v>
      </c>
      <c r="E166" s="21">
        <v>9133.33</v>
      </c>
      <c r="F166" s="21">
        <v>1816.67</v>
      </c>
      <c r="G166" s="22">
        <v>1964.5</v>
      </c>
      <c r="H166" s="23">
        <v>37.213000000000001</v>
      </c>
      <c r="I166" s="23">
        <v>239.774</v>
      </c>
      <c r="J166" s="27">
        <v>210.27500000000001</v>
      </c>
      <c r="K166" s="23">
        <v>198.291</v>
      </c>
      <c r="L166" s="83">
        <f t="shared" si="96"/>
        <v>685.55300000000011</v>
      </c>
      <c r="M166" s="24">
        <f t="shared" si="98"/>
        <v>257588.386</v>
      </c>
      <c r="N166" s="24">
        <f t="shared" si="99"/>
        <v>1659715.628</v>
      </c>
      <c r="O166" s="24">
        <f t="shared" si="126"/>
        <v>1507425.7282499999</v>
      </c>
      <c r="P166" s="24">
        <f t="shared" si="127"/>
        <v>1421514.4695299999</v>
      </c>
      <c r="Q166" s="84">
        <f t="shared" si="97"/>
        <v>4846244.2117800005</v>
      </c>
      <c r="R166" s="25"/>
      <c r="S166" s="48"/>
      <c r="T166" s="48"/>
    </row>
    <row r="167" spans="1:20" ht="30.75" customHeight="1">
      <c r="A167" s="53" t="s">
        <v>251</v>
      </c>
      <c r="B167" s="18" t="s">
        <v>318</v>
      </c>
      <c r="C167" s="19" t="s">
        <v>261</v>
      </c>
      <c r="D167" s="20">
        <v>7213.24</v>
      </c>
      <c r="E167" s="21">
        <v>7213.24</v>
      </c>
      <c r="F167" s="21">
        <v>2200</v>
      </c>
      <c r="G167" s="22">
        <v>2200</v>
      </c>
      <c r="H167" s="23">
        <v>83.454999999999998</v>
      </c>
      <c r="I167" s="23">
        <v>0</v>
      </c>
      <c r="J167" s="27">
        <f>70.981*0</f>
        <v>0</v>
      </c>
      <c r="K167" s="23">
        <f>91.9*0</f>
        <v>0</v>
      </c>
      <c r="L167" s="83">
        <f t="shared" si="96"/>
        <v>83.454999999999998</v>
      </c>
      <c r="M167" s="24">
        <f t="shared" si="98"/>
        <v>418379.94419999997</v>
      </c>
      <c r="N167" s="24">
        <f t="shared" si="99"/>
        <v>0</v>
      </c>
      <c r="O167" s="24">
        <f t="shared" si="126"/>
        <v>0</v>
      </c>
      <c r="P167" s="24">
        <f t="shared" si="127"/>
        <v>0</v>
      </c>
      <c r="Q167" s="84">
        <f t="shared" si="97"/>
        <v>418379.94419999997</v>
      </c>
      <c r="R167" s="25" t="s">
        <v>16</v>
      </c>
      <c r="S167" s="48"/>
      <c r="T167" s="48"/>
    </row>
    <row r="168" spans="1:20" ht="30.75" customHeight="1">
      <c r="A168" s="53" t="s">
        <v>251</v>
      </c>
      <c r="B168" s="18" t="s">
        <v>316</v>
      </c>
      <c r="C168" s="19" t="s">
        <v>261</v>
      </c>
      <c r="D168" s="20">
        <v>8738.67</v>
      </c>
      <c r="E168" s="21">
        <v>9133.33</v>
      </c>
      <c r="F168" s="21">
        <v>2200</v>
      </c>
      <c r="G168" s="22">
        <v>2200</v>
      </c>
      <c r="H168" s="23">
        <v>18.260999999999999</v>
      </c>
      <c r="I168" s="23">
        <v>108.596</v>
      </c>
      <c r="J168" s="27">
        <v>70.980999999999995</v>
      </c>
      <c r="K168" s="23">
        <v>91.9</v>
      </c>
      <c r="L168" s="83">
        <f t="shared" si="96"/>
        <v>289.738</v>
      </c>
      <c r="M168" s="24">
        <f t="shared" si="98"/>
        <v>119402.65286999999</v>
      </c>
      <c r="N168" s="24">
        <f t="shared" si="99"/>
        <v>710073.40732</v>
      </c>
      <c r="O168" s="24">
        <f t="shared" si="126"/>
        <v>492134.69672999997</v>
      </c>
      <c r="P168" s="24">
        <f t="shared" si="127"/>
        <v>637173.027</v>
      </c>
      <c r="Q168" s="84">
        <f t="shared" si="97"/>
        <v>1958783.7839200001</v>
      </c>
      <c r="R168" s="25"/>
      <c r="S168" s="48"/>
      <c r="T168" s="48"/>
    </row>
    <row r="169" spans="1:20" ht="30.75" customHeight="1">
      <c r="A169" s="53" t="s">
        <v>251</v>
      </c>
      <c r="B169" s="18" t="s">
        <v>260</v>
      </c>
      <c r="C169" s="19" t="s">
        <v>261</v>
      </c>
      <c r="D169" s="20">
        <v>3379.24</v>
      </c>
      <c r="E169" s="21">
        <v>4964.18</v>
      </c>
      <c r="F169" s="21">
        <v>1816.67</v>
      </c>
      <c r="G169" s="22">
        <v>1964.5</v>
      </c>
      <c r="H169" s="23">
        <v>70.117999999999995</v>
      </c>
      <c r="I169" s="23">
        <v>62.113000000000007</v>
      </c>
      <c r="J169" s="27">
        <v>47.401000000000003</v>
      </c>
      <c r="K169" s="23">
        <v>58.904000000000003</v>
      </c>
      <c r="L169" s="83">
        <f t="shared" si="96"/>
        <v>238.536</v>
      </c>
      <c r="M169" s="24">
        <f t="shared" si="98"/>
        <v>109564.28325999997</v>
      </c>
      <c r="N169" s="24">
        <f t="shared" si="99"/>
        <v>97055.910409999997</v>
      </c>
      <c r="O169" s="24">
        <f t="shared" si="126"/>
        <v>142187.83168000003</v>
      </c>
      <c r="P169" s="24">
        <f t="shared" si="127"/>
        <v>176693.15072000003</v>
      </c>
      <c r="Q169" s="84">
        <f t="shared" si="97"/>
        <v>525501.17607000005</v>
      </c>
      <c r="R169" s="25" t="s">
        <v>16</v>
      </c>
      <c r="S169" s="48"/>
      <c r="T169" s="48"/>
    </row>
    <row r="170" spans="1:20" ht="30.75" customHeight="1">
      <c r="A170" s="78" t="s">
        <v>115</v>
      </c>
      <c r="B170" s="79"/>
      <c r="C170" s="79" t="s">
        <v>240</v>
      </c>
      <c r="D170" s="80" t="s">
        <v>16</v>
      </c>
      <c r="E170" s="81" t="s">
        <v>16</v>
      </c>
      <c r="F170" s="81" t="s">
        <v>16</v>
      </c>
      <c r="G170" s="82" t="s">
        <v>16</v>
      </c>
      <c r="H170" s="23">
        <f t="shared" ref="H170:I170" si="128">H171</f>
        <v>543.55799999999999</v>
      </c>
      <c r="I170" s="23">
        <f t="shared" si="128"/>
        <v>181.18600000000001</v>
      </c>
      <c r="J170" s="27">
        <f t="shared" ref="J170" si="129">J171</f>
        <v>174.61199999999999</v>
      </c>
      <c r="K170" s="23">
        <f t="shared" ref="K170" si="130">K171</f>
        <v>523.83600000000001</v>
      </c>
      <c r="L170" s="83">
        <f t="shared" si="96"/>
        <v>1423.192</v>
      </c>
      <c r="M170" s="24">
        <f t="shared" ref="M170:O170" si="131">M171</f>
        <v>6309327.7426799992</v>
      </c>
      <c r="N170" s="24">
        <f t="shared" si="131"/>
        <v>2103109.24756</v>
      </c>
      <c r="O170" s="24">
        <f t="shared" si="131"/>
        <v>2215988.66916</v>
      </c>
      <c r="P170" s="24">
        <f>P171</f>
        <v>6647966.0074800001</v>
      </c>
      <c r="Q170" s="84">
        <f t="shared" si="97"/>
        <v>17276391.66688</v>
      </c>
      <c r="R170" s="25">
        <v>6537716.1299999999</v>
      </c>
      <c r="S170" s="48">
        <f>P170/3</f>
        <v>2215988.66916</v>
      </c>
      <c r="T170" s="48">
        <f t="shared" si="102"/>
        <v>21598119.127719998</v>
      </c>
    </row>
    <row r="171" spans="1:20" ht="30.75" customHeight="1">
      <c r="A171" s="53" t="s">
        <v>79</v>
      </c>
      <c r="B171" s="18" t="s">
        <v>243</v>
      </c>
      <c r="C171" s="19" t="s">
        <v>213</v>
      </c>
      <c r="D171" s="20">
        <v>12961.96</v>
      </c>
      <c r="E171" s="21">
        <v>14239.09</v>
      </c>
      <c r="F171" s="21">
        <v>1354.5</v>
      </c>
      <c r="G171" s="22">
        <v>1548.16</v>
      </c>
      <c r="H171" s="23">
        <v>543.55799999999999</v>
      </c>
      <c r="I171" s="23">
        <v>181.18600000000001</v>
      </c>
      <c r="J171" s="27">
        <v>174.61199999999999</v>
      </c>
      <c r="K171" s="23">
        <v>523.83600000000001</v>
      </c>
      <c r="L171" s="83">
        <f t="shared" si="96"/>
        <v>1423.192</v>
      </c>
      <c r="M171" s="24">
        <f t="shared" si="98"/>
        <v>6309327.7426799992</v>
      </c>
      <c r="N171" s="24">
        <f t="shared" si="99"/>
        <v>2103109.24756</v>
      </c>
      <c r="O171" s="24">
        <f>(E171-G171)*J171</f>
        <v>2215988.66916</v>
      </c>
      <c r="P171" s="24">
        <f>(E171-G171)*K171</f>
        <v>6647966.0074800001</v>
      </c>
      <c r="Q171" s="84">
        <f t="shared" si="97"/>
        <v>17276391.66688</v>
      </c>
      <c r="R171" s="25" t="s">
        <v>16</v>
      </c>
      <c r="S171" s="48"/>
      <c r="T171" s="48"/>
    </row>
    <row r="172" spans="1:20" ht="30.75" customHeight="1">
      <c r="A172" s="78" t="s">
        <v>113</v>
      </c>
      <c r="B172" s="79"/>
      <c r="C172" s="79" t="s">
        <v>240</v>
      </c>
      <c r="D172" s="80" t="s">
        <v>16</v>
      </c>
      <c r="E172" s="81" t="s">
        <v>16</v>
      </c>
      <c r="F172" s="81" t="s">
        <v>16</v>
      </c>
      <c r="G172" s="82" t="s">
        <v>16</v>
      </c>
      <c r="H172" s="85">
        <f>SUM(H173:H176)</f>
        <v>8059.9539999999997</v>
      </c>
      <c r="I172" s="23">
        <f t="shared" ref="I172" si="132">SUM(I173:I176)</f>
        <v>4689.1570000000002</v>
      </c>
      <c r="J172" s="27">
        <f t="shared" ref="J172:K172" si="133">SUM(J173:J176)</f>
        <v>1430.9940000000001</v>
      </c>
      <c r="K172" s="23">
        <f t="shared" si="133"/>
        <v>6743.1530000000002</v>
      </c>
      <c r="L172" s="83">
        <f t="shared" si="96"/>
        <v>20923.258000000002</v>
      </c>
      <c r="M172" s="24">
        <f t="shared" ref="M172:P172" si="134">SUM(M173:M176)</f>
        <v>86217317.330900013</v>
      </c>
      <c r="N172" s="24">
        <f t="shared" si="134"/>
        <v>49847765.272029996</v>
      </c>
      <c r="O172" s="24">
        <f t="shared" si="134"/>
        <v>20459080.428229999</v>
      </c>
      <c r="P172" s="24">
        <f t="shared" si="134"/>
        <v>102103761.14969999</v>
      </c>
      <c r="Q172" s="84">
        <f t="shared" si="97"/>
        <v>258627924.18085998</v>
      </c>
      <c r="R172" s="25">
        <v>76986675.290000007</v>
      </c>
      <c r="S172" s="48">
        <f>P172/3</f>
        <v>34034587.049899995</v>
      </c>
      <c r="T172" s="48">
        <f t="shared" si="102"/>
        <v>301580012.42096001</v>
      </c>
    </row>
    <row r="173" spans="1:20" ht="30.75" customHeight="1">
      <c r="A173" s="53" t="s">
        <v>21</v>
      </c>
      <c r="B173" s="18" t="s">
        <v>114</v>
      </c>
      <c r="C173" s="19" t="s">
        <v>213</v>
      </c>
      <c r="D173" s="20">
        <v>12115.07</v>
      </c>
      <c r="E173" s="21">
        <v>20279.46</v>
      </c>
      <c r="F173" s="21">
        <v>1596.67</v>
      </c>
      <c r="G173" s="22">
        <v>1831.38</v>
      </c>
      <c r="H173" s="28">
        <v>695.73</v>
      </c>
      <c r="I173" s="23">
        <v>400.68399999999997</v>
      </c>
      <c r="J173" s="27">
        <v>146.142</v>
      </c>
      <c r="K173" s="23">
        <v>634.58199999999999</v>
      </c>
      <c r="L173" s="83">
        <f t="shared" si="96"/>
        <v>1877.1379999999999</v>
      </c>
      <c r="M173" s="24">
        <f t="shared" si="98"/>
        <v>7317966.432</v>
      </c>
      <c r="N173" s="24">
        <f t="shared" si="99"/>
        <v>4214554.5855999999</v>
      </c>
      <c r="O173" s="24">
        <f>(E173-G173)*J173</f>
        <v>2696039.3073599995</v>
      </c>
      <c r="P173" s="24">
        <f>(E173-G173)*K173</f>
        <v>11706819.502559999</v>
      </c>
      <c r="Q173" s="84">
        <f t="shared" si="97"/>
        <v>25935379.827519998</v>
      </c>
      <c r="R173" s="25" t="s">
        <v>16</v>
      </c>
      <c r="S173" s="48"/>
      <c r="T173" s="48"/>
    </row>
    <row r="174" spans="1:20" ht="30.75" customHeight="1">
      <c r="A174" s="53" t="s">
        <v>21</v>
      </c>
      <c r="B174" s="18" t="s">
        <v>112</v>
      </c>
      <c r="C174" s="19" t="s">
        <v>213</v>
      </c>
      <c r="D174" s="20">
        <v>9060.6</v>
      </c>
      <c r="E174" s="21">
        <v>15775.36</v>
      </c>
      <c r="F174" s="21">
        <v>1596.67</v>
      </c>
      <c r="G174" s="22">
        <v>1831.38</v>
      </c>
      <c r="H174" s="23">
        <v>28.433</v>
      </c>
      <c r="I174" s="23">
        <v>12.436</v>
      </c>
      <c r="J174" s="27">
        <v>1.5149999999999999</v>
      </c>
      <c r="K174" s="23">
        <v>22.026</v>
      </c>
      <c r="L174" s="83">
        <f t="shared" si="96"/>
        <v>64.41</v>
      </c>
      <c r="M174" s="24">
        <f t="shared" si="98"/>
        <v>212221.92169000002</v>
      </c>
      <c r="N174" s="24">
        <f t="shared" si="99"/>
        <v>92821.433480000007</v>
      </c>
      <c r="O174" s="24">
        <f>(E174-G174)*J174</f>
        <v>21125.129699999998</v>
      </c>
      <c r="P174" s="24">
        <f>(E174-G174)*K174</f>
        <v>307130.10347999999</v>
      </c>
      <c r="Q174" s="84">
        <f t="shared" si="97"/>
        <v>633298.58834999998</v>
      </c>
      <c r="R174" s="25" t="s">
        <v>16</v>
      </c>
      <c r="S174" s="48"/>
      <c r="T174" s="48"/>
    </row>
    <row r="175" spans="1:20" ht="30.75" customHeight="1">
      <c r="A175" s="53" t="s">
        <v>21</v>
      </c>
      <c r="B175" s="18" t="s">
        <v>20</v>
      </c>
      <c r="C175" s="19" t="s">
        <v>213</v>
      </c>
      <c r="D175" s="20">
        <v>10309.379999999999</v>
      </c>
      <c r="E175" s="21">
        <v>12362.75</v>
      </c>
      <c r="F175" s="21">
        <v>1596.67</v>
      </c>
      <c r="G175" s="22">
        <v>1831.38</v>
      </c>
      <c r="H175" s="23">
        <v>2298.0709999999999</v>
      </c>
      <c r="I175" s="23">
        <v>1450.8510000000001</v>
      </c>
      <c r="J175" s="27">
        <v>646.37300000000005</v>
      </c>
      <c r="K175" s="23">
        <v>2169.752</v>
      </c>
      <c r="L175" s="83">
        <f t="shared" si="96"/>
        <v>6565.0470000000005</v>
      </c>
      <c r="M175" s="24">
        <f t="shared" si="98"/>
        <v>20022426.182409998</v>
      </c>
      <c r="N175" s="24">
        <f t="shared" si="99"/>
        <v>12640844.016209999</v>
      </c>
      <c r="O175" s="24">
        <f>(E175-G175)*J175</f>
        <v>6807193.2210099995</v>
      </c>
      <c r="P175" s="24">
        <f>(E175-G175)*K175</f>
        <v>22850461.120239999</v>
      </c>
      <c r="Q175" s="84">
        <f t="shared" si="97"/>
        <v>62320924.539869994</v>
      </c>
      <c r="R175" s="25"/>
      <c r="S175" s="48"/>
      <c r="T175" s="48"/>
    </row>
    <row r="176" spans="1:20" ht="45.75" customHeight="1">
      <c r="A176" s="53" t="s">
        <v>246</v>
      </c>
      <c r="B176" s="18" t="s">
        <v>247</v>
      </c>
      <c r="C176" s="19" t="s">
        <v>213</v>
      </c>
      <c r="D176" s="20">
        <v>13235.92</v>
      </c>
      <c r="E176" s="21">
        <v>18991.62</v>
      </c>
      <c r="F176" s="21">
        <v>1590.83</v>
      </c>
      <c r="G176" s="22">
        <v>1824.68</v>
      </c>
      <c r="H176" s="23">
        <v>5037.72</v>
      </c>
      <c r="I176" s="23">
        <v>2825.1860000000001</v>
      </c>
      <c r="J176" s="27">
        <v>636.96400000000006</v>
      </c>
      <c r="K176" s="23">
        <v>3916.7930000000001</v>
      </c>
      <c r="L176" s="83">
        <f t="shared" si="96"/>
        <v>12416.663</v>
      </c>
      <c r="M176" s="24">
        <f t="shared" si="98"/>
        <v>58664702.794800006</v>
      </c>
      <c r="N176" s="24">
        <f t="shared" si="99"/>
        <v>32899545.236740001</v>
      </c>
      <c r="O176" s="24">
        <f>(E176-G176)*J176</f>
        <v>10934722.770160001</v>
      </c>
      <c r="P176" s="24">
        <f>(E176-G176)*K176</f>
        <v>67239350.423419997</v>
      </c>
      <c r="Q176" s="84">
        <f t="shared" si="97"/>
        <v>169738321.22512001</v>
      </c>
      <c r="R176" s="25" t="s">
        <v>16</v>
      </c>
      <c r="S176" s="48"/>
      <c r="T176" s="48"/>
    </row>
    <row r="177" spans="1:20" ht="30.75" customHeight="1">
      <c r="A177" s="78" t="s">
        <v>111</v>
      </c>
      <c r="B177" s="79"/>
      <c r="C177" s="79" t="s">
        <v>240</v>
      </c>
      <c r="D177" s="80" t="s">
        <v>16</v>
      </c>
      <c r="E177" s="81" t="s">
        <v>16</v>
      </c>
      <c r="F177" s="81" t="s">
        <v>16</v>
      </c>
      <c r="G177" s="82" t="s">
        <v>16</v>
      </c>
      <c r="H177" s="23">
        <f t="shared" ref="H177:K177" si="135">SUM(H178)</f>
        <v>700.65000000000009</v>
      </c>
      <c r="I177" s="23">
        <f t="shared" si="135"/>
        <v>467.1</v>
      </c>
      <c r="J177" s="27">
        <f t="shared" si="135"/>
        <v>233.55</v>
      </c>
      <c r="K177" s="23">
        <f t="shared" si="135"/>
        <v>700.65</v>
      </c>
      <c r="L177" s="83">
        <f t="shared" si="96"/>
        <v>2101.9499999999998</v>
      </c>
      <c r="M177" s="24">
        <f t="shared" ref="M177:N177" si="136">SUM(M178)</f>
        <v>4435394.7600000007</v>
      </c>
      <c r="N177" s="24">
        <f t="shared" si="136"/>
        <v>2956929.84</v>
      </c>
      <c r="O177" s="24">
        <f>SUM(O178)</f>
        <v>1496254.4235</v>
      </c>
      <c r="P177" s="24">
        <f>SUM(P178)</f>
        <v>4488763.2704999996</v>
      </c>
      <c r="Q177" s="84">
        <f t="shared" si="97"/>
        <v>13377342.294</v>
      </c>
      <c r="R177" s="25">
        <v>4435394.76</v>
      </c>
      <c r="S177" s="48">
        <f>P177/3</f>
        <v>1496254.4234999998</v>
      </c>
      <c r="T177" s="48">
        <f t="shared" si="102"/>
        <v>16316482.630499998</v>
      </c>
    </row>
    <row r="178" spans="1:20" ht="30.75" customHeight="1">
      <c r="A178" s="53" t="s">
        <v>31</v>
      </c>
      <c r="B178" s="18" t="s">
        <v>273</v>
      </c>
      <c r="C178" s="19" t="s">
        <v>213</v>
      </c>
      <c r="D178" s="20">
        <v>8030.4</v>
      </c>
      <c r="E178" s="21">
        <v>8354.57</v>
      </c>
      <c r="F178" s="21">
        <v>1700</v>
      </c>
      <c r="G178" s="22">
        <v>1948</v>
      </c>
      <c r="H178" s="23">
        <v>700.65000000000009</v>
      </c>
      <c r="I178" s="23">
        <v>467.1</v>
      </c>
      <c r="J178" s="27">
        <v>233.55</v>
      </c>
      <c r="K178" s="23">
        <v>700.65</v>
      </c>
      <c r="L178" s="83">
        <f t="shared" si="96"/>
        <v>2101.9499999999998</v>
      </c>
      <c r="M178" s="24">
        <f t="shared" si="98"/>
        <v>4435394.7600000007</v>
      </c>
      <c r="N178" s="24">
        <f t="shared" si="99"/>
        <v>2956929.84</v>
      </c>
      <c r="O178" s="24">
        <f>(E178-G178)*J178</f>
        <v>1496254.4235</v>
      </c>
      <c r="P178" s="24">
        <f>(E178-G178)*K178</f>
        <v>4488763.2704999996</v>
      </c>
      <c r="Q178" s="84">
        <f t="shared" si="97"/>
        <v>13377342.294</v>
      </c>
      <c r="R178" s="25" t="s">
        <v>16</v>
      </c>
      <c r="S178" s="48"/>
      <c r="T178" s="48"/>
    </row>
    <row r="179" spans="1:20" ht="30.75" customHeight="1">
      <c r="A179" s="78" t="s">
        <v>110</v>
      </c>
      <c r="B179" s="79"/>
      <c r="C179" s="79" t="s">
        <v>240</v>
      </c>
      <c r="D179" s="80" t="s">
        <v>16</v>
      </c>
      <c r="E179" s="81" t="s">
        <v>16</v>
      </c>
      <c r="F179" s="81" t="s">
        <v>16</v>
      </c>
      <c r="G179" s="82" t="s">
        <v>16</v>
      </c>
      <c r="H179" s="26">
        <f t="shared" ref="H179:I179" si="137">SUM(H180:H183)</f>
        <v>113483.84999999999</v>
      </c>
      <c r="I179" s="27">
        <f t="shared" si="137"/>
        <v>55736.479999999996</v>
      </c>
      <c r="J179" s="27">
        <f>SUM(J180:J183)</f>
        <v>14408.869999999999</v>
      </c>
      <c r="K179" s="23">
        <f>SUM(K180:K183)</f>
        <v>93562.53</v>
      </c>
      <c r="L179" s="83">
        <f t="shared" si="96"/>
        <v>277191.73</v>
      </c>
      <c r="M179" s="24">
        <f t="shared" ref="M179:P179" si="138">SUM(M180:M183)</f>
        <v>20627229.466000024</v>
      </c>
      <c r="N179" s="24">
        <f t="shared" si="138"/>
        <v>10123860.479400013</v>
      </c>
      <c r="O179" s="24">
        <f t="shared" si="138"/>
        <v>10037183.213500001</v>
      </c>
      <c r="P179" s="24">
        <f t="shared" si="138"/>
        <v>65339972.81090001</v>
      </c>
      <c r="Q179" s="84">
        <f t="shared" si="97"/>
        <v>106128245.96980006</v>
      </c>
      <c r="R179" s="25">
        <v>17018781.690000001</v>
      </c>
      <c r="S179" s="48">
        <f>P179/3</f>
        <v>21779990.936966669</v>
      </c>
      <c r="T179" s="48">
        <f t="shared" si="102"/>
        <v>101367036.72283338</v>
      </c>
    </row>
    <row r="180" spans="1:20" ht="30.75" customHeight="1">
      <c r="A180" s="53" t="s">
        <v>109</v>
      </c>
      <c r="B180" s="18" t="s">
        <v>11</v>
      </c>
      <c r="C180" s="19" t="s">
        <v>213</v>
      </c>
      <c r="D180" s="20">
        <v>2167.5100000000002</v>
      </c>
      <c r="E180" s="21">
        <v>2687.3</v>
      </c>
      <c r="F180" s="21">
        <v>2000</v>
      </c>
      <c r="G180" s="22">
        <v>2054.17</v>
      </c>
      <c r="H180" s="26">
        <v>84351.59</v>
      </c>
      <c r="I180" s="27">
        <v>37944.959999999999</v>
      </c>
      <c r="J180" s="27">
        <v>6315.69</v>
      </c>
      <c r="K180" s="23">
        <v>68182.92</v>
      </c>
      <c r="L180" s="83">
        <f t="shared" si="96"/>
        <v>196795.15999999997</v>
      </c>
      <c r="M180" s="24">
        <f t="shared" si="98"/>
        <v>14129734.840900017</v>
      </c>
      <c r="N180" s="24">
        <f t="shared" si="99"/>
        <v>6356160.2496000081</v>
      </c>
      <c r="O180" s="24">
        <f>(E180-G180)*J180</f>
        <v>3998652.8097000006</v>
      </c>
      <c r="P180" s="24">
        <f>(E180-G180)*K180</f>
        <v>43168652.139600009</v>
      </c>
      <c r="Q180" s="84">
        <f t="shared" si="97"/>
        <v>67653200.039800033</v>
      </c>
      <c r="R180" s="25" t="s">
        <v>16</v>
      </c>
      <c r="S180" s="48"/>
      <c r="T180" s="48"/>
    </row>
    <row r="181" spans="1:20" ht="30.75" customHeight="1">
      <c r="A181" s="53" t="s">
        <v>109</v>
      </c>
      <c r="B181" s="18" t="s">
        <v>11</v>
      </c>
      <c r="C181" s="19" t="s">
        <v>214</v>
      </c>
      <c r="D181" s="20">
        <v>2167.5100000000002</v>
      </c>
      <c r="E181" s="21">
        <v>2687.3</v>
      </c>
      <c r="F181" s="21">
        <v>2000</v>
      </c>
      <c r="G181" s="22">
        <v>2054.17</v>
      </c>
      <c r="H181" s="23">
        <v>6904.01</v>
      </c>
      <c r="I181" s="23">
        <v>6970.54</v>
      </c>
      <c r="J181" s="27">
        <v>5321.31</v>
      </c>
      <c r="K181" s="23">
        <v>6882.01</v>
      </c>
      <c r="L181" s="83">
        <f t="shared" si="96"/>
        <v>26077.870000000003</v>
      </c>
      <c r="M181" s="24">
        <f t="shared" si="98"/>
        <v>1156490.7151000015</v>
      </c>
      <c r="N181" s="24">
        <f t="shared" si="99"/>
        <v>1167635.1554000014</v>
      </c>
      <c r="O181" s="24">
        <f>(E181-G181)*J181</f>
        <v>3369081.0003000009</v>
      </c>
      <c r="P181" s="24">
        <f>(E181-G181)*K181</f>
        <v>4357206.9913000008</v>
      </c>
      <c r="Q181" s="84">
        <f t="shared" si="97"/>
        <v>10050413.862100005</v>
      </c>
      <c r="R181" s="25" t="s">
        <v>16</v>
      </c>
      <c r="S181" s="48"/>
      <c r="T181" s="48"/>
    </row>
    <row r="182" spans="1:20" ht="30.75" customHeight="1">
      <c r="A182" s="53" t="s">
        <v>109</v>
      </c>
      <c r="B182" s="18" t="s">
        <v>10</v>
      </c>
      <c r="C182" s="19" t="s">
        <v>213</v>
      </c>
      <c r="D182" s="20">
        <v>2240.2800000000002</v>
      </c>
      <c r="E182" s="21">
        <v>3017.22</v>
      </c>
      <c r="F182" s="21">
        <v>2000</v>
      </c>
      <c r="G182" s="22">
        <v>2054.17</v>
      </c>
      <c r="H182" s="23">
        <v>20585.550000000003</v>
      </c>
      <c r="I182" s="23">
        <v>9189.2000000000007</v>
      </c>
      <c r="J182" s="27">
        <v>1471.14</v>
      </c>
      <c r="K182" s="23">
        <v>16878.830000000002</v>
      </c>
      <c r="L182" s="83">
        <f t="shared" si="96"/>
        <v>48124.72</v>
      </c>
      <c r="M182" s="24">
        <f t="shared" si="98"/>
        <v>4946295.9540000046</v>
      </c>
      <c r="N182" s="24">
        <f t="shared" si="99"/>
        <v>2207980.9760000021</v>
      </c>
      <c r="O182" s="24">
        <f>(E182-G182)*J182</f>
        <v>1416781.3769999996</v>
      </c>
      <c r="P182" s="24">
        <f>(E182-G182)*K182</f>
        <v>16255157.231499998</v>
      </c>
      <c r="Q182" s="84">
        <f t="shared" si="97"/>
        <v>24826215.538500004</v>
      </c>
      <c r="R182" s="25" t="s">
        <v>16</v>
      </c>
      <c r="S182" s="48"/>
      <c r="T182" s="48"/>
    </row>
    <row r="183" spans="1:20" ht="30.75" customHeight="1">
      <c r="A183" s="53" t="s">
        <v>109</v>
      </c>
      <c r="B183" s="18" t="s">
        <v>10</v>
      </c>
      <c r="C183" s="19" t="s">
        <v>214</v>
      </c>
      <c r="D183" s="20">
        <v>2240.2800000000002</v>
      </c>
      <c r="E183" s="21">
        <v>3017.22</v>
      </c>
      <c r="F183" s="21">
        <v>2000</v>
      </c>
      <c r="G183" s="22">
        <v>2054.17</v>
      </c>
      <c r="H183" s="23">
        <v>1642.6999999999998</v>
      </c>
      <c r="I183" s="23">
        <v>1631.7799999999997</v>
      </c>
      <c r="J183" s="27">
        <v>1300.73</v>
      </c>
      <c r="K183" s="23">
        <v>1618.77</v>
      </c>
      <c r="L183" s="83">
        <f t="shared" si="96"/>
        <v>6193.98</v>
      </c>
      <c r="M183" s="24">
        <f t="shared" si="98"/>
        <v>394707.9560000003</v>
      </c>
      <c r="N183" s="24">
        <f t="shared" si="99"/>
        <v>392084.09840000025</v>
      </c>
      <c r="O183" s="24">
        <f>(E183-G183)*J183</f>
        <v>1252668.0264999997</v>
      </c>
      <c r="P183" s="24">
        <f>(E183-G183)*K183</f>
        <v>1558956.4484999995</v>
      </c>
      <c r="Q183" s="84">
        <f t="shared" si="97"/>
        <v>3598416.5293999994</v>
      </c>
      <c r="R183" s="25" t="s">
        <v>16</v>
      </c>
      <c r="S183" s="48"/>
      <c r="T183" s="48"/>
    </row>
    <row r="184" spans="1:20" ht="30.75" customHeight="1">
      <c r="A184" s="78" t="s">
        <v>108</v>
      </c>
      <c r="B184" s="79"/>
      <c r="C184" s="79" t="s">
        <v>240</v>
      </c>
      <c r="D184" s="80" t="s">
        <v>16</v>
      </c>
      <c r="E184" s="81" t="s">
        <v>16</v>
      </c>
      <c r="F184" s="81" t="s">
        <v>16</v>
      </c>
      <c r="G184" s="82" t="s">
        <v>16</v>
      </c>
      <c r="H184" s="23">
        <f t="shared" ref="H184:K184" si="139">SUM(H185)</f>
        <v>407.48700000000002</v>
      </c>
      <c r="I184" s="23">
        <f t="shared" si="139"/>
        <v>201.54500000000002</v>
      </c>
      <c r="J184" s="27">
        <f t="shared" si="139"/>
        <v>62.68</v>
      </c>
      <c r="K184" s="23">
        <f t="shared" si="139"/>
        <v>376.1</v>
      </c>
      <c r="L184" s="83">
        <f t="shared" si="96"/>
        <v>1047.8119999999999</v>
      </c>
      <c r="M184" s="24">
        <f t="shared" ref="M184:P184" si="140">SUM(M185)</f>
        <v>801799.94529000006</v>
      </c>
      <c r="N184" s="24">
        <f t="shared" si="140"/>
        <v>396574.05015000002</v>
      </c>
      <c r="O184" s="24">
        <f t="shared" si="140"/>
        <v>145911.51839999997</v>
      </c>
      <c r="P184" s="24">
        <f t="shared" si="140"/>
        <v>875515.66799999995</v>
      </c>
      <c r="Q184" s="84">
        <f t="shared" si="97"/>
        <v>2219801.1818400002</v>
      </c>
      <c r="R184" s="25">
        <v>801799.95</v>
      </c>
      <c r="S184" s="48">
        <f>P184/3</f>
        <v>291838.55599999998</v>
      </c>
      <c r="T184" s="48">
        <f t="shared" si="102"/>
        <v>2729762.5758400001</v>
      </c>
    </row>
    <row r="185" spans="1:20" ht="30.75" customHeight="1">
      <c r="A185" s="53" t="s">
        <v>107</v>
      </c>
      <c r="B185" s="18" t="s">
        <v>106</v>
      </c>
      <c r="C185" s="19" t="s">
        <v>213</v>
      </c>
      <c r="D185" s="20">
        <v>4127.67</v>
      </c>
      <c r="E185" s="21">
        <v>4686.28</v>
      </c>
      <c r="F185" s="21">
        <v>2160</v>
      </c>
      <c r="G185" s="22">
        <v>2358.4</v>
      </c>
      <c r="H185" s="23">
        <v>407.48700000000002</v>
      </c>
      <c r="I185" s="23">
        <v>201.54500000000002</v>
      </c>
      <c r="J185" s="27">
        <v>62.68</v>
      </c>
      <c r="K185" s="23">
        <v>376.1</v>
      </c>
      <c r="L185" s="83">
        <f t="shared" si="96"/>
        <v>1047.8119999999999</v>
      </c>
      <c r="M185" s="24">
        <f t="shared" si="98"/>
        <v>801799.94529000006</v>
      </c>
      <c r="N185" s="24">
        <f t="shared" si="99"/>
        <v>396574.05015000002</v>
      </c>
      <c r="O185" s="24">
        <f>(E185-G185)*J185</f>
        <v>145911.51839999997</v>
      </c>
      <c r="P185" s="24">
        <f>(E185-G185)*K185</f>
        <v>875515.66799999995</v>
      </c>
      <c r="Q185" s="84">
        <f t="shared" si="97"/>
        <v>2219801.1818400002</v>
      </c>
      <c r="R185" s="25" t="s">
        <v>16</v>
      </c>
      <c r="S185" s="48"/>
      <c r="T185" s="48"/>
    </row>
    <row r="186" spans="1:20" ht="30.75" customHeight="1">
      <c r="A186" s="78" t="s">
        <v>105</v>
      </c>
      <c r="B186" s="79"/>
      <c r="C186" s="79" t="s">
        <v>240</v>
      </c>
      <c r="D186" s="80" t="s">
        <v>16</v>
      </c>
      <c r="E186" s="81" t="s">
        <v>16</v>
      </c>
      <c r="F186" s="81" t="s">
        <v>16</v>
      </c>
      <c r="G186" s="82" t="s">
        <v>16</v>
      </c>
      <c r="H186" s="23">
        <f t="shared" ref="H186:K186" si="141">SUM(H187)</f>
        <v>2149.998</v>
      </c>
      <c r="I186" s="23">
        <f t="shared" si="141"/>
        <v>1433.3320000000001</v>
      </c>
      <c r="J186" s="27">
        <f t="shared" si="141"/>
        <v>716.66600000000005</v>
      </c>
      <c r="K186" s="23">
        <f t="shared" si="141"/>
        <v>2149.998</v>
      </c>
      <c r="L186" s="83">
        <f t="shared" si="96"/>
        <v>6449.9940000000006</v>
      </c>
      <c r="M186" s="24">
        <f t="shared" ref="M186:N186" si="142">SUM(M187)</f>
        <v>7251599.2543200003</v>
      </c>
      <c r="N186" s="24">
        <f t="shared" si="142"/>
        <v>4834399.5028800005</v>
      </c>
      <c r="O186" s="24">
        <f>SUM(O187)</f>
        <v>3354985.8790800003</v>
      </c>
      <c r="P186" s="24">
        <f>SUM(P187)</f>
        <v>10064957.63724</v>
      </c>
      <c r="Q186" s="84">
        <f t="shared" si="97"/>
        <v>25505942.27352</v>
      </c>
      <c r="R186" s="25">
        <v>7251599.25</v>
      </c>
      <c r="S186" s="48">
        <f>P186/3</f>
        <v>3354985.8790799999</v>
      </c>
      <c r="T186" s="48">
        <f t="shared" si="102"/>
        <v>29402555.644439999</v>
      </c>
    </row>
    <row r="187" spans="1:20" ht="38.25" customHeight="1">
      <c r="A187" s="53" t="s">
        <v>31</v>
      </c>
      <c r="B187" s="18" t="s">
        <v>270</v>
      </c>
      <c r="C187" s="19" t="s">
        <v>213</v>
      </c>
      <c r="D187" s="20">
        <v>5072.84</v>
      </c>
      <c r="E187" s="21">
        <v>6629.38</v>
      </c>
      <c r="F187" s="21">
        <v>1700</v>
      </c>
      <c r="G187" s="22">
        <v>1948</v>
      </c>
      <c r="H187" s="23">
        <v>2149.998</v>
      </c>
      <c r="I187" s="23">
        <v>1433.3320000000001</v>
      </c>
      <c r="J187" s="27">
        <v>716.66600000000005</v>
      </c>
      <c r="K187" s="23">
        <v>2149.998</v>
      </c>
      <c r="L187" s="83">
        <f t="shared" ref="L187:L245" si="143">SUM(H187:K187)</f>
        <v>6449.9940000000006</v>
      </c>
      <c r="M187" s="24">
        <f t="shared" si="98"/>
        <v>7251599.2543200003</v>
      </c>
      <c r="N187" s="24">
        <f t="shared" si="99"/>
        <v>4834399.5028800005</v>
      </c>
      <c r="O187" s="24">
        <f>(E187-G187)*J187</f>
        <v>3354985.8790800003</v>
      </c>
      <c r="P187" s="24">
        <f>(E187-G187)*K187</f>
        <v>10064957.63724</v>
      </c>
      <c r="Q187" s="84">
        <f t="shared" ref="Q187:Q245" si="144">SUM(M187:P187)</f>
        <v>25505942.27352</v>
      </c>
      <c r="R187" s="25" t="s">
        <v>16</v>
      </c>
      <c r="S187" s="48"/>
      <c r="T187" s="48"/>
    </row>
    <row r="188" spans="1:20" ht="30.75" customHeight="1">
      <c r="A188" s="78" t="s">
        <v>103</v>
      </c>
      <c r="B188" s="79"/>
      <c r="C188" s="79" t="s">
        <v>240</v>
      </c>
      <c r="D188" s="80" t="s">
        <v>16</v>
      </c>
      <c r="E188" s="81" t="s">
        <v>16</v>
      </c>
      <c r="F188" s="81" t="s">
        <v>16</v>
      </c>
      <c r="G188" s="82" t="s">
        <v>16</v>
      </c>
      <c r="H188" s="85">
        <f t="shared" ref="H188:I188" si="145">SUM(H189:H191)</f>
        <v>9385.9569999999985</v>
      </c>
      <c r="I188" s="23">
        <f t="shared" si="145"/>
        <v>5764.3890000000001</v>
      </c>
      <c r="J188" s="27">
        <f t="shared" ref="J188:K188" si="146">SUM(J189:J191)</f>
        <v>2316.8999999999996</v>
      </c>
      <c r="K188" s="23">
        <f t="shared" si="146"/>
        <v>8503.7999999999993</v>
      </c>
      <c r="L188" s="83">
        <f t="shared" si="143"/>
        <v>25971.045999999998</v>
      </c>
      <c r="M188" s="24">
        <f t="shared" ref="M188:P188" si="147">SUM(M189:M191)</f>
        <v>38541367.509959996</v>
      </c>
      <c r="N188" s="24">
        <f t="shared" si="147"/>
        <v>23670195.262919996</v>
      </c>
      <c r="O188" s="24">
        <f t="shared" si="147"/>
        <v>10580726.244000001</v>
      </c>
      <c r="P188" s="24">
        <f t="shared" si="147"/>
        <v>38834813.688000001</v>
      </c>
      <c r="Q188" s="84">
        <f t="shared" si="144"/>
        <v>111627102.70488</v>
      </c>
      <c r="R188" s="25">
        <v>35064498.119999997</v>
      </c>
      <c r="S188" s="48">
        <f>P188/3</f>
        <v>12944937.896</v>
      </c>
      <c r="T188" s="48">
        <f t="shared" ref="T188:T243" si="148">Q188+R188-S188</f>
        <v>133746662.92888001</v>
      </c>
    </row>
    <row r="189" spans="1:20" ht="30.75" customHeight="1">
      <c r="A189" s="53" t="s">
        <v>86</v>
      </c>
      <c r="B189" s="18" t="s">
        <v>17</v>
      </c>
      <c r="C189" s="19" t="s">
        <v>213</v>
      </c>
      <c r="D189" s="20">
        <v>5632.11</v>
      </c>
      <c r="E189" s="21">
        <v>6308.43</v>
      </c>
      <c r="F189" s="21">
        <v>1525.83</v>
      </c>
      <c r="G189" s="22">
        <v>1741.67</v>
      </c>
      <c r="H189" s="28">
        <v>9031.5409999999993</v>
      </c>
      <c r="I189" s="23">
        <v>5415.3310000000001</v>
      </c>
      <c r="J189" s="27">
        <v>2198.1999999999998</v>
      </c>
      <c r="K189" s="23">
        <v>8068</v>
      </c>
      <c r="L189" s="83">
        <f t="shared" si="143"/>
        <v>24713.072</v>
      </c>
      <c r="M189" s="24">
        <f t="shared" ref="M189:M245" si="149">(D189-F189)*H189</f>
        <v>37086036.177479997</v>
      </c>
      <c r="N189" s="24">
        <f t="shared" ref="N189:N245" si="150">(D189-F189)*I189</f>
        <v>22236865.378679998</v>
      </c>
      <c r="O189" s="24">
        <f>(E189-G189)*J189</f>
        <v>10038651.832</v>
      </c>
      <c r="P189" s="24">
        <f>(E189-G189)*K189</f>
        <v>36844619.68</v>
      </c>
      <c r="Q189" s="84">
        <f t="shared" si="144"/>
        <v>106206173.06816</v>
      </c>
      <c r="R189" s="25" t="s">
        <v>16</v>
      </c>
      <c r="S189" s="48"/>
      <c r="T189" s="48"/>
    </row>
    <row r="190" spans="1:20" ht="30.75" customHeight="1">
      <c r="A190" s="53" t="s">
        <v>86</v>
      </c>
      <c r="B190" s="18" t="s">
        <v>104</v>
      </c>
      <c r="C190" s="19" t="s">
        <v>214</v>
      </c>
      <c r="D190" s="20">
        <v>5632.11</v>
      </c>
      <c r="E190" s="21">
        <v>6308.43</v>
      </c>
      <c r="F190" s="21">
        <v>1525.83</v>
      </c>
      <c r="G190" s="22">
        <v>1741.67</v>
      </c>
      <c r="H190" s="28">
        <v>195.38</v>
      </c>
      <c r="I190" s="23">
        <v>197.71099999999998</v>
      </c>
      <c r="J190" s="27">
        <v>66.599999999999994</v>
      </c>
      <c r="K190" s="23">
        <v>244.5</v>
      </c>
      <c r="L190" s="83">
        <f t="shared" si="143"/>
        <v>704.19100000000003</v>
      </c>
      <c r="M190" s="24">
        <f t="shared" si="149"/>
        <v>802284.98639999994</v>
      </c>
      <c r="N190" s="24">
        <f t="shared" si="150"/>
        <v>811856.72507999989</v>
      </c>
      <c r="O190" s="24">
        <f>(E190-G190)*J190</f>
        <v>304146.21600000001</v>
      </c>
      <c r="P190" s="24">
        <f>(E190-G190)*K190</f>
        <v>1116572.82</v>
      </c>
      <c r="Q190" s="84">
        <f t="shared" si="144"/>
        <v>3034860.7474799999</v>
      </c>
      <c r="R190" s="25" t="s">
        <v>16</v>
      </c>
      <c r="S190" s="48"/>
      <c r="T190" s="48"/>
    </row>
    <row r="191" spans="1:20" ht="30.75" customHeight="1">
      <c r="A191" s="53" t="s">
        <v>86</v>
      </c>
      <c r="B191" s="18" t="s">
        <v>102</v>
      </c>
      <c r="C191" s="19" t="s">
        <v>214</v>
      </c>
      <c r="D191" s="20">
        <v>5632.11</v>
      </c>
      <c r="E191" s="21">
        <v>6308.43</v>
      </c>
      <c r="F191" s="21">
        <v>1525.83</v>
      </c>
      <c r="G191" s="22">
        <v>1741.67</v>
      </c>
      <c r="H191" s="28">
        <v>159.036</v>
      </c>
      <c r="I191" s="23">
        <v>151.34700000000001</v>
      </c>
      <c r="J191" s="27">
        <v>52.1</v>
      </c>
      <c r="K191" s="23">
        <v>191.3</v>
      </c>
      <c r="L191" s="83">
        <f t="shared" si="143"/>
        <v>553.78300000000013</v>
      </c>
      <c r="M191" s="24">
        <f t="shared" si="149"/>
        <v>653046.34607999993</v>
      </c>
      <c r="N191" s="24">
        <f t="shared" si="150"/>
        <v>621473.15916000004</v>
      </c>
      <c r="O191" s="24">
        <f>(E191-G191)*J191</f>
        <v>237928.19600000003</v>
      </c>
      <c r="P191" s="24">
        <f>(E191-G191)*K191</f>
        <v>873621.18800000008</v>
      </c>
      <c r="Q191" s="84">
        <f t="shared" si="144"/>
        <v>2386068.8892399999</v>
      </c>
      <c r="R191" s="25" t="s">
        <v>16</v>
      </c>
      <c r="S191" s="48"/>
      <c r="T191" s="48"/>
    </row>
    <row r="192" spans="1:20" ht="30.75" customHeight="1">
      <c r="A192" s="78" t="s">
        <v>98</v>
      </c>
      <c r="B192" s="79"/>
      <c r="C192" s="79" t="s">
        <v>240</v>
      </c>
      <c r="D192" s="80" t="s">
        <v>16</v>
      </c>
      <c r="E192" s="81" t="s">
        <v>16</v>
      </c>
      <c r="F192" s="81" t="s">
        <v>16</v>
      </c>
      <c r="G192" s="82" t="s">
        <v>16</v>
      </c>
      <c r="H192" s="85">
        <f>SUM(H193:H195)</f>
        <v>2366.3700000000003</v>
      </c>
      <c r="I192" s="23">
        <f>SUM(I193:I195)</f>
        <v>1563.8700000000001</v>
      </c>
      <c r="J192" s="27">
        <f t="shared" ref="J192:K192" si="151">SUM(J193:J195)</f>
        <v>764.55600000000004</v>
      </c>
      <c r="K192" s="23">
        <f t="shared" si="151"/>
        <v>2293.6660000000002</v>
      </c>
      <c r="L192" s="83">
        <f t="shared" si="143"/>
        <v>6988.4620000000004</v>
      </c>
      <c r="M192" s="24">
        <f t="shared" ref="M192:P192" si="152">SUM(M193:M195)</f>
        <v>13996381.983000003</v>
      </c>
      <c r="N192" s="24">
        <f t="shared" si="152"/>
        <v>9245565.1927000005</v>
      </c>
      <c r="O192" s="24">
        <f t="shared" si="152"/>
        <v>5277883.8683200004</v>
      </c>
      <c r="P192" s="24">
        <f t="shared" si="152"/>
        <v>15833634.610520003</v>
      </c>
      <c r="Q192" s="84">
        <f t="shared" si="144"/>
        <v>44353465.654540002</v>
      </c>
      <c r="R192" s="25">
        <v>14064492.58</v>
      </c>
      <c r="S192" s="48">
        <f>P192/3</f>
        <v>5277878.2035066681</v>
      </c>
      <c r="T192" s="48">
        <f t="shared" si="148"/>
        <v>53140080.03103333</v>
      </c>
    </row>
    <row r="193" spans="1:20" ht="30.75" customHeight="1">
      <c r="A193" s="53" t="s">
        <v>24</v>
      </c>
      <c r="B193" s="18" t="s">
        <v>101</v>
      </c>
      <c r="C193" s="19" t="s">
        <v>213</v>
      </c>
      <c r="D193" s="20">
        <v>6902.3</v>
      </c>
      <c r="E193" s="21">
        <v>7276.72</v>
      </c>
      <c r="F193" s="21">
        <v>1612.5</v>
      </c>
      <c r="G193" s="22">
        <v>1849.53</v>
      </c>
      <c r="H193" s="23">
        <v>1179.4740000000002</v>
      </c>
      <c r="I193" s="23">
        <v>786.31600000000003</v>
      </c>
      <c r="J193" s="27">
        <v>386.9</v>
      </c>
      <c r="K193" s="23">
        <v>1160.7</v>
      </c>
      <c r="L193" s="83">
        <f t="shared" si="143"/>
        <v>3513.3900000000003</v>
      </c>
      <c r="M193" s="24">
        <f t="shared" si="149"/>
        <v>6239181.565200001</v>
      </c>
      <c r="N193" s="24">
        <f t="shared" si="150"/>
        <v>4159454.3768000002</v>
      </c>
      <c r="O193" s="24">
        <f>(E193-G193)*J193</f>
        <v>2099779.8110000002</v>
      </c>
      <c r="P193" s="24">
        <f>(E193-G193)*K193</f>
        <v>6299339.4330000011</v>
      </c>
      <c r="Q193" s="84">
        <f t="shared" si="144"/>
        <v>18797755.186000004</v>
      </c>
      <c r="R193" s="25" t="s">
        <v>16</v>
      </c>
      <c r="S193" s="48"/>
      <c r="T193" s="48"/>
    </row>
    <row r="194" spans="1:20" ht="30.75" customHeight="1">
      <c r="A194" s="53" t="s">
        <v>24</v>
      </c>
      <c r="B194" s="18" t="s">
        <v>100</v>
      </c>
      <c r="C194" s="19" t="s">
        <v>213</v>
      </c>
      <c r="D194" s="20">
        <v>9188.35</v>
      </c>
      <c r="E194" s="21">
        <v>10821.94</v>
      </c>
      <c r="F194" s="21">
        <v>1980</v>
      </c>
      <c r="G194" s="22">
        <v>2083.33</v>
      </c>
      <c r="H194" s="23">
        <v>374.33100000000002</v>
      </c>
      <c r="I194" s="23">
        <v>249.554</v>
      </c>
      <c r="J194" s="27">
        <v>124.77800000000001</v>
      </c>
      <c r="K194" s="23">
        <v>374.33300000000003</v>
      </c>
      <c r="L194" s="83">
        <f t="shared" si="143"/>
        <v>1122.9960000000001</v>
      </c>
      <c r="M194" s="24">
        <f t="shared" si="149"/>
        <v>2698308.8638500003</v>
      </c>
      <c r="N194" s="24">
        <f t="shared" si="150"/>
        <v>1798872.5759000001</v>
      </c>
      <c r="O194" s="24">
        <f>(E194-G194)*J194</f>
        <v>1090386.2785800002</v>
      </c>
      <c r="P194" s="24">
        <f>(E194-G194)*K194</f>
        <v>3271150.0971300006</v>
      </c>
      <c r="Q194" s="84">
        <f t="shared" si="144"/>
        <v>8858717.815460002</v>
      </c>
      <c r="R194" s="25" t="s">
        <v>16</v>
      </c>
      <c r="S194" s="48"/>
      <c r="T194" s="48"/>
    </row>
    <row r="195" spans="1:20" ht="30.75" customHeight="1">
      <c r="A195" s="53" t="s">
        <v>24</v>
      </c>
      <c r="B195" s="18" t="s">
        <v>99</v>
      </c>
      <c r="C195" s="19" t="s">
        <v>213</v>
      </c>
      <c r="D195" s="20">
        <v>8205.83</v>
      </c>
      <c r="E195" s="21">
        <v>10339.16</v>
      </c>
      <c r="F195" s="21">
        <v>1980</v>
      </c>
      <c r="G195" s="22">
        <v>2083.33</v>
      </c>
      <c r="H195" s="23">
        <v>812.56499999999994</v>
      </c>
      <c r="I195" s="23">
        <v>528</v>
      </c>
      <c r="J195" s="27">
        <v>252.87799999999999</v>
      </c>
      <c r="K195" s="23">
        <v>758.63300000000004</v>
      </c>
      <c r="L195" s="83">
        <f t="shared" si="143"/>
        <v>2352.076</v>
      </c>
      <c r="M195" s="24">
        <f t="shared" si="149"/>
        <v>5058891.5539499996</v>
      </c>
      <c r="N195" s="24">
        <f t="shared" si="150"/>
        <v>3287238.2399999998</v>
      </c>
      <c r="O195" s="24">
        <f>(E195-G195)*J195</f>
        <v>2087717.77874</v>
      </c>
      <c r="P195" s="24">
        <f>(E195-G195)*K195</f>
        <v>6263145.0803900007</v>
      </c>
      <c r="Q195" s="84">
        <f t="shared" si="144"/>
        <v>16696992.65308</v>
      </c>
      <c r="R195" s="25" t="s">
        <v>16</v>
      </c>
      <c r="S195" s="48"/>
      <c r="T195" s="48"/>
    </row>
    <row r="196" spans="1:20" ht="30.75" customHeight="1">
      <c r="A196" s="78" t="s">
        <v>97</v>
      </c>
      <c r="B196" s="79"/>
      <c r="C196" s="79" t="s">
        <v>240</v>
      </c>
      <c r="D196" s="80" t="s">
        <v>16</v>
      </c>
      <c r="E196" s="81" t="s">
        <v>16</v>
      </c>
      <c r="F196" s="81" t="s">
        <v>16</v>
      </c>
      <c r="G196" s="82" t="s">
        <v>16</v>
      </c>
      <c r="H196" s="26">
        <f t="shared" ref="H196:I196" si="153">SUM(H197:H198)</f>
        <v>3998.75</v>
      </c>
      <c r="I196" s="27">
        <f t="shared" si="153"/>
        <v>2671.0859999999998</v>
      </c>
      <c r="J196" s="27">
        <f t="shared" ref="J196:K196" si="154">SUM(J197:J199)</f>
        <v>1853.38</v>
      </c>
      <c r="K196" s="23">
        <f t="shared" si="154"/>
        <v>6034.4000000000005</v>
      </c>
      <c r="L196" s="83">
        <f t="shared" si="143"/>
        <v>14557.616000000002</v>
      </c>
      <c r="M196" s="24">
        <f>SUM(M197:M199)</f>
        <v>34689116.262499996</v>
      </c>
      <c r="N196" s="24">
        <f>SUM(N197:N199)</f>
        <v>23275571.556739997</v>
      </c>
      <c r="O196" s="24">
        <f>SUM(O197:O199)</f>
        <v>11343738.365000002</v>
      </c>
      <c r="P196" s="24">
        <f>SUM(P197:P199)</f>
        <v>34369273.806399994</v>
      </c>
      <c r="Q196" s="84">
        <f t="shared" si="144"/>
        <v>103677699.99063998</v>
      </c>
      <c r="R196" s="25">
        <v>35426612.200000003</v>
      </c>
      <c r="S196" s="48">
        <f>P196/3</f>
        <v>11456424.602133332</v>
      </c>
      <c r="T196" s="48">
        <f t="shared" si="148"/>
        <v>127647887.58850664</v>
      </c>
    </row>
    <row r="197" spans="1:20" ht="30.75" customHeight="1">
      <c r="A197" s="53" t="s">
        <v>324</v>
      </c>
      <c r="B197" s="18" t="s">
        <v>323</v>
      </c>
      <c r="C197" s="19" t="s">
        <v>213</v>
      </c>
      <c r="D197" s="20">
        <f>10602.4*0+10590.99</f>
        <v>10590.99</v>
      </c>
      <c r="E197" s="21">
        <v>10590.99</v>
      </c>
      <c r="F197" s="21">
        <v>1916</v>
      </c>
      <c r="G197" s="22">
        <v>2197.66</v>
      </c>
      <c r="H197" s="23">
        <v>3998.75</v>
      </c>
      <c r="I197" s="23">
        <v>2615.0299999999997</v>
      </c>
      <c r="J197" s="27">
        <v>1307.92</v>
      </c>
      <c r="K197" s="23">
        <v>3923.77</v>
      </c>
      <c r="L197" s="83">
        <f t="shared" si="143"/>
        <v>11845.47</v>
      </c>
      <c r="M197" s="24">
        <f t="shared" si="149"/>
        <v>34689116.262499996</v>
      </c>
      <c r="N197" s="24">
        <f t="shared" si="150"/>
        <v>22685359.099699996</v>
      </c>
      <c r="O197" s="24">
        <f>(E197-G197)*J197</f>
        <v>10977804.173600001</v>
      </c>
      <c r="P197" s="24">
        <f>(E197-G197)*K197</f>
        <v>32933496.454099998</v>
      </c>
      <c r="Q197" s="84">
        <f t="shared" si="144"/>
        <v>101285775.98989999</v>
      </c>
      <c r="R197" s="25" t="s">
        <v>16</v>
      </c>
      <c r="S197" s="48"/>
      <c r="T197" s="48"/>
    </row>
    <row r="198" spans="1:20" ht="30.75" customHeight="1">
      <c r="A198" s="53" t="s">
        <v>324</v>
      </c>
      <c r="B198" s="18" t="s">
        <v>322</v>
      </c>
      <c r="C198" s="19" t="s">
        <v>214</v>
      </c>
      <c r="D198" s="20">
        <v>10590.99</v>
      </c>
      <c r="E198" s="21">
        <v>10590.99</v>
      </c>
      <c r="F198" s="21">
        <v>1916</v>
      </c>
      <c r="G198" s="22">
        <v>2197.66</v>
      </c>
      <c r="H198" s="23">
        <v>0</v>
      </c>
      <c r="I198" s="23">
        <v>56.055999999999997</v>
      </c>
      <c r="J198" s="27">
        <v>34.200000000000003</v>
      </c>
      <c r="K198" s="23">
        <v>134.74</v>
      </c>
      <c r="L198" s="83">
        <f t="shared" si="143"/>
        <v>224.99600000000001</v>
      </c>
      <c r="M198" s="24">
        <f t="shared" si="149"/>
        <v>0</v>
      </c>
      <c r="N198" s="24">
        <f t="shared" si="150"/>
        <v>486285.23943999998</v>
      </c>
      <c r="O198" s="24">
        <f>(E198-G198)*J198</f>
        <v>287051.886</v>
      </c>
      <c r="P198" s="24">
        <f>(E198-G198)*K198</f>
        <v>1130917.2842000001</v>
      </c>
      <c r="Q198" s="84">
        <f t="shared" si="144"/>
        <v>1904254.4096400002</v>
      </c>
      <c r="R198" s="25" t="s">
        <v>16</v>
      </c>
      <c r="S198" s="48"/>
      <c r="T198" s="48"/>
    </row>
    <row r="199" spans="1:20" ht="30.75" customHeight="1">
      <c r="A199" s="53" t="s">
        <v>324</v>
      </c>
      <c r="B199" s="18" t="s">
        <v>322</v>
      </c>
      <c r="C199" s="19" t="s">
        <v>13</v>
      </c>
      <c r="D199" s="20">
        <v>191.61</v>
      </c>
      <c r="E199" s="21">
        <v>228.49</v>
      </c>
      <c r="F199" s="21">
        <v>67.58</v>
      </c>
      <c r="G199" s="22">
        <v>74.2</v>
      </c>
      <c r="H199" s="23">
        <v>0</v>
      </c>
      <c r="I199" s="23">
        <v>837.92</v>
      </c>
      <c r="J199" s="27">
        <v>511.26</v>
      </c>
      <c r="K199" s="23">
        <v>1975.89</v>
      </c>
      <c r="L199" s="83">
        <f t="shared" si="143"/>
        <v>3325.0699999999997</v>
      </c>
      <c r="M199" s="24">
        <f t="shared" si="149"/>
        <v>0</v>
      </c>
      <c r="N199" s="24">
        <f t="shared" si="150"/>
        <v>103927.2176</v>
      </c>
      <c r="O199" s="24">
        <f>(E199-G199)*J199</f>
        <v>78882.305400000012</v>
      </c>
      <c r="P199" s="24">
        <f>(E199-G199)*K199</f>
        <v>304860.06810000003</v>
      </c>
      <c r="Q199" s="84">
        <f t="shared" si="144"/>
        <v>487669.59110000008</v>
      </c>
      <c r="R199" s="25" t="s">
        <v>16</v>
      </c>
      <c r="S199" s="48"/>
      <c r="T199" s="48"/>
    </row>
    <row r="200" spans="1:20" ht="30.75" customHeight="1">
      <c r="A200" s="78" t="s">
        <v>94</v>
      </c>
      <c r="B200" s="79"/>
      <c r="C200" s="79" t="s">
        <v>240</v>
      </c>
      <c r="D200" s="80" t="s">
        <v>16</v>
      </c>
      <c r="E200" s="81" t="s">
        <v>16</v>
      </c>
      <c r="F200" s="81" t="s">
        <v>16</v>
      </c>
      <c r="G200" s="82" t="s">
        <v>16</v>
      </c>
      <c r="H200" s="23">
        <f t="shared" ref="H200:K200" si="155">SUM(H201)</f>
        <v>691.077</v>
      </c>
      <c r="I200" s="23">
        <f t="shared" si="155"/>
        <v>333.988</v>
      </c>
      <c r="J200" s="27">
        <f t="shared" si="155"/>
        <v>127.81</v>
      </c>
      <c r="K200" s="23">
        <f t="shared" si="155"/>
        <v>649.44000000000005</v>
      </c>
      <c r="L200" s="83">
        <f t="shared" si="143"/>
        <v>1802.3150000000001</v>
      </c>
      <c r="M200" s="24">
        <f t="shared" ref="M200:N200" si="156">SUM(M201)</f>
        <v>1818265.0516200003</v>
      </c>
      <c r="N200" s="24">
        <f t="shared" si="156"/>
        <v>878742.4672800001</v>
      </c>
      <c r="O200" s="24">
        <f>SUM(O201)</f>
        <v>621906.84470000013</v>
      </c>
      <c r="P200" s="24">
        <f>SUM(P201)</f>
        <v>3160090.6128000007</v>
      </c>
      <c r="Q200" s="84">
        <f t="shared" si="144"/>
        <v>6479004.976400001</v>
      </c>
      <c r="R200" s="25">
        <v>1487951.26</v>
      </c>
      <c r="S200" s="48">
        <f>P200/3</f>
        <v>1053363.5376000002</v>
      </c>
      <c r="T200" s="48">
        <f t="shared" si="148"/>
        <v>6913592.6988000004</v>
      </c>
    </row>
    <row r="201" spans="1:20" ht="30.75" customHeight="1">
      <c r="A201" s="53" t="s">
        <v>277</v>
      </c>
      <c r="B201" s="18" t="s">
        <v>307</v>
      </c>
      <c r="C201" s="19" t="s">
        <v>213</v>
      </c>
      <c r="D201" s="20">
        <v>4560.0600000000004</v>
      </c>
      <c r="E201" s="21">
        <v>7078.43</v>
      </c>
      <c r="F201" s="21">
        <v>1929</v>
      </c>
      <c r="G201" s="22">
        <v>2212.56</v>
      </c>
      <c r="H201" s="23">
        <v>691.077</v>
      </c>
      <c r="I201" s="23">
        <v>333.988</v>
      </c>
      <c r="J201" s="27">
        <v>127.81</v>
      </c>
      <c r="K201" s="23">
        <v>649.44000000000005</v>
      </c>
      <c r="L201" s="83">
        <f t="shared" si="143"/>
        <v>1802.3150000000001</v>
      </c>
      <c r="M201" s="24">
        <f t="shared" si="149"/>
        <v>1818265.0516200003</v>
      </c>
      <c r="N201" s="24">
        <f t="shared" si="150"/>
        <v>878742.4672800001</v>
      </c>
      <c r="O201" s="24">
        <f>(E201-G201)*J201</f>
        <v>621906.84470000013</v>
      </c>
      <c r="P201" s="24">
        <f>(E201-G201)*K201</f>
        <v>3160090.6128000007</v>
      </c>
      <c r="Q201" s="84">
        <f t="shared" si="144"/>
        <v>6479004.976400001</v>
      </c>
      <c r="R201" s="25" t="s">
        <v>16</v>
      </c>
      <c r="S201" s="48"/>
      <c r="T201" s="48"/>
    </row>
    <row r="202" spans="1:20" ht="30.75" customHeight="1">
      <c r="A202" s="78" t="s">
        <v>93</v>
      </c>
      <c r="B202" s="79"/>
      <c r="C202" s="79" t="s">
        <v>240</v>
      </c>
      <c r="D202" s="80" t="s">
        <v>16</v>
      </c>
      <c r="E202" s="81" t="s">
        <v>16</v>
      </c>
      <c r="F202" s="81" t="s">
        <v>16</v>
      </c>
      <c r="G202" s="82" t="s">
        <v>16</v>
      </c>
      <c r="H202" s="23">
        <f t="shared" ref="H202:K202" si="157">SUM(H203)</f>
        <v>770.85599999999999</v>
      </c>
      <c r="I202" s="23">
        <f t="shared" si="157"/>
        <v>463.79200000000003</v>
      </c>
      <c r="J202" s="27">
        <f t="shared" si="157"/>
        <v>200</v>
      </c>
      <c r="K202" s="23">
        <f t="shared" si="157"/>
        <v>681.22</v>
      </c>
      <c r="L202" s="83">
        <f t="shared" si="143"/>
        <v>2115.8680000000004</v>
      </c>
      <c r="M202" s="24">
        <f t="shared" ref="M202:N202" si="158">SUM(M203)</f>
        <v>2964072.36552</v>
      </c>
      <c r="N202" s="24">
        <f t="shared" si="158"/>
        <v>1783359.0846400002</v>
      </c>
      <c r="O202" s="24">
        <f>SUM(O203)</f>
        <v>728234</v>
      </c>
      <c r="P202" s="24">
        <f>SUM(P203)</f>
        <v>2480437.8274000003</v>
      </c>
      <c r="Q202" s="84">
        <f t="shared" si="144"/>
        <v>7956103.2775600012</v>
      </c>
      <c r="R202" s="25">
        <v>2905803.86</v>
      </c>
      <c r="S202" s="48">
        <f>P202/3</f>
        <v>826812.60913333343</v>
      </c>
      <c r="T202" s="48">
        <f t="shared" si="148"/>
        <v>10035094.528426668</v>
      </c>
    </row>
    <row r="203" spans="1:20" ht="30.75" customHeight="1">
      <c r="A203" s="53" t="s">
        <v>31</v>
      </c>
      <c r="B203" s="18" t="s">
        <v>308</v>
      </c>
      <c r="C203" s="19" t="s">
        <v>213</v>
      </c>
      <c r="D203" s="20">
        <f>5683.4*0+5589.17</f>
        <v>5589.17</v>
      </c>
      <c r="E203" s="21">
        <v>5589.17</v>
      </c>
      <c r="F203" s="21">
        <v>1744</v>
      </c>
      <c r="G203" s="22">
        <v>1948</v>
      </c>
      <c r="H203" s="23">
        <v>770.85599999999999</v>
      </c>
      <c r="I203" s="23">
        <v>463.79200000000003</v>
      </c>
      <c r="J203" s="27">
        <v>200</v>
      </c>
      <c r="K203" s="23">
        <v>681.22</v>
      </c>
      <c r="L203" s="83">
        <f t="shared" si="143"/>
        <v>2115.8680000000004</v>
      </c>
      <c r="M203" s="24">
        <f t="shared" si="149"/>
        <v>2964072.36552</v>
      </c>
      <c r="N203" s="24">
        <f t="shared" si="150"/>
        <v>1783359.0846400002</v>
      </c>
      <c r="O203" s="24">
        <f>(E203-G203)*J203</f>
        <v>728234</v>
      </c>
      <c r="P203" s="24">
        <f>(E203-G203)*K203</f>
        <v>2480437.8274000003</v>
      </c>
      <c r="Q203" s="84">
        <f t="shared" si="144"/>
        <v>7956103.2775600012</v>
      </c>
      <c r="R203" s="25" t="s">
        <v>16</v>
      </c>
      <c r="S203" s="48"/>
      <c r="T203" s="48"/>
    </row>
    <row r="204" spans="1:20" ht="30.75" customHeight="1">
      <c r="A204" s="78" t="s">
        <v>92</v>
      </c>
      <c r="B204" s="79"/>
      <c r="C204" s="79" t="s">
        <v>240</v>
      </c>
      <c r="D204" s="80" t="s">
        <v>16</v>
      </c>
      <c r="E204" s="81" t="s">
        <v>16</v>
      </c>
      <c r="F204" s="81" t="s">
        <v>16</v>
      </c>
      <c r="G204" s="82" t="s">
        <v>16</v>
      </c>
      <c r="H204" s="23">
        <f t="shared" ref="H204:K204" si="159">SUM(H205)</f>
        <v>879.97699999999986</v>
      </c>
      <c r="I204" s="23">
        <f t="shared" si="159"/>
        <v>458.09</v>
      </c>
      <c r="J204" s="27">
        <f t="shared" si="159"/>
        <v>102.649</v>
      </c>
      <c r="K204" s="23">
        <f t="shared" si="159"/>
        <v>805.01900000000001</v>
      </c>
      <c r="L204" s="83">
        <f t="shared" si="143"/>
        <v>2245.7349999999997</v>
      </c>
      <c r="M204" s="24">
        <f t="shared" ref="M204:P204" si="160">SUM(M205)</f>
        <v>3256240.4914899995</v>
      </c>
      <c r="N204" s="24">
        <f t="shared" si="160"/>
        <v>1695102.4933</v>
      </c>
      <c r="O204" s="24">
        <f t="shared" si="160"/>
        <v>505585.33162000001</v>
      </c>
      <c r="P204" s="24">
        <f t="shared" si="160"/>
        <v>3965024.4822200001</v>
      </c>
      <c r="Q204" s="84">
        <f t="shared" si="144"/>
        <v>9421952.7986299992</v>
      </c>
      <c r="R204" s="25">
        <v>2890014.88</v>
      </c>
      <c r="S204" s="48">
        <f>P204/3</f>
        <v>1321674.8274066667</v>
      </c>
      <c r="T204" s="48">
        <f t="shared" si="148"/>
        <v>10990292.851223331</v>
      </c>
    </row>
    <row r="205" spans="1:20" ht="30.75" customHeight="1">
      <c r="A205" s="53" t="s">
        <v>24</v>
      </c>
      <c r="B205" s="18" t="s">
        <v>91</v>
      </c>
      <c r="C205" s="19" t="s">
        <v>213</v>
      </c>
      <c r="D205" s="20">
        <v>6076.37</v>
      </c>
      <c r="E205" s="21">
        <v>7425.38</v>
      </c>
      <c r="F205" s="21">
        <v>2376</v>
      </c>
      <c r="G205" s="22">
        <v>2500</v>
      </c>
      <c r="H205" s="23">
        <v>879.97699999999986</v>
      </c>
      <c r="I205" s="23">
        <v>458.09</v>
      </c>
      <c r="J205" s="27">
        <v>102.649</v>
      </c>
      <c r="K205" s="23">
        <v>805.01900000000001</v>
      </c>
      <c r="L205" s="83">
        <f t="shared" si="143"/>
        <v>2245.7349999999997</v>
      </c>
      <c r="M205" s="24">
        <f t="shared" si="149"/>
        <v>3256240.4914899995</v>
      </c>
      <c r="N205" s="24">
        <f t="shared" si="150"/>
        <v>1695102.4933</v>
      </c>
      <c r="O205" s="24">
        <f>(E205-G205)*J205</f>
        <v>505585.33162000001</v>
      </c>
      <c r="P205" s="24">
        <f>(E205-G205)*K205</f>
        <v>3965024.4822200001</v>
      </c>
      <c r="Q205" s="84">
        <f t="shared" si="144"/>
        <v>9421952.7986299992</v>
      </c>
      <c r="R205" s="25" t="s">
        <v>16</v>
      </c>
      <c r="S205" s="48"/>
      <c r="T205" s="48"/>
    </row>
    <row r="206" spans="1:20" ht="30.75" customHeight="1">
      <c r="A206" s="78" t="s">
        <v>90</v>
      </c>
      <c r="B206" s="79"/>
      <c r="C206" s="79" t="s">
        <v>240</v>
      </c>
      <c r="D206" s="80" t="s">
        <v>16</v>
      </c>
      <c r="E206" s="81" t="s">
        <v>16</v>
      </c>
      <c r="F206" s="81" t="s">
        <v>16</v>
      </c>
      <c r="G206" s="82" t="s">
        <v>16</v>
      </c>
      <c r="H206" s="26">
        <f t="shared" ref="H206:I206" si="161">SUM(H207:H208)</f>
        <v>6852.1469999999999</v>
      </c>
      <c r="I206" s="27">
        <f t="shared" si="161"/>
        <v>3835.9629999999997</v>
      </c>
      <c r="J206" s="27">
        <f t="shared" ref="J206:K206" si="162">SUM(J207:J208)</f>
        <v>866.12699999999995</v>
      </c>
      <c r="K206" s="23">
        <f t="shared" si="162"/>
        <v>6518.3</v>
      </c>
      <c r="L206" s="83">
        <f t="shared" si="143"/>
        <v>18072.537</v>
      </c>
      <c r="M206" s="24">
        <f t="shared" ref="M206:P206" si="163">SUM(M207:M209)</f>
        <v>30921989.274730001</v>
      </c>
      <c r="N206" s="24">
        <f t="shared" si="163"/>
        <v>17315102.745819997</v>
      </c>
      <c r="O206" s="24">
        <f t="shared" si="163"/>
        <v>4170003.0865799999</v>
      </c>
      <c r="P206" s="24">
        <f t="shared" si="163"/>
        <v>31382616.082000002</v>
      </c>
      <c r="Q206" s="84">
        <f t="shared" si="144"/>
        <v>83789711.189130008</v>
      </c>
      <c r="R206" s="25">
        <v>28363506.190000001</v>
      </c>
      <c r="S206" s="48">
        <f>P206/3</f>
        <v>10460872.027333334</v>
      </c>
      <c r="T206" s="48">
        <f t="shared" si="148"/>
        <v>101692345.35179667</v>
      </c>
    </row>
    <row r="207" spans="1:20" ht="30.75" customHeight="1">
      <c r="A207" s="53" t="s">
        <v>31</v>
      </c>
      <c r="B207" s="18" t="s">
        <v>262</v>
      </c>
      <c r="C207" s="19" t="s">
        <v>213</v>
      </c>
      <c r="D207" s="20">
        <v>5958.79</v>
      </c>
      <c r="E207" s="21">
        <v>6437.87</v>
      </c>
      <c r="F207" s="21">
        <v>1453.33</v>
      </c>
      <c r="G207" s="22">
        <v>1623.33</v>
      </c>
      <c r="H207" s="26">
        <v>6430.0079999999998</v>
      </c>
      <c r="I207" s="27">
        <v>3535.8919999999998</v>
      </c>
      <c r="J207" s="27">
        <v>774.71699999999998</v>
      </c>
      <c r="K207" s="23">
        <v>6075.6850000000004</v>
      </c>
      <c r="L207" s="83">
        <f t="shared" si="143"/>
        <v>16816.302</v>
      </c>
      <c r="M207" s="24">
        <f t="shared" si="149"/>
        <v>28970143.843679998</v>
      </c>
      <c r="N207" s="24">
        <f t="shared" si="150"/>
        <v>15930819.970319999</v>
      </c>
      <c r="O207" s="24">
        <f>(E207-G207)*J207</f>
        <v>3729905.9851799998</v>
      </c>
      <c r="P207" s="24">
        <f>(E207-G207)*K207</f>
        <v>29251628.459900003</v>
      </c>
      <c r="Q207" s="84">
        <f t="shared" si="144"/>
        <v>77882498.259079993</v>
      </c>
      <c r="R207" s="25" t="s">
        <v>16</v>
      </c>
      <c r="S207" s="48"/>
      <c r="T207" s="48"/>
    </row>
    <row r="208" spans="1:20" ht="30.75" customHeight="1">
      <c r="A208" s="53" t="s">
        <v>31</v>
      </c>
      <c r="B208" s="18" t="s">
        <v>262</v>
      </c>
      <c r="C208" s="19" t="s">
        <v>214</v>
      </c>
      <c r="D208" s="20">
        <v>5958.79</v>
      </c>
      <c r="E208" s="21">
        <v>6437.87</v>
      </c>
      <c r="F208" s="21">
        <v>1453.33</v>
      </c>
      <c r="G208" s="22">
        <v>1623.33</v>
      </c>
      <c r="H208" s="26">
        <v>422.13900000000001</v>
      </c>
      <c r="I208" s="27">
        <v>300.07100000000003</v>
      </c>
      <c r="J208" s="27">
        <v>91.41</v>
      </c>
      <c r="K208" s="23">
        <v>442.61500000000001</v>
      </c>
      <c r="L208" s="83">
        <f t="shared" si="143"/>
        <v>1256.2350000000001</v>
      </c>
      <c r="M208" s="24">
        <f t="shared" si="149"/>
        <v>1901930.37894</v>
      </c>
      <c r="N208" s="24">
        <f t="shared" si="150"/>
        <v>1351957.8876600002</v>
      </c>
      <c r="O208" s="24">
        <f>(E208-G208)*J208</f>
        <v>440097.10139999999</v>
      </c>
      <c r="P208" s="24">
        <f>(E208-G208)*K208</f>
        <v>2130987.6220999998</v>
      </c>
      <c r="Q208" s="84">
        <f t="shared" si="144"/>
        <v>5824972.9901000001</v>
      </c>
      <c r="R208" s="25" t="s">
        <v>16</v>
      </c>
      <c r="S208" s="48"/>
      <c r="T208" s="48"/>
    </row>
    <row r="209" spans="1:20" ht="30.75" customHeight="1">
      <c r="A209" s="53" t="s">
        <v>31</v>
      </c>
      <c r="B209" s="18" t="s">
        <v>262</v>
      </c>
      <c r="C209" s="19" t="s">
        <v>13</v>
      </c>
      <c r="D209" s="20">
        <f>68.77*0+59.48</f>
        <v>59.48</v>
      </c>
      <c r="E209" s="21">
        <v>59.48</v>
      </c>
      <c r="F209" s="21">
        <v>53.67</v>
      </c>
      <c r="G209" s="22">
        <v>59.48</v>
      </c>
      <c r="H209" s="26">
        <v>8591.2309999999998</v>
      </c>
      <c r="I209" s="27">
        <v>5563.6640000000007</v>
      </c>
      <c r="J209" s="27">
        <v>0</v>
      </c>
      <c r="K209" s="23">
        <v>0</v>
      </c>
      <c r="L209" s="83">
        <f t="shared" si="143"/>
        <v>14154.895</v>
      </c>
      <c r="M209" s="24">
        <f t="shared" si="149"/>
        <v>49915.052109999961</v>
      </c>
      <c r="N209" s="24">
        <f t="shared" si="150"/>
        <v>32324.887839999978</v>
      </c>
      <c r="O209" s="24">
        <f>(E209-G209)*J209</f>
        <v>0</v>
      </c>
      <c r="P209" s="24">
        <f>(E209-G209)*K209</f>
        <v>0</v>
      </c>
      <c r="Q209" s="84">
        <f t="shared" si="144"/>
        <v>82239.939949999942</v>
      </c>
      <c r="R209" s="25" t="s">
        <v>16</v>
      </c>
      <c r="S209" s="48"/>
      <c r="T209" s="48"/>
    </row>
    <row r="210" spans="1:20" ht="30.75" customHeight="1">
      <c r="A210" s="78" t="s">
        <v>89</v>
      </c>
      <c r="B210" s="79"/>
      <c r="C210" s="79" t="s">
        <v>240</v>
      </c>
      <c r="D210" s="80" t="s">
        <v>16</v>
      </c>
      <c r="E210" s="81" t="s">
        <v>16</v>
      </c>
      <c r="F210" s="81" t="s">
        <v>16</v>
      </c>
      <c r="G210" s="82" t="s">
        <v>16</v>
      </c>
      <c r="H210" s="26">
        <f t="shared" ref="H210:K210" si="164">SUM(H211)</f>
        <v>511.99200000000002</v>
      </c>
      <c r="I210" s="27">
        <f t="shared" si="164"/>
        <v>267.75299999999999</v>
      </c>
      <c r="J210" s="27">
        <f t="shared" si="164"/>
        <v>120</v>
      </c>
      <c r="K210" s="23">
        <f t="shared" si="164"/>
        <v>307.47399999999999</v>
      </c>
      <c r="L210" s="83">
        <f t="shared" si="143"/>
        <v>1207.2190000000001</v>
      </c>
      <c r="M210" s="24">
        <f t="shared" ref="M210:P210" si="165">SUM(M211)</f>
        <v>2287278.1807200001</v>
      </c>
      <c r="N210" s="24">
        <f t="shared" si="165"/>
        <v>1196162.42973</v>
      </c>
      <c r="O210" s="24">
        <f t="shared" si="165"/>
        <v>740390.40000000002</v>
      </c>
      <c r="P210" s="24">
        <f t="shared" si="165"/>
        <v>1897089.98208</v>
      </c>
      <c r="Q210" s="84">
        <f t="shared" si="144"/>
        <v>6120920.9925299995</v>
      </c>
      <c r="R210" s="25">
        <v>2096559.97</v>
      </c>
      <c r="S210" s="48">
        <f>P210/3</f>
        <v>632363.32736</v>
      </c>
      <c r="T210" s="48">
        <f t="shared" si="148"/>
        <v>7585117.6351699997</v>
      </c>
    </row>
    <row r="211" spans="1:20" ht="30.75" customHeight="1">
      <c r="A211" s="53" t="s">
        <v>31</v>
      </c>
      <c r="B211" s="18" t="s">
        <v>302</v>
      </c>
      <c r="C211" s="19" t="s">
        <v>213</v>
      </c>
      <c r="D211" s="20">
        <v>6211.41</v>
      </c>
      <c r="E211" s="21">
        <v>8117.92</v>
      </c>
      <c r="F211" s="21">
        <v>1744</v>
      </c>
      <c r="G211" s="22">
        <v>1948</v>
      </c>
      <c r="H211" s="26">
        <v>511.99200000000002</v>
      </c>
      <c r="I211" s="27">
        <v>267.75299999999999</v>
      </c>
      <c r="J211" s="27">
        <v>120</v>
      </c>
      <c r="K211" s="23">
        <v>307.47399999999999</v>
      </c>
      <c r="L211" s="83">
        <f t="shared" si="143"/>
        <v>1207.2190000000001</v>
      </c>
      <c r="M211" s="24">
        <f t="shared" si="149"/>
        <v>2287278.1807200001</v>
      </c>
      <c r="N211" s="24">
        <f t="shared" si="150"/>
        <v>1196162.42973</v>
      </c>
      <c r="O211" s="24">
        <f>(E211-G211)*J211</f>
        <v>740390.40000000002</v>
      </c>
      <c r="P211" s="24">
        <f>(E211-G211)*K211</f>
        <v>1897089.98208</v>
      </c>
      <c r="Q211" s="84">
        <f t="shared" si="144"/>
        <v>6120920.9925299995</v>
      </c>
      <c r="R211" s="25" t="s">
        <v>16</v>
      </c>
      <c r="S211" s="48"/>
      <c r="T211" s="48"/>
    </row>
    <row r="212" spans="1:20" ht="30.75" customHeight="1">
      <c r="A212" s="78" t="s">
        <v>241</v>
      </c>
      <c r="B212" s="79"/>
      <c r="C212" s="79" t="s">
        <v>240</v>
      </c>
      <c r="D212" s="80" t="s">
        <v>16</v>
      </c>
      <c r="E212" s="81" t="s">
        <v>16</v>
      </c>
      <c r="F212" s="81" t="s">
        <v>16</v>
      </c>
      <c r="G212" s="82" t="s">
        <v>16</v>
      </c>
      <c r="H212" s="26">
        <f>SUM(H213:H215)</f>
        <v>729.65100000000007</v>
      </c>
      <c r="I212" s="27">
        <f t="shared" ref="I212" si="166">SUM(I213:I215)</f>
        <v>417.82299999999998</v>
      </c>
      <c r="J212" s="27">
        <f t="shared" ref="J212:K212" si="167">SUM(J213:J215)</f>
        <v>992.84</v>
      </c>
      <c r="K212" s="23">
        <f t="shared" si="167"/>
        <v>2439.8199999999997</v>
      </c>
      <c r="L212" s="83">
        <f t="shared" si="143"/>
        <v>4580.134</v>
      </c>
      <c r="M212" s="24">
        <f t="shared" ref="M212:P212" si="168">SUM(M213:M215)</f>
        <v>6496838.8848599996</v>
      </c>
      <c r="N212" s="24">
        <f t="shared" si="168"/>
        <v>3805044.04758</v>
      </c>
      <c r="O212" s="24">
        <f t="shared" si="168"/>
        <v>7929203.6296999995</v>
      </c>
      <c r="P212" s="24">
        <f t="shared" si="168"/>
        <v>19774901.323100001</v>
      </c>
      <c r="Q212" s="84">
        <f t="shared" si="144"/>
        <v>38005987.885240003</v>
      </c>
      <c r="R212" s="25">
        <v>4285069.1399999997</v>
      </c>
      <c r="S212" s="48">
        <f>P212/3</f>
        <v>6591633.7743666666</v>
      </c>
      <c r="T212" s="48">
        <f t="shared" si="148"/>
        <v>35699423.250873335</v>
      </c>
    </row>
    <row r="213" spans="1:20" ht="30.75" customHeight="1">
      <c r="A213" s="53" t="s">
        <v>86</v>
      </c>
      <c r="B213" s="18" t="s">
        <v>88</v>
      </c>
      <c r="C213" s="19" t="s">
        <v>213</v>
      </c>
      <c r="D213" s="20">
        <v>5713.23</v>
      </c>
      <c r="E213" s="21">
        <v>6396.26</v>
      </c>
      <c r="F213" s="21">
        <v>1525.83</v>
      </c>
      <c r="G213" s="22">
        <v>1741.67</v>
      </c>
      <c r="H213" s="23">
        <v>115.22999999999999</v>
      </c>
      <c r="I213" s="23">
        <v>76.819999999999993</v>
      </c>
      <c r="J213" s="27">
        <v>38.409999999999997</v>
      </c>
      <c r="K213" s="23">
        <v>115.23</v>
      </c>
      <c r="L213" s="83">
        <f t="shared" si="143"/>
        <v>345.69</v>
      </c>
      <c r="M213" s="24">
        <f t="shared" si="149"/>
        <v>482514.1019999999</v>
      </c>
      <c r="N213" s="24">
        <f t="shared" si="150"/>
        <v>321676.06799999997</v>
      </c>
      <c r="O213" s="24">
        <f>(E213-G213)*J213</f>
        <v>178782.80189999999</v>
      </c>
      <c r="P213" s="24">
        <f>(E213-G213)*K213</f>
        <v>536348.4057</v>
      </c>
      <c r="Q213" s="84">
        <f t="shared" si="144"/>
        <v>1519321.3775999998</v>
      </c>
      <c r="R213" s="25" t="s">
        <v>16</v>
      </c>
      <c r="S213" s="48"/>
      <c r="T213" s="48"/>
    </row>
    <row r="214" spans="1:20" ht="30.75" customHeight="1">
      <c r="A214" s="53" t="s">
        <v>86</v>
      </c>
      <c r="B214" s="18" t="s">
        <v>87</v>
      </c>
      <c r="C214" s="19" t="s">
        <v>213</v>
      </c>
      <c r="D214" s="20">
        <v>17170.23</v>
      </c>
      <c r="E214" s="21">
        <v>20895.13</v>
      </c>
      <c r="F214" s="21">
        <v>1525.83</v>
      </c>
      <c r="G214" s="22">
        <v>1741.67</v>
      </c>
      <c r="H214" s="23">
        <v>163.29</v>
      </c>
      <c r="I214" s="23">
        <v>108.86</v>
      </c>
      <c r="J214" s="27">
        <v>54.43</v>
      </c>
      <c r="K214" s="23">
        <v>163.49</v>
      </c>
      <c r="L214" s="83">
        <f t="shared" si="143"/>
        <v>490.07</v>
      </c>
      <c r="M214" s="24">
        <f t="shared" si="149"/>
        <v>2554574.0759999999</v>
      </c>
      <c r="N214" s="24">
        <f t="shared" si="150"/>
        <v>1703049.3839999998</v>
      </c>
      <c r="O214" s="24">
        <f>(E214-G214)*J214</f>
        <v>1042522.8278</v>
      </c>
      <c r="P214" s="24">
        <f>(E214-G214)*K214</f>
        <v>3131399.1754000001</v>
      </c>
      <c r="Q214" s="84">
        <f t="shared" si="144"/>
        <v>8431545.4631999992</v>
      </c>
      <c r="R214" s="25" t="s">
        <v>16</v>
      </c>
      <c r="S214" s="48"/>
      <c r="T214" s="48"/>
    </row>
    <row r="215" spans="1:20" ht="30.75" customHeight="1">
      <c r="A215" s="53" t="s">
        <v>86</v>
      </c>
      <c r="B215" s="18" t="s">
        <v>85</v>
      </c>
      <c r="C215" s="19" t="s">
        <v>213</v>
      </c>
      <c r="D215" s="20">
        <f>10797.95*0+9194.89</f>
        <v>9194.89</v>
      </c>
      <c r="E215" s="21">
        <v>9194.89</v>
      </c>
      <c r="F215" s="21">
        <v>1525.83</v>
      </c>
      <c r="G215" s="22">
        <v>1741.67</v>
      </c>
      <c r="H215" s="28">
        <v>451.13100000000003</v>
      </c>
      <c r="I215" s="23">
        <v>232.143</v>
      </c>
      <c r="J215" s="27">
        <v>900</v>
      </c>
      <c r="K215" s="23">
        <v>2161.1</v>
      </c>
      <c r="L215" s="83">
        <f t="shared" si="143"/>
        <v>3744.3739999999998</v>
      </c>
      <c r="M215" s="24">
        <f t="shared" si="149"/>
        <v>3459750.7068599998</v>
      </c>
      <c r="N215" s="24">
        <f t="shared" si="150"/>
        <v>1780318.59558</v>
      </c>
      <c r="O215" s="24">
        <f>(E215-G215)*J215</f>
        <v>6707897.9999999991</v>
      </c>
      <c r="P215" s="24">
        <f>(E215-G215)*K215</f>
        <v>16107153.741999999</v>
      </c>
      <c r="Q215" s="84">
        <f t="shared" si="144"/>
        <v>28055121.044439998</v>
      </c>
      <c r="R215" s="25" t="s">
        <v>16</v>
      </c>
      <c r="S215" s="48"/>
      <c r="T215" s="48"/>
    </row>
    <row r="216" spans="1:20" ht="30.75" customHeight="1">
      <c r="A216" s="78" t="s">
        <v>81</v>
      </c>
      <c r="B216" s="79"/>
      <c r="C216" s="79" t="s">
        <v>240</v>
      </c>
      <c r="D216" s="80" t="s">
        <v>16</v>
      </c>
      <c r="E216" s="81" t="s">
        <v>16</v>
      </c>
      <c r="F216" s="81" t="s">
        <v>16</v>
      </c>
      <c r="G216" s="82" t="s">
        <v>16</v>
      </c>
      <c r="H216" s="85">
        <f>SUM(H217:H222)</f>
        <v>4521.6030000000001</v>
      </c>
      <c r="I216" s="23">
        <f t="shared" ref="I216" si="169">SUM(I217:I222)</f>
        <v>2504.6929999999998</v>
      </c>
      <c r="J216" s="27">
        <f t="shared" ref="J216:K216" si="170">SUM(J217:J222)</f>
        <v>1818.89</v>
      </c>
      <c r="K216" s="23">
        <f t="shared" si="170"/>
        <v>3534.29</v>
      </c>
      <c r="L216" s="83">
        <f t="shared" si="143"/>
        <v>12379.475999999999</v>
      </c>
      <c r="M216" s="24">
        <f t="shared" ref="M216:P216" si="171">SUM(M217:M222)</f>
        <v>56626794.926669993</v>
      </c>
      <c r="N216" s="24">
        <f t="shared" si="171"/>
        <v>31255614.017049998</v>
      </c>
      <c r="O216" s="24">
        <f t="shared" si="171"/>
        <v>29003611.190599997</v>
      </c>
      <c r="P216" s="24">
        <f t="shared" si="171"/>
        <v>56640996.367399998</v>
      </c>
      <c r="Q216" s="84">
        <f t="shared" si="144"/>
        <v>173527016.50171998</v>
      </c>
      <c r="R216" s="25">
        <v>54492031.140000001</v>
      </c>
      <c r="S216" s="48">
        <f>P216/3</f>
        <v>18880332.122466665</v>
      </c>
      <c r="T216" s="48">
        <f t="shared" si="148"/>
        <v>209138715.51925334</v>
      </c>
    </row>
    <row r="217" spans="1:20" ht="40.5" customHeight="1">
      <c r="A217" s="53" t="s">
        <v>24</v>
      </c>
      <c r="B217" s="18" t="s">
        <v>83</v>
      </c>
      <c r="C217" s="19" t="s">
        <v>213</v>
      </c>
      <c r="D217" s="20">
        <v>15965.21</v>
      </c>
      <c r="E217" s="21">
        <v>17510.96</v>
      </c>
      <c r="F217" s="21">
        <v>2376</v>
      </c>
      <c r="G217" s="22">
        <v>2500</v>
      </c>
      <c r="H217" s="23">
        <v>2612.8330000000001</v>
      </c>
      <c r="I217" s="23">
        <v>1224.194</v>
      </c>
      <c r="J217" s="27">
        <v>946.61</v>
      </c>
      <c r="K217" s="23">
        <v>1790.02</v>
      </c>
      <c r="L217" s="83">
        <f t="shared" si="143"/>
        <v>6573.6569999999992</v>
      </c>
      <c r="M217" s="24">
        <f t="shared" si="149"/>
        <v>35506336.331929997</v>
      </c>
      <c r="N217" s="24">
        <f t="shared" si="150"/>
        <v>16635829.346739998</v>
      </c>
      <c r="O217" s="24">
        <f t="shared" ref="O217:O222" si="172">(E217-G217)*J217</f>
        <v>14209524.8456</v>
      </c>
      <c r="P217" s="24">
        <f t="shared" ref="P217:P222" si="173">(E217-G217)*K217</f>
        <v>26869918.619199999</v>
      </c>
      <c r="Q217" s="84">
        <f t="shared" si="144"/>
        <v>93221609.143469989</v>
      </c>
      <c r="R217" s="25" t="s">
        <v>16</v>
      </c>
      <c r="S217" s="48"/>
      <c r="T217" s="48"/>
    </row>
    <row r="218" spans="1:20" ht="40.5" customHeight="1">
      <c r="A218" s="53" t="s">
        <v>24</v>
      </c>
      <c r="B218" s="18" t="s">
        <v>82</v>
      </c>
      <c r="C218" s="19" t="s">
        <v>213</v>
      </c>
      <c r="D218" s="20">
        <v>13343.57</v>
      </c>
      <c r="E218" s="21">
        <v>19736.78</v>
      </c>
      <c r="F218" s="21">
        <v>2376</v>
      </c>
      <c r="G218" s="22">
        <v>2500</v>
      </c>
      <c r="H218" s="23">
        <v>55.15</v>
      </c>
      <c r="I218" s="23">
        <v>25.423000000000002</v>
      </c>
      <c r="J218" s="27">
        <v>4.37</v>
      </c>
      <c r="K218" s="23">
        <v>16.32</v>
      </c>
      <c r="L218" s="83">
        <f t="shared" si="143"/>
        <v>101.26300000000001</v>
      </c>
      <c r="M218" s="24">
        <f t="shared" si="149"/>
        <v>604861.48549999995</v>
      </c>
      <c r="N218" s="24">
        <f t="shared" si="150"/>
        <v>278828.53211000003</v>
      </c>
      <c r="O218" s="24">
        <f t="shared" si="172"/>
        <v>75324.728600000002</v>
      </c>
      <c r="P218" s="24">
        <f t="shared" si="173"/>
        <v>281304.24959999998</v>
      </c>
      <c r="Q218" s="84">
        <f t="shared" si="144"/>
        <v>1240318.99581</v>
      </c>
      <c r="R218" s="25" t="s">
        <v>16</v>
      </c>
      <c r="S218" s="48"/>
      <c r="T218" s="48"/>
    </row>
    <row r="219" spans="1:20" ht="40.5" customHeight="1">
      <c r="A219" s="53" t="s">
        <v>24</v>
      </c>
      <c r="B219" s="18" t="s">
        <v>9</v>
      </c>
      <c r="C219" s="19" t="s">
        <v>213</v>
      </c>
      <c r="D219" s="20">
        <v>13343.57</v>
      </c>
      <c r="E219" s="21">
        <v>19736.78</v>
      </c>
      <c r="F219" s="21">
        <v>2376</v>
      </c>
      <c r="G219" s="22">
        <v>2500</v>
      </c>
      <c r="H219" s="23">
        <v>1766.1030000000001</v>
      </c>
      <c r="I219" s="23">
        <v>1015.7660000000001</v>
      </c>
      <c r="J219" s="27">
        <v>750.61</v>
      </c>
      <c r="K219" s="23">
        <v>1549.82</v>
      </c>
      <c r="L219" s="83">
        <f t="shared" si="143"/>
        <v>5082.299</v>
      </c>
      <c r="M219" s="24">
        <f t="shared" si="149"/>
        <v>19369858.279709999</v>
      </c>
      <c r="N219" s="24">
        <f t="shared" si="150"/>
        <v>11140484.708620001</v>
      </c>
      <c r="O219" s="24">
        <f t="shared" si="172"/>
        <v>12938099.435799999</v>
      </c>
      <c r="P219" s="24">
        <f t="shared" si="173"/>
        <v>26713906.379599996</v>
      </c>
      <c r="Q219" s="84">
        <f t="shared" si="144"/>
        <v>70162348.803729996</v>
      </c>
      <c r="R219" s="25" t="s">
        <v>16</v>
      </c>
      <c r="S219" s="48"/>
      <c r="T219" s="48"/>
    </row>
    <row r="220" spans="1:20" ht="33.75" customHeight="1">
      <c r="A220" s="53" t="s">
        <v>24</v>
      </c>
      <c r="B220" s="18" t="s">
        <v>310</v>
      </c>
      <c r="C220" s="19" t="s">
        <v>214</v>
      </c>
      <c r="D220" s="20">
        <v>15965.21</v>
      </c>
      <c r="E220" s="21">
        <v>17510.96</v>
      </c>
      <c r="F220" s="21">
        <v>2376</v>
      </c>
      <c r="G220" s="22">
        <v>2500</v>
      </c>
      <c r="H220" s="23">
        <v>70.906000000000006</v>
      </c>
      <c r="I220" s="23">
        <v>219.642</v>
      </c>
      <c r="J220" s="27">
        <v>108.37</v>
      </c>
      <c r="K220" s="23">
        <v>132.32</v>
      </c>
      <c r="L220" s="83">
        <f t="shared" si="143"/>
        <v>531.23800000000006</v>
      </c>
      <c r="M220" s="24">
        <f t="shared" si="149"/>
        <v>963556.52425999998</v>
      </c>
      <c r="N220" s="24">
        <f t="shared" si="150"/>
        <v>2984761.2628199998</v>
      </c>
      <c r="O220" s="24">
        <f t="shared" si="172"/>
        <v>1626737.7352</v>
      </c>
      <c r="P220" s="24">
        <f t="shared" si="173"/>
        <v>1986250.2271999998</v>
      </c>
      <c r="Q220" s="84">
        <f t="shared" si="144"/>
        <v>7561305.7494799998</v>
      </c>
      <c r="R220" s="25"/>
      <c r="S220" s="48"/>
      <c r="T220" s="48"/>
    </row>
    <row r="221" spans="1:20" ht="33.75" customHeight="1">
      <c r="A221" s="53" t="s">
        <v>24</v>
      </c>
      <c r="B221" s="18" t="s">
        <v>82</v>
      </c>
      <c r="C221" s="19" t="s">
        <v>214</v>
      </c>
      <c r="D221" s="20">
        <v>13343.57</v>
      </c>
      <c r="E221" s="21">
        <v>19736.78</v>
      </c>
      <c r="F221" s="21">
        <v>2376</v>
      </c>
      <c r="G221" s="22">
        <v>2500</v>
      </c>
      <c r="H221" s="23">
        <v>2.29</v>
      </c>
      <c r="I221" s="23">
        <v>2.819</v>
      </c>
      <c r="J221" s="27">
        <v>1.17</v>
      </c>
      <c r="K221" s="23">
        <v>5.14</v>
      </c>
      <c r="L221" s="83">
        <f t="shared" si="143"/>
        <v>11.419</v>
      </c>
      <c r="M221" s="24">
        <f t="shared" si="149"/>
        <v>25115.7353</v>
      </c>
      <c r="N221" s="24">
        <f t="shared" si="150"/>
        <v>30917.579829999999</v>
      </c>
      <c r="O221" s="24">
        <f t="shared" si="172"/>
        <v>20167.032599999999</v>
      </c>
      <c r="P221" s="24">
        <f t="shared" si="173"/>
        <v>88597.049199999994</v>
      </c>
      <c r="Q221" s="84">
        <f t="shared" si="144"/>
        <v>164797.39692999999</v>
      </c>
      <c r="R221" s="25"/>
      <c r="S221" s="48"/>
      <c r="T221" s="48"/>
    </row>
    <row r="222" spans="1:20" ht="33.75" customHeight="1">
      <c r="A222" s="53" t="s">
        <v>24</v>
      </c>
      <c r="B222" s="18" t="s">
        <v>311</v>
      </c>
      <c r="C222" s="19" t="s">
        <v>214</v>
      </c>
      <c r="D222" s="20">
        <v>13343.57</v>
      </c>
      <c r="E222" s="21">
        <v>19736.78</v>
      </c>
      <c r="F222" s="21">
        <v>2376</v>
      </c>
      <c r="G222" s="22">
        <v>2500</v>
      </c>
      <c r="H222" s="23">
        <v>14.321000000000002</v>
      </c>
      <c r="I222" s="23">
        <v>16.848999999999997</v>
      </c>
      <c r="J222" s="27">
        <v>7.76</v>
      </c>
      <c r="K222" s="23">
        <v>40.67</v>
      </c>
      <c r="L222" s="83">
        <f t="shared" si="143"/>
        <v>79.599999999999994</v>
      </c>
      <c r="M222" s="24">
        <f t="shared" si="149"/>
        <v>157066.56997000001</v>
      </c>
      <c r="N222" s="24">
        <f t="shared" si="150"/>
        <v>184792.58692999996</v>
      </c>
      <c r="O222" s="24">
        <f t="shared" si="172"/>
        <v>133757.41279999999</v>
      </c>
      <c r="P222" s="24">
        <f t="shared" si="173"/>
        <v>701019.84259999997</v>
      </c>
      <c r="Q222" s="84">
        <f t="shared" si="144"/>
        <v>1176636.4123</v>
      </c>
      <c r="R222" s="25"/>
      <c r="S222" s="48"/>
      <c r="T222" s="48"/>
    </row>
    <row r="223" spans="1:20" ht="30.75" customHeight="1">
      <c r="A223" s="78" t="s">
        <v>80</v>
      </c>
      <c r="B223" s="79"/>
      <c r="C223" s="79" t="s">
        <v>240</v>
      </c>
      <c r="D223" s="80" t="s">
        <v>16</v>
      </c>
      <c r="E223" s="81" t="s">
        <v>16</v>
      </c>
      <c r="F223" s="81" t="s">
        <v>16</v>
      </c>
      <c r="G223" s="82" t="s">
        <v>16</v>
      </c>
      <c r="H223" s="23">
        <f>SUM(H224)</f>
        <v>21.75</v>
      </c>
      <c r="I223" s="23">
        <f t="shared" ref="I223:K223" si="174">SUM(I224)</f>
        <v>12.324999999999999</v>
      </c>
      <c r="J223" s="27">
        <f t="shared" si="174"/>
        <v>2.1749999999999998</v>
      </c>
      <c r="K223" s="23">
        <f t="shared" si="174"/>
        <v>21.75</v>
      </c>
      <c r="L223" s="83">
        <f t="shared" si="143"/>
        <v>58</v>
      </c>
      <c r="M223" s="24">
        <f t="shared" ref="M223:N223" si="175">SUM(M224)</f>
        <v>139045.57500000001</v>
      </c>
      <c r="N223" s="24">
        <f t="shared" si="175"/>
        <v>78792.492500000008</v>
      </c>
      <c r="O223" s="24">
        <f>SUM(O224)</f>
        <v>32946.486749999989</v>
      </c>
      <c r="P223" s="24">
        <f>SUM(P224)</f>
        <v>329464.86749999993</v>
      </c>
      <c r="Q223" s="84">
        <f t="shared" si="144"/>
        <v>580249.42174999998</v>
      </c>
      <c r="R223" s="25">
        <v>139045.59</v>
      </c>
      <c r="S223" s="48">
        <f>P223/3</f>
        <v>109821.62249999998</v>
      </c>
      <c r="T223" s="48">
        <f t="shared" si="148"/>
        <v>609473.38925000001</v>
      </c>
    </row>
    <row r="224" spans="1:20" ht="30.75" customHeight="1">
      <c r="A224" s="53" t="s">
        <v>79</v>
      </c>
      <c r="B224" s="18" t="s">
        <v>271</v>
      </c>
      <c r="C224" s="19" t="s">
        <v>213</v>
      </c>
      <c r="D224" s="20">
        <v>8012.6</v>
      </c>
      <c r="E224" s="21">
        <v>17005.599999999999</v>
      </c>
      <c r="F224" s="21">
        <v>1619.7</v>
      </c>
      <c r="G224" s="22">
        <v>1857.79</v>
      </c>
      <c r="H224" s="28">
        <v>21.75</v>
      </c>
      <c r="I224" s="23">
        <v>12.324999999999999</v>
      </c>
      <c r="J224" s="27">
        <v>2.1749999999999998</v>
      </c>
      <c r="K224" s="23">
        <v>21.75</v>
      </c>
      <c r="L224" s="83">
        <f t="shared" si="143"/>
        <v>58</v>
      </c>
      <c r="M224" s="24">
        <f t="shared" si="149"/>
        <v>139045.57500000001</v>
      </c>
      <c r="N224" s="24">
        <f t="shared" si="150"/>
        <v>78792.492500000008</v>
      </c>
      <c r="O224" s="24">
        <f>(E224-G224)*J224</f>
        <v>32946.486749999989</v>
      </c>
      <c r="P224" s="24">
        <f>(E224-G224)*K224</f>
        <v>329464.86749999993</v>
      </c>
      <c r="Q224" s="84">
        <f t="shared" si="144"/>
        <v>580249.42174999998</v>
      </c>
      <c r="R224" s="25" t="s">
        <v>16</v>
      </c>
      <c r="S224" s="48"/>
      <c r="T224" s="48"/>
    </row>
    <row r="225" spans="1:20" ht="30.75" customHeight="1">
      <c r="A225" s="78" t="s">
        <v>65</v>
      </c>
      <c r="B225" s="79"/>
      <c r="C225" s="79" t="s">
        <v>240</v>
      </c>
      <c r="D225" s="80" t="s">
        <v>16</v>
      </c>
      <c r="E225" s="81" t="s">
        <v>16</v>
      </c>
      <c r="F225" s="81" t="s">
        <v>16</v>
      </c>
      <c r="G225" s="82" t="s">
        <v>16</v>
      </c>
      <c r="H225" s="85">
        <f>SUM(H226:H239)</f>
        <v>6053.7810000000009</v>
      </c>
      <c r="I225" s="23">
        <f t="shared" ref="I225" si="176">SUM(I226:I239)</f>
        <v>3297.1919999999996</v>
      </c>
      <c r="J225" s="27">
        <f t="shared" ref="J225:K225" si="177">SUM(J226:J239)</f>
        <v>673.28399999999999</v>
      </c>
      <c r="K225" s="23">
        <f t="shared" si="177"/>
        <v>6067.3759999999993</v>
      </c>
      <c r="L225" s="83">
        <f t="shared" si="143"/>
        <v>16091.632999999998</v>
      </c>
      <c r="M225" s="24">
        <f t="shared" ref="M225:P225" si="178">SUM(M226:M239)</f>
        <v>14132825.024400001</v>
      </c>
      <c r="N225" s="24">
        <f t="shared" si="178"/>
        <v>7704179.345900001</v>
      </c>
      <c r="O225" s="24">
        <f t="shared" si="178"/>
        <v>2247228.7233600002</v>
      </c>
      <c r="P225" s="24">
        <f t="shared" si="178"/>
        <v>20212626.968149997</v>
      </c>
      <c r="Q225" s="84">
        <f t="shared" si="144"/>
        <v>44296860.061810002</v>
      </c>
      <c r="R225" s="25">
        <v>14172138.52</v>
      </c>
      <c r="S225" s="48">
        <f>P225/3</f>
        <v>6737542.3227166655</v>
      </c>
      <c r="T225" s="48">
        <f t="shared" si="148"/>
        <v>51731456.259093329</v>
      </c>
    </row>
    <row r="226" spans="1:20" ht="30.75" customHeight="1">
      <c r="A226" s="53" t="s">
        <v>62</v>
      </c>
      <c r="B226" s="18" t="s">
        <v>78</v>
      </c>
      <c r="C226" s="19" t="s">
        <v>213</v>
      </c>
      <c r="D226" s="20">
        <v>11563.29</v>
      </c>
      <c r="E226" s="21">
        <v>12741.28</v>
      </c>
      <c r="F226" s="21">
        <v>1580</v>
      </c>
      <c r="G226" s="22">
        <v>1812.26</v>
      </c>
      <c r="H226" s="28">
        <v>78.498000000000005</v>
      </c>
      <c r="I226" s="23">
        <v>43.046999999999997</v>
      </c>
      <c r="J226" s="27">
        <v>8.7219999999999995</v>
      </c>
      <c r="K226" s="23">
        <v>78.498000000000005</v>
      </c>
      <c r="L226" s="83">
        <f t="shared" si="143"/>
        <v>208.76499999999999</v>
      </c>
      <c r="M226" s="24">
        <f t="shared" si="149"/>
        <v>783668.29842000012</v>
      </c>
      <c r="N226" s="24">
        <f t="shared" si="150"/>
        <v>429750.68463000003</v>
      </c>
      <c r="O226" s="24">
        <f t="shared" ref="O226:O239" si="179">(E226-G226)*J226</f>
        <v>95322.91244</v>
      </c>
      <c r="P226" s="24">
        <f t="shared" ref="P226:P239" si="180">(E226-G226)*K226</f>
        <v>857906.2119600001</v>
      </c>
      <c r="Q226" s="84">
        <f t="shared" si="144"/>
        <v>2166648.1074500005</v>
      </c>
      <c r="R226" s="25" t="s">
        <v>16</v>
      </c>
      <c r="S226" s="48"/>
      <c r="T226" s="48"/>
    </row>
    <row r="227" spans="1:20" ht="30.75" customHeight="1">
      <c r="A227" s="53" t="s">
        <v>62</v>
      </c>
      <c r="B227" s="18" t="s">
        <v>77</v>
      </c>
      <c r="C227" s="19" t="s">
        <v>213</v>
      </c>
      <c r="D227" s="20">
        <v>3342.42</v>
      </c>
      <c r="E227" s="21">
        <v>3808.16</v>
      </c>
      <c r="F227" s="21">
        <v>1271.67</v>
      </c>
      <c r="G227" s="22">
        <v>1458.6</v>
      </c>
      <c r="H227" s="23">
        <v>551.83699999999999</v>
      </c>
      <c r="I227" s="23">
        <v>288.40899999999999</v>
      </c>
      <c r="J227" s="27">
        <v>53.427</v>
      </c>
      <c r="K227" s="23">
        <v>513.99199999999996</v>
      </c>
      <c r="L227" s="83">
        <f t="shared" si="143"/>
        <v>1407.665</v>
      </c>
      <c r="M227" s="24">
        <f t="shared" si="149"/>
        <v>1142716.4677500001</v>
      </c>
      <c r="N227" s="24">
        <f t="shared" si="150"/>
        <v>597222.93674999999</v>
      </c>
      <c r="O227" s="24">
        <f t="shared" si="179"/>
        <v>125529.94211999999</v>
      </c>
      <c r="P227" s="24">
        <f t="shared" si="180"/>
        <v>1207655.0435199998</v>
      </c>
      <c r="Q227" s="84">
        <f t="shared" si="144"/>
        <v>3073124.3901399998</v>
      </c>
      <c r="R227" s="25" t="s">
        <v>16</v>
      </c>
      <c r="S227" s="48"/>
      <c r="T227" s="48"/>
    </row>
    <row r="228" spans="1:20" ht="30.75" customHeight="1">
      <c r="A228" s="53" t="s">
        <v>62</v>
      </c>
      <c r="B228" s="18" t="s">
        <v>76</v>
      </c>
      <c r="C228" s="19" t="s">
        <v>213</v>
      </c>
      <c r="D228" s="20">
        <v>4767.68</v>
      </c>
      <c r="E228" s="21">
        <v>6251.46</v>
      </c>
      <c r="F228" s="21">
        <v>1689.17</v>
      </c>
      <c r="G228" s="22">
        <v>1854.32</v>
      </c>
      <c r="H228" s="23">
        <v>103.917</v>
      </c>
      <c r="I228" s="23">
        <v>56.987000000000002</v>
      </c>
      <c r="J228" s="27">
        <v>11.545999999999999</v>
      </c>
      <c r="K228" s="23">
        <v>103.917</v>
      </c>
      <c r="L228" s="83">
        <f t="shared" si="143"/>
        <v>276.36699999999996</v>
      </c>
      <c r="M228" s="24">
        <f t="shared" si="149"/>
        <v>319909.52367000002</v>
      </c>
      <c r="N228" s="24">
        <f t="shared" si="150"/>
        <v>175435.04937000002</v>
      </c>
      <c r="O228" s="24">
        <f t="shared" si="179"/>
        <v>50769.37844</v>
      </c>
      <c r="P228" s="24">
        <f t="shared" si="180"/>
        <v>456937.59738000005</v>
      </c>
      <c r="Q228" s="84">
        <f t="shared" si="144"/>
        <v>1003051.5488600001</v>
      </c>
      <c r="R228" s="25" t="s">
        <v>16</v>
      </c>
      <c r="S228" s="48"/>
      <c r="T228" s="48"/>
    </row>
    <row r="229" spans="1:20" ht="30.75" customHeight="1">
      <c r="A229" s="53" t="s">
        <v>62</v>
      </c>
      <c r="B229" s="18" t="s">
        <v>75</v>
      </c>
      <c r="C229" s="19" t="s">
        <v>213</v>
      </c>
      <c r="D229" s="20">
        <v>3857.63</v>
      </c>
      <c r="E229" s="21">
        <v>5110.78</v>
      </c>
      <c r="F229" s="21">
        <v>1689.17</v>
      </c>
      <c r="G229" s="22">
        <v>1854.32</v>
      </c>
      <c r="H229" s="23">
        <v>813.50900000000001</v>
      </c>
      <c r="I229" s="23">
        <v>437.40300000000002</v>
      </c>
      <c r="J229" s="27">
        <v>90.465000000000003</v>
      </c>
      <c r="K229" s="23">
        <v>814.48199999999997</v>
      </c>
      <c r="L229" s="83">
        <f t="shared" si="143"/>
        <v>2155.8589999999999</v>
      </c>
      <c r="M229" s="24">
        <f t="shared" si="149"/>
        <v>1764061.7261400002</v>
      </c>
      <c r="N229" s="24">
        <f t="shared" si="150"/>
        <v>948490.90938000008</v>
      </c>
      <c r="O229" s="24">
        <f t="shared" si="179"/>
        <v>294595.65390000003</v>
      </c>
      <c r="P229" s="24">
        <f t="shared" si="180"/>
        <v>2652328.0537199997</v>
      </c>
      <c r="Q229" s="84">
        <f t="shared" si="144"/>
        <v>5659476.3431400005</v>
      </c>
      <c r="R229" s="25" t="s">
        <v>16</v>
      </c>
      <c r="S229" s="48"/>
      <c r="T229" s="48"/>
    </row>
    <row r="230" spans="1:20" ht="30.75" customHeight="1">
      <c r="A230" s="53" t="s">
        <v>62</v>
      </c>
      <c r="B230" s="18" t="s">
        <v>74</v>
      </c>
      <c r="C230" s="19" t="s">
        <v>213</v>
      </c>
      <c r="D230" s="20">
        <v>3857.63</v>
      </c>
      <c r="E230" s="21">
        <v>5110.78</v>
      </c>
      <c r="F230" s="21">
        <v>1492.5</v>
      </c>
      <c r="G230" s="22">
        <v>1711.89</v>
      </c>
      <c r="H230" s="23">
        <v>75.045000000000002</v>
      </c>
      <c r="I230" s="23">
        <v>41.153999999999996</v>
      </c>
      <c r="J230" s="27">
        <v>8.3379999999999992</v>
      </c>
      <c r="K230" s="23">
        <v>75.045000000000002</v>
      </c>
      <c r="L230" s="83">
        <f t="shared" si="143"/>
        <v>199.58199999999999</v>
      </c>
      <c r="M230" s="24">
        <f t="shared" si="149"/>
        <v>177491.18085</v>
      </c>
      <c r="N230" s="24">
        <f t="shared" si="150"/>
        <v>97334.56001999999</v>
      </c>
      <c r="O230" s="24">
        <f t="shared" si="179"/>
        <v>28339.944819999993</v>
      </c>
      <c r="P230" s="24">
        <f t="shared" si="180"/>
        <v>255069.70004999996</v>
      </c>
      <c r="Q230" s="84">
        <f t="shared" si="144"/>
        <v>558235.38573999994</v>
      </c>
      <c r="R230" s="25" t="s">
        <v>16</v>
      </c>
      <c r="S230" s="48"/>
      <c r="T230" s="48"/>
    </row>
    <row r="231" spans="1:20" ht="30.75" customHeight="1">
      <c r="A231" s="53" t="s">
        <v>62</v>
      </c>
      <c r="B231" s="18" t="s">
        <v>73</v>
      </c>
      <c r="C231" s="19" t="s">
        <v>213</v>
      </c>
      <c r="D231" s="20">
        <v>3857.63</v>
      </c>
      <c r="E231" s="21">
        <v>5110.78</v>
      </c>
      <c r="F231" s="21">
        <v>1373.33</v>
      </c>
      <c r="G231" s="22">
        <v>1575.2</v>
      </c>
      <c r="H231" s="23">
        <v>192.62700000000001</v>
      </c>
      <c r="I231" s="23">
        <v>105.634</v>
      </c>
      <c r="J231" s="27">
        <v>23.741</v>
      </c>
      <c r="K231" s="23">
        <v>192.62700000000001</v>
      </c>
      <c r="L231" s="83">
        <f t="shared" si="143"/>
        <v>514.62900000000002</v>
      </c>
      <c r="M231" s="24">
        <f t="shared" si="149"/>
        <v>478543.25610000006</v>
      </c>
      <c r="N231" s="24">
        <f t="shared" si="150"/>
        <v>262426.54620000004</v>
      </c>
      <c r="O231" s="24">
        <f t="shared" si="179"/>
        <v>83938.20478</v>
      </c>
      <c r="P231" s="24">
        <f t="shared" si="180"/>
        <v>681048.16865999997</v>
      </c>
      <c r="Q231" s="84">
        <f t="shared" si="144"/>
        <v>1505956.1757400001</v>
      </c>
      <c r="R231" s="25" t="s">
        <v>16</v>
      </c>
      <c r="S231" s="48"/>
      <c r="T231" s="48"/>
    </row>
    <row r="232" spans="1:20" ht="30.75" customHeight="1">
      <c r="A232" s="53" t="s">
        <v>62</v>
      </c>
      <c r="B232" s="18" t="s">
        <v>72</v>
      </c>
      <c r="C232" s="19" t="s">
        <v>213</v>
      </c>
      <c r="D232" s="20">
        <v>3857.63</v>
      </c>
      <c r="E232" s="21">
        <v>5110.78</v>
      </c>
      <c r="F232" s="21">
        <v>1787.5</v>
      </c>
      <c r="G232" s="22">
        <v>1916.67</v>
      </c>
      <c r="H232" s="23">
        <v>106.035</v>
      </c>
      <c r="I232" s="23">
        <v>58.147999999999996</v>
      </c>
      <c r="J232" s="27">
        <v>11.782</v>
      </c>
      <c r="K232" s="23">
        <v>106.035</v>
      </c>
      <c r="L232" s="83">
        <f t="shared" si="143"/>
        <v>282</v>
      </c>
      <c r="M232" s="24">
        <f t="shared" si="149"/>
        <v>219506.23454999999</v>
      </c>
      <c r="N232" s="24">
        <f t="shared" si="150"/>
        <v>120373.91924</v>
      </c>
      <c r="O232" s="24">
        <f t="shared" si="179"/>
        <v>37633.004019999993</v>
      </c>
      <c r="P232" s="24">
        <f t="shared" si="180"/>
        <v>338687.45384999993</v>
      </c>
      <c r="Q232" s="84">
        <f t="shared" si="144"/>
        <v>716200.61165999994</v>
      </c>
      <c r="R232" s="25" t="s">
        <v>16</v>
      </c>
      <c r="S232" s="48"/>
      <c r="T232" s="48"/>
    </row>
    <row r="233" spans="1:20" ht="30.75" customHeight="1">
      <c r="A233" s="53" t="s">
        <v>62</v>
      </c>
      <c r="B233" s="18" t="s">
        <v>71</v>
      </c>
      <c r="C233" s="19" t="s">
        <v>213</v>
      </c>
      <c r="D233" s="20">
        <v>3857.63</v>
      </c>
      <c r="E233" s="21">
        <v>5110.78</v>
      </c>
      <c r="F233" s="21">
        <v>1373.33</v>
      </c>
      <c r="G233" s="22">
        <v>1575.2</v>
      </c>
      <c r="H233" s="23">
        <v>189.17699999999999</v>
      </c>
      <c r="I233" s="23">
        <v>103.72499999999999</v>
      </c>
      <c r="J233" s="27">
        <v>21.02</v>
      </c>
      <c r="K233" s="23">
        <v>189.17699999999999</v>
      </c>
      <c r="L233" s="83">
        <f t="shared" si="143"/>
        <v>503.09899999999993</v>
      </c>
      <c r="M233" s="24">
        <f t="shared" si="149"/>
        <v>469972.42110000004</v>
      </c>
      <c r="N233" s="24">
        <f t="shared" si="150"/>
        <v>257684.01750000002</v>
      </c>
      <c r="O233" s="24">
        <f t="shared" si="179"/>
        <v>74317.891600000003</v>
      </c>
      <c r="P233" s="24">
        <f t="shared" si="180"/>
        <v>668850.41765999992</v>
      </c>
      <c r="Q233" s="84">
        <f t="shared" si="144"/>
        <v>1470824.74786</v>
      </c>
      <c r="R233" s="25" t="s">
        <v>16</v>
      </c>
      <c r="S233" s="48"/>
      <c r="T233" s="48"/>
    </row>
    <row r="234" spans="1:20" ht="30.75" customHeight="1">
      <c r="A234" s="53" t="s">
        <v>62</v>
      </c>
      <c r="B234" s="18" t="s">
        <v>70</v>
      </c>
      <c r="C234" s="19" t="s">
        <v>213</v>
      </c>
      <c r="D234" s="20">
        <v>3857.63</v>
      </c>
      <c r="E234" s="21">
        <v>5110.78</v>
      </c>
      <c r="F234" s="21">
        <v>1689.17</v>
      </c>
      <c r="G234" s="22">
        <v>1854.32</v>
      </c>
      <c r="H234" s="23">
        <v>439.04400000000004</v>
      </c>
      <c r="I234" s="23">
        <v>240.767</v>
      </c>
      <c r="J234" s="27">
        <v>43.436</v>
      </c>
      <c r="K234" s="23">
        <v>433.178</v>
      </c>
      <c r="L234" s="83">
        <f t="shared" si="143"/>
        <v>1156.4250000000002</v>
      </c>
      <c r="M234" s="24">
        <f t="shared" si="149"/>
        <v>952049.35224000015</v>
      </c>
      <c r="N234" s="24">
        <f t="shared" si="150"/>
        <v>522093.60882000002</v>
      </c>
      <c r="O234" s="24">
        <f t="shared" si="179"/>
        <v>141447.59656000001</v>
      </c>
      <c r="P234" s="24">
        <f t="shared" si="180"/>
        <v>1410626.8298800001</v>
      </c>
      <c r="Q234" s="84">
        <f t="shared" si="144"/>
        <v>3026217.3875000002</v>
      </c>
      <c r="R234" s="25" t="s">
        <v>16</v>
      </c>
      <c r="S234" s="48"/>
      <c r="T234" s="48"/>
    </row>
    <row r="235" spans="1:20" ht="30.75" customHeight="1">
      <c r="A235" s="53" t="s">
        <v>62</v>
      </c>
      <c r="B235" s="18" t="s">
        <v>69</v>
      </c>
      <c r="C235" s="19" t="s">
        <v>213</v>
      </c>
      <c r="D235" s="20">
        <v>3857.63</v>
      </c>
      <c r="E235" s="21">
        <v>5110.78</v>
      </c>
      <c r="F235" s="21">
        <v>1689.17</v>
      </c>
      <c r="G235" s="22">
        <v>1854.32</v>
      </c>
      <c r="H235" s="23">
        <v>294.27299999999997</v>
      </c>
      <c r="I235" s="23">
        <v>145.19499999999999</v>
      </c>
      <c r="J235" s="27">
        <v>35.807000000000002</v>
      </c>
      <c r="K235" s="23">
        <v>294.79000000000002</v>
      </c>
      <c r="L235" s="83">
        <f t="shared" si="143"/>
        <v>770.06500000000005</v>
      </c>
      <c r="M235" s="24">
        <f t="shared" si="149"/>
        <v>638119.22957999993</v>
      </c>
      <c r="N235" s="24">
        <f t="shared" si="150"/>
        <v>314849.54969999997</v>
      </c>
      <c r="O235" s="24">
        <f t="shared" si="179"/>
        <v>116604.06322000001</v>
      </c>
      <c r="P235" s="24">
        <f t="shared" si="180"/>
        <v>959971.84340000013</v>
      </c>
      <c r="Q235" s="84">
        <f t="shared" si="144"/>
        <v>2029544.6858999999</v>
      </c>
      <c r="R235" s="25" t="s">
        <v>16</v>
      </c>
      <c r="S235" s="48"/>
      <c r="T235" s="48"/>
    </row>
    <row r="236" spans="1:20" ht="30.75" customHeight="1">
      <c r="A236" s="53" t="s">
        <v>62</v>
      </c>
      <c r="B236" s="18" t="s">
        <v>68</v>
      </c>
      <c r="C236" s="19" t="s">
        <v>213</v>
      </c>
      <c r="D236" s="20">
        <v>3857.63</v>
      </c>
      <c r="E236" s="21">
        <v>5110.78</v>
      </c>
      <c r="F236" s="21">
        <v>1841.67</v>
      </c>
      <c r="G236" s="22">
        <v>1916.67</v>
      </c>
      <c r="H236" s="23">
        <v>127.62899999999999</v>
      </c>
      <c r="I236" s="23">
        <v>69.656999999999996</v>
      </c>
      <c r="J236" s="27">
        <v>13.454000000000001</v>
      </c>
      <c r="K236" s="23">
        <v>127.955</v>
      </c>
      <c r="L236" s="83">
        <f t="shared" si="143"/>
        <v>338.69499999999999</v>
      </c>
      <c r="M236" s="24">
        <f t="shared" si="149"/>
        <v>257294.95883999998</v>
      </c>
      <c r="N236" s="24">
        <f t="shared" si="150"/>
        <v>140425.72571999999</v>
      </c>
      <c r="O236" s="24">
        <f t="shared" si="179"/>
        <v>42973.555939999998</v>
      </c>
      <c r="P236" s="24">
        <f t="shared" si="180"/>
        <v>408702.34504999995</v>
      </c>
      <c r="Q236" s="84">
        <f t="shared" si="144"/>
        <v>849396.58554999996</v>
      </c>
      <c r="R236" s="25" t="s">
        <v>16</v>
      </c>
      <c r="S236" s="48"/>
      <c r="T236" s="48"/>
    </row>
    <row r="237" spans="1:20" ht="30.75" customHeight="1">
      <c r="A237" s="53" t="s">
        <v>62</v>
      </c>
      <c r="B237" s="18" t="s">
        <v>67</v>
      </c>
      <c r="C237" s="19" t="s">
        <v>213</v>
      </c>
      <c r="D237" s="20">
        <v>3857.63</v>
      </c>
      <c r="E237" s="21">
        <v>5110.78</v>
      </c>
      <c r="F237" s="21">
        <v>1689.17</v>
      </c>
      <c r="G237" s="22">
        <v>1854.32</v>
      </c>
      <c r="H237" s="23">
        <v>829.86199999999997</v>
      </c>
      <c r="I237" s="23">
        <v>457.75299999999999</v>
      </c>
      <c r="J237" s="27">
        <v>90.94</v>
      </c>
      <c r="K237" s="23">
        <v>828.74300000000005</v>
      </c>
      <c r="L237" s="83">
        <f t="shared" si="143"/>
        <v>2207.2980000000002</v>
      </c>
      <c r="M237" s="24">
        <f t="shared" si="149"/>
        <v>1799522.5525199999</v>
      </c>
      <c r="N237" s="24">
        <f t="shared" si="150"/>
        <v>992619.07037999993</v>
      </c>
      <c r="O237" s="24">
        <f t="shared" si="179"/>
        <v>296142.47239999997</v>
      </c>
      <c r="P237" s="24">
        <f t="shared" si="180"/>
        <v>2698768.4297800004</v>
      </c>
      <c r="Q237" s="84">
        <f t="shared" si="144"/>
        <v>5787052.5250800001</v>
      </c>
      <c r="R237" s="25" t="s">
        <v>16</v>
      </c>
      <c r="S237" s="48"/>
      <c r="T237" s="48"/>
    </row>
    <row r="238" spans="1:20" ht="43.5" customHeight="1">
      <c r="A238" s="53" t="s">
        <v>62</v>
      </c>
      <c r="B238" s="18" t="s">
        <v>66</v>
      </c>
      <c r="C238" s="19" t="s">
        <v>213</v>
      </c>
      <c r="D238" s="20">
        <v>3857.63</v>
      </c>
      <c r="E238" s="21">
        <v>5110.78</v>
      </c>
      <c r="F238" s="21">
        <v>1580</v>
      </c>
      <c r="G238" s="22">
        <v>1812.26</v>
      </c>
      <c r="H238" s="23">
        <v>698.39700000000005</v>
      </c>
      <c r="I238" s="23">
        <v>382.99200000000002</v>
      </c>
      <c r="J238" s="27">
        <v>77.588999999999999</v>
      </c>
      <c r="K238" s="23">
        <v>698.38</v>
      </c>
      <c r="L238" s="83">
        <f t="shared" si="143"/>
        <v>1857.3580000000002</v>
      </c>
      <c r="M238" s="24">
        <f t="shared" si="149"/>
        <v>1590689.9591100002</v>
      </c>
      <c r="N238" s="24">
        <f t="shared" si="150"/>
        <v>872314.06896000006</v>
      </c>
      <c r="O238" s="24">
        <f t="shared" si="179"/>
        <v>255928.86827999997</v>
      </c>
      <c r="P238" s="24">
        <f t="shared" si="180"/>
        <v>2303620.3975999998</v>
      </c>
      <c r="Q238" s="84">
        <f t="shared" si="144"/>
        <v>5022553.2939499998</v>
      </c>
      <c r="R238" s="25" t="s">
        <v>16</v>
      </c>
      <c r="S238" s="48"/>
      <c r="T238" s="48"/>
    </row>
    <row r="239" spans="1:20" ht="30.75" customHeight="1">
      <c r="A239" s="53" t="s">
        <v>62</v>
      </c>
      <c r="B239" s="18" t="s">
        <v>64</v>
      </c>
      <c r="C239" s="19" t="s">
        <v>213</v>
      </c>
      <c r="D239" s="20">
        <v>3857.63</v>
      </c>
      <c r="E239" s="21">
        <v>5110.78</v>
      </c>
      <c r="F239" s="21">
        <v>1580</v>
      </c>
      <c r="G239" s="22">
        <v>1812.26</v>
      </c>
      <c r="H239" s="23">
        <v>1553.931</v>
      </c>
      <c r="I239" s="23">
        <v>866.32100000000003</v>
      </c>
      <c r="J239" s="27">
        <v>183.017</v>
      </c>
      <c r="K239" s="23">
        <v>1610.557</v>
      </c>
      <c r="L239" s="83">
        <f t="shared" si="143"/>
        <v>4213.826</v>
      </c>
      <c r="M239" s="24">
        <f t="shared" si="149"/>
        <v>3539279.8635300002</v>
      </c>
      <c r="N239" s="24">
        <f t="shared" si="150"/>
        <v>1973158.6992300001</v>
      </c>
      <c r="O239" s="24">
        <f t="shared" si="179"/>
        <v>603685.23483999993</v>
      </c>
      <c r="P239" s="24">
        <f t="shared" si="180"/>
        <v>5312454.4756399989</v>
      </c>
      <c r="Q239" s="84">
        <f t="shared" si="144"/>
        <v>11428578.27324</v>
      </c>
      <c r="R239" s="25" t="s">
        <v>16</v>
      </c>
      <c r="S239" s="48"/>
      <c r="T239" s="48"/>
    </row>
    <row r="240" spans="1:20" ht="30.75" customHeight="1">
      <c r="A240" s="78" t="s">
        <v>63</v>
      </c>
      <c r="B240" s="79"/>
      <c r="C240" s="79" t="s">
        <v>240</v>
      </c>
      <c r="D240" s="80" t="s">
        <v>16</v>
      </c>
      <c r="E240" s="81" t="s">
        <v>16</v>
      </c>
      <c r="F240" s="81" t="s">
        <v>16</v>
      </c>
      <c r="G240" s="82" t="s">
        <v>16</v>
      </c>
      <c r="H240" s="85">
        <f t="shared" ref="H240:I240" si="181">SUM(H241:H242)</f>
        <v>930.74799999999993</v>
      </c>
      <c r="I240" s="23">
        <f t="shared" si="181"/>
        <v>423.2</v>
      </c>
      <c r="J240" s="27">
        <f>SUM(J241:J242)</f>
        <v>146.59</v>
      </c>
      <c r="K240" s="23">
        <f t="shared" ref="K240" si="182">SUM(K241:K242)</f>
        <v>762.27</v>
      </c>
      <c r="L240" s="83">
        <f t="shared" si="143"/>
        <v>2262.808</v>
      </c>
      <c r="M240" s="24">
        <f t="shared" ref="M240:P240" si="183">SUM(M241:M242)</f>
        <v>7033969.7828399995</v>
      </c>
      <c r="N240" s="24">
        <f t="shared" si="183"/>
        <v>3198262.0560000003</v>
      </c>
      <c r="O240" s="24">
        <f t="shared" si="183"/>
        <v>1107535.8246999998</v>
      </c>
      <c r="P240" s="24">
        <f t="shared" si="183"/>
        <v>5759201.3991</v>
      </c>
      <c r="Q240" s="84">
        <f t="shared" si="144"/>
        <v>17098969.06264</v>
      </c>
      <c r="R240" s="25">
        <v>5700871.8899999997</v>
      </c>
      <c r="S240" s="48">
        <f>P240/3</f>
        <v>1919733.7997000001</v>
      </c>
      <c r="T240" s="48">
        <f t="shared" si="148"/>
        <v>20880107.152940001</v>
      </c>
    </row>
    <row r="241" spans="1:20" ht="30.75" customHeight="1">
      <c r="A241" s="53" t="s">
        <v>62</v>
      </c>
      <c r="B241" s="18" t="s">
        <v>61</v>
      </c>
      <c r="C241" s="19" t="s">
        <v>213</v>
      </c>
      <c r="D241" s="20">
        <v>9955.33</v>
      </c>
      <c r="E241" s="21">
        <v>9955.33</v>
      </c>
      <c r="F241" s="21">
        <v>2398</v>
      </c>
      <c r="G241" s="22">
        <v>2400</v>
      </c>
      <c r="H241" s="28">
        <v>867.74099999999999</v>
      </c>
      <c r="I241" s="23">
        <v>362.553</v>
      </c>
      <c r="J241" s="27">
        <v>128.04</v>
      </c>
      <c r="K241" s="23">
        <v>665.84</v>
      </c>
      <c r="L241" s="83">
        <f t="shared" si="143"/>
        <v>2024.174</v>
      </c>
      <c r="M241" s="24">
        <f t="shared" si="149"/>
        <v>6557805.0915299999</v>
      </c>
      <c r="N241" s="24">
        <f t="shared" si="150"/>
        <v>2739932.6634900002</v>
      </c>
      <c r="O241" s="24">
        <f>(E241-G241)*J241</f>
        <v>967384.45319999987</v>
      </c>
      <c r="P241" s="24">
        <f>(E241-G241)*K241</f>
        <v>5030640.9271999998</v>
      </c>
      <c r="Q241" s="84">
        <f t="shared" si="144"/>
        <v>15295763.135419998</v>
      </c>
      <c r="R241" s="25" t="s">
        <v>16</v>
      </c>
      <c r="S241" s="48"/>
      <c r="T241" s="48"/>
    </row>
    <row r="242" spans="1:20" ht="30.75" customHeight="1">
      <c r="A242" s="53" t="s">
        <v>62</v>
      </c>
      <c r="B242" s="18" t="s">
        <v>61</v>
      </c>
      <c r="C242" s="19" t="s">
        <v>214</v>
      </c>
      <c r="D242" s="20">
        <v>9955.33</v>
      </c>
      <c r="E242" s="21">
        <v>9955.33</v>
      </c>
      <c r="F242" s="21">
        <v>2398</v>
      </c>
      <c r="G242" s="22">
        <v>2400</v>
      </c>
      <c r="H242" s="28">
        <v>63.006999999999991</v>
      </c>
      <c r="I242" s="23">
        <v>60.646999999999998</v>
      </c>
      <c r="J242" s="27">
        <v>18.55</v>
      </c>
      <c r="K242" s="23">
        <v>96.43</v>
      </c>
      <c r="L242" s="83">
        <f t="shared" si="143"/>
        <v>238.63400000000001</v>
      </c>
      <c r="M242" s="24">
        <f t="shared" si="149"/>
        <v>476164.69130999991</v>
      </c>
      <c r="N242" s="24">
        <f t="shared" si="150"/>
        <v>458329.39250999998</v>
      </c>
      <c r="O242" s="24">
        <f>(E242-G242)*J242</f>
        <v>140151.37150000001</v>
      </c>
      <c r="P242" s="24">
        <f>(E242-G242)*K242</f>
        <v>728560.4719</v>
      </c>
      <c r="Q242" s="84">
        <f t="shared" si="144"/>
        <v>1803205.9272199997</v>
      </c>
      <c r="R242" s="25" t="s">
        <v>16</v>
      </c>
      <c r="S242" s="48"/>
      <c r="T242" s="48"/>
    </row>
    <row r="243" spans="1:20" ht="30" customHeight="1">
      <c r="A243" s="78" t="s">
        <v>59</v>
      </c>
      <c r="B243" s="79"/>
      <c r="C243" s="79" t="s">
        <v>240</v>
      </c>
      <c r="D243" s="80" t="s">
        <v>16</v>
      </c>
      <c r="E243" s="81" t="s">
        <v>16</v>
      </c>
      <c r="F243" s="81" t="s">
        <v>16</v>
      </c>
      <c r="G243" s="82" t="s">
        <v>16</v>
      </c>
      <c r="H243" s="85">
        <f t="shared" ref="H243:I243" si="184">SUM(H244:H245)</f>
        <v>657.96899999999994</v>
      </c>
      <c r="I243" s="23">
        <f t="shared" si="184"/>
        <v>396.71300000000002</v>
      </c>
      <c r="J243" s="27">
        <f>SUM(J244:J245)</f>
        <v>144.87300000000002</v>
      </c>
      <c r="K243" s="23">
        <f t="shared" ref="K243" si="185">SUM(K244:K245)</f>
        <v>598.72199999999998</v>
      </c>
      <c r="L243" s="83">
        <f t="shared" si="143"/>
        <v>1798.277</v>
      </c>
      <c r="M243" s="24">
        <f t="shared" ref="M243:P243" si="186">SUM(M244:M245)</f>
        <v>3496349.4406500002</v>
      </c>
      <c r="N243" s="24">
        <f t="shared" si="186"/>
        <v>2044658.1593200001</v>
      </c>
      <c r="O243" s="24">
        <f t="shared" si="186"/>
        <v>1550094.9647900001</v>
      </c>
      <c r="P243" s="24">
        <f t="shared" si="186"/>
        <v>7467237.2694999995</v>
      </c>
      <c r="Q243" s="84">
        <f t="shared" si="144"/>
        <v>14558339.834259998</v>
      </c>
      <c r="R243" s="25">
        <v>3091657.86</v>
      </c>
      <c r="S243" s="48">
        <f>P243/3</f>
        <v>2489079.0898333332</v>
      </c>
      <c r="T243" s="48">
        <f t="shared" si="148"/>
        <v>15160918.604426663</v>
      </c>
    </row>
    <row r="244" spans="1:20" ht="30.75" customHeight="1">
      <c r="A244" s="53" t="s">
        <v>24</v>
      </c>
      <c r="B244" s="18" t="s">
        <v>60</v>
      </c>
      <c r="C244" s="19" t="s">
        <v>213</v>
      </c>
      <c r="D244" s="20">
        <v>6768.27</v>
      </c>
      <c r="E244" s="21">
        <v>12793.07</v>
      </c>
      <c r="F244" s="21">
        <v>2376</v>
      </c>
      <c r="G244" s="22">
        <v>2500</v>
      </c>
      <c r="H244" s="28">
        <v>408.96299999999997</v>
      </c>
      <c r="I244" s="23">
        <v>272.62</v>
      </c>
      <c r="J244" s="27">
        <v>136.30600000000001</v>
      </c>
      <c r="K244" s="23">
        <v>408.99799999999999</v>
      </c>
      <c r="L244" s="83">
        <f t="shared" si="143"/>
        <v>1226.8869999999999</v>
      </c>
      <c r="M244" s="24">
        <f t="shared" si="149"/>
        <v>1796275.91601</v>
      </c>
      <c r="N244" s="24">
        <f t="shared" si="150"/>
        <v>1197420.6474000001</v>
      </c>
      <c r="O244" s="24">
        <f>(E244-G244)*J244</f>
        <v>1403007.1994200002</v>
      </c>
      <c r="P244" s="24">
        <f>(E244-G244)*K244</f>
        <v>4209845.0438599996</v>
      </c>
      <c r="Q244" s="84">
        <f t="shared" si="144"/>
        <v>8606548.80669</v>
      </c>
      <c r="R244" s="25" t="s">
        <v>16</v>
      </c>
      <c r="S244" s="48"/>
      <c r="T244" s="48"/>
    </row>
    <row r="245" spans="1:20" ht="30.75" customHeight="1">
      <c r="A245" s="53" t="s">
        <v>24</v>
      </c>
      <c r="B245" s="18" t="s">
        <v>58</v>
      </c>
      <c r="C245" s="19" t="s">
        <v>213</v>
      </c>
      <c r="D245" s="20">
        <v>9203.44</v>
      </c>
      <c r="E245" s="21">
        <v>19669.11</v>
      </c>
      <c r="F245" s="21">
        <v>2376</v>
      </c>
      <c r="G245" s="22">
        <v>2500</v>
      </c>
      <c r="H245" s="28">
        <v>249.00599999999997</v>
      </c>
      <c r="I245" s="23">
        <v>124.093</v>
      </c>
      <c r="J245" s="27">
        <v>8.5670000000000002</v>
      </c>
      <c r="K245" s="23">
        <v>189.72399999999999</v>
      </c>
      <c r="L245" s="83">
        <f t="shared" si="143"/>
        <v>571.39</v>
      </c>
      <c r="M245" s="24">
        <f t="shared" si="149"/>
        <v>1700073.52464</v>
      </c>
      <c r="N245" s="24">
        <f t="shared" si="150"/>
        <v>847237.51192000008</v>
      </c>
      <c r="O245" s="24">
        <f>(E245-G245)*J245</f>
        <v>147087.76537000001</v>
      </c>
      <c r="P245" s="24">
        <f>(E245-G245)*K245</f>
        <v>3257392.2256399998</v>
      </c>
      <c r="Q245" s="84">
        <f t="shared" si="144"/>
        <v>5951791.0275699999</v>
      </c>
      <c r="R245" s="25" t="s">
        <v>16</v>
      </c>
      <c r="S245" s="48"/>
      <c r="T245" s="48"/>
    </row>
    <row r="246" spans="1:20" ht="30.75" customHeight="1">
      <c r="A246" s="78" t="s">
        <v>57</v>
      </c>
      <c r="B246" s="79"/>
      <c r="C246" s="79" t="s">
        <v>240</v>
      </c>
      <c r="D246" s="80" t="s">
        <v>16</v>
      </c>
      <c r="E246" s="81" t="s">
        <v>16</v>
      </c>
      <c r="F246" s="81" t="s">
        <v>16</v>
      </c>
      <c r="G246" s="82" t="s">
        <v>16</v>
      </c>
      <c r="H246" s="85">
        <f>SUM(H247:H248)</f>
        <v>11943.67</v>
      </c>
      <c r="I246" s="23">
        <f t="shared" ref="I246" si="187">SUM(I247:I248)</f>
        <v>6574.6860000000006</v>
      </c>
      <c r="J246" s="27">
        <f t="shared" ref="J246:K246" si="188">SUM(J247:J248)</f>
        <v>659.32500000000005</v>
      </c>
      <c r="K246" s="23">
        <f t="shared" si="188"/>
        <v>10446.858</v>
      </c>
      <c r="L246" s="83">
        <f t="shared" ref="L246:L307" si="189">SUM(H246:K246)</f>
        <v>29624.539000000001</v>
      </c>
      <c r="M246" s="24">
        <f t="shared" ref="M246:P246" si="190">SUM(M247:M249)</f>
        <v>58340130.611599997</v>
      </c>
      <c r="N246" s="24">
        <f t="shared" si="190"/>
        <v>32116030.061580002</v>
      </c>
      <c r="O246" s="24">
        <f t="shared" si="190"/>
        <v>3689167.3252500007</v>
      </c>
      <c r="P246" s="24">
        <f t="shared" si="190"/>
        <v>58454035.847460009</v>
      </c>
      <c r="Q246" s="84">
        <f t="shared" ref="Q246:Q307" si="191">SUM(M246:P246)</f>
        <v>152599363.84589002</v>
      </c>
      <c r="R246" s="25">
        <v>50981543.030000001</v>
      </c>
      <c r="S246" s="48">
        <f>P246/3</f>
        <v>19484678.615820002</v>
      </c>
      <c r="T246" s="48">
        <f t="shared" ref="T246:T307" si="192">Q246+R246-S246</f>
        <v>184096228.26007003</v>
      </c>
    </row>
    <row r="247" spans="1:20" ht="30.75" customHeight="1">
      <c r="A247" s="53" t="s">
        <v>55</v>
      </c>
      <c r="B247" s="18" t="s">
        <v>54</v>
      </c>
      <c r="C247" s="19" t="s">
        <v>213</v>
      </c>
      <c r="D247" s="20">
        <v>6416.33</v>
      </c>
      <c r="E247" s="21">
        <v>7353.72</v>
      </c>
      <c r="F247" s="21">
        <v>1533</v>
      </c>
      <c r="G247" s="22">
        <v>1758.35</v>
      </c>
      <c r="H247" s="28">
        <v>11636.088</v>
      </c>
      <c r="I247" s="23">
        <v>6375.5560000000005</v>
      </c>
      <c r="J247" s="27">
        <v>482.44900000000001</v>
      </c>
      <c r="K247" s="23">
        <v>10118.053</v>
      </c>
      <c r="L247" s="83">
        <f t="shared" si="189"/>
        <v>28612.146000000001</v>
      </c>
      <c r="M247" s="24">
        <f t="shared" ref="M247:M308" si="193">(D247-F247)*H247</f>
        <v>56822857.61304</v>
      </c>
      <c r="N247" s="24">
        <f t="shared" ref="N247:N308" si="194">(D247-F247)*I247</f>
        <v>31133943.881480001</v>
      </c>
      <c r="O247" s="24">
        <f>(E247-G247)*J247</f>
        <v>2699480.6611300004</v>
      </c>
      <c r="P247" s="24">
        <f>(E247-G247)*K247</f>
        <v>56614250.21461001</v>
      </c>
      <c r="Q247" s="84">
        <f t="shared" si="191"/>
        <v>147270532.37026</v>
      </c>
      <c r="R247" s="25" t="s">
        <v>16</v>
      </c>
      <c r="S247" s="48"/>
      <c r="T247" s="48"/>
    </row>
    <row r="248" spans="1:20" ht="30.75" customHeight="1">
      <c r="A248" s="53" t="s">
        <v>55</v>
      </c>
      <c r="B248" s="18" t="s">
        <v>54</v>
      </c>
      <c r="C248" s="19" t="s">
        <v>214</v>
      </c>
      <c r="D248" s="20">
        <v>6416.33</v>
      </c>
      <c r="E248" s="21">
        <v>7353.72</v>
      </c>
      <c r="F248" s="21">
        <v>1533</v>
      </c>
      <c r="G248" s="22">
        <v>1758.35</v>
      </c>
      <c r="H248" s="28">
        <v>307.58199999999999</v>
      </c>
      <c r="I248" s="23">
        <v>199.13</v>
      </c>
      <c r="J248" s="27">
        <v>176.876</v>
      </c>
      <c r="K248" s="23">
        <v>328.80500000000001</v>
      </c>
      <c r="L248" s="83">
        <f t="shared" si="189"/>
        <v>1012.393</v>
      </c>
      <c r="M248" s="24">
        <f t="shared" si="193"/>
        <v>1502024.40806</v>
      </c>
      <c r="N248" s="24">
        <f t="shared" si="194"/>
        <v>972417.50289999996</v>
      </c>
      <c r="O248" s="24">
        <f>(E248-G248)*J248</f>
        <v>989686.66412000021</v>
      </c>
      <c r="P248" s="24">
        <f>(E248-G248)*K248</f>
        <v>1839785.6328500004</v>
      </c>
      <c r="Q248" s="84">
        <f t="shared" si="191"/>
        <v>5303914.2079300005</v>
      </c>
      <c r="R248" s="25" t="s">
        <v>16</v>
      </c>
      <c r="S248" s="48"/>
      <c r="T248" s="48"/>
    </row>
    <row r="249" spans="1:20" ht="30.75" customHeight="1">
      <c r="A249" s="53" t="s">
        <v>55</v>
      </c>
      <c r="B249" s="18" t="s">
        <v>54</v>
      </c>
      <c r="C249" s="19" t="s">
        <v>13</v>
      </c>
      <c r="D249" s="20">
        <f>54.16*0+57.47</f>
        <v>57.47</v>
      </c>
      <c r="E249" s="21">
        <v>57.47</v>
      </c>
      <c r="F249" s="21">
        <v>53.57</v>
      </c>
      <c r="G249" s="22">
        <v>57.47</v>
      </c>
      <c r="H249" s="28">
        <v>3909.895</v>
      </c>
      <c r="I249" s="23">
        <v>2479.1480000000001</v>
      </c>
      <c r="J249" s="27">
        <v>0</v>
      </c>
      <c r="K249" s="23">
        <v>0</v>
      </c>
      <c r="L249" s="83">
        <f t="shared" si="189"/>
        <v>6389.0429999999997</v>
      </c>
      <c r="M249" s="24">
        <f t="shared" si="193"/>
        <v>15248.590499999995</v>
      </c>
      <c r="N249" s="24">
        <f t="shared" si="194"/>
        <v>9668.6771999999964</v>
      </c>
      <c r="O249" s="24">
        <f>(E249-G249)*J249</f>
        <v>0</v>
      </c>
      <c r="P249" s="24">
        <f>(E249-G249)*K249</f>
        <v>0</v>
      </c>
      <c r="Q249" s="84">
        <f t="shared" si="191"/>
        <v>24917.267699999989</v>
      </c>
      <c r="R249" s="25" t="s">
        <v>16</v>
      </c>
      <c r="S249" s="48"/>
      <c r="T249" s="48"/>
    </row>
    <row r="250" spans="1:20" ht="30.75" customHeight="1">
      <c r="A250" s="78" t="s">
        <v>301</v>
      </c>
      <c r="B250" s="79"/>
      <c r="C250" s="79" t="s">
        <v>240</v>
      </c>
      <c r="D250" s="80"/>
      <c r="E250" s="81"/>
      <c r="F250" s="81"/>
      <c r="G250" s="82"/>
      <c r="H250" s="85">
        <f t="shared" ref="H250:I250" si="195">SUM(H251:H252)</f>
        <v>1836.6610000000003</v>
      </c>
      <c r="I250" s="23">
        <f t="shared" si="195"/>
        <v>998.37199999999984</v>
      </c>
      <c r="J250" s="27">
        <f t="shared" ref="J250:K250" si="196">SUM(J251:J252)</f>
        <v>844.61</v>
      </c>
      <c r="K250" s="23">
        <f t="shared" si="196"/>
        <v>1309.51</v>
      </c>
      <c r="L250" s="83">
        <f t="shared" si="189"/>
        <v>4989.1530000000002</v>
      </c>
      <c r="M250" s="24">
        <f t="shared" ref="M250:P250" si="197">SUM(M251:M252)</f>
        <v>15281515.418470003</v>
      </c>
      <c r="N250" s="24">
        <f t="shared" si="197"/>
        <v>8306724.6004399993</v>
      </c>
      <c r="O250" s="24">
        <f t="shared" si="197"/>
        <v>6940109.6934000002</v>
      </c>
      <c r="P250" s="24">
        <f t="shared" si="197"/>
        <v>10760165.099399999</v>
      </c>
      <c r="Q250" s="84">
        <f t="shared" si="191"/>
        <v>41288514.81171</v>
      </c>
      <c r="R250" s="25">
        <v>0</v>
      </c>
      <c r="S250" s="48">
        <f>P250/3</f>
        <v>3586721.6997999996</v>
      </c>
      <c r="T250" s="48">
        <f t="shared" si="192"/>
        <v>37701793.11191</v>
      </c>
    </row>
    <row r="251" spans="1:20" ht="42.75" customHeight="1">
      <c r="A251" s="53" t="s">
        <v>24</v>
      </c>
      <c r="B251" s="18" t="s">
        <v>84</v>
      </c>
      <c r="C251" s="19" t="s">
        <v>213</v>
      </c>
      <c r="D251" s="20">
        <v>10300.27</v>
      </c>
      <c r="E251" s="21">
        <v>10300.27</v>
      </c>
      <c r="F251" s="21">
        <v>1980</v>
      </c>
      <c r="G251" s="22">
        <v>2083.33</v>
      </c>
      <c r="H251" s="28">
        <v>1608.3180000000002</v>
      </c>
      <c r="I251" s="23">
        <v>781.81099999999992</v>
      </c>
      <c r="J251" s="27">
        <v>736.24</v>
      </c>
      <c r="K251" s="23">
        <v>1218.1099999999999</v>
      </c>
      <c r="L251" s="83">
        <f t="shared" si="189"/>
        <v>4344.4789999999994</v>
      </c>
      <c r="M251" s="24">
        <f t="shared" si="193"/>
        <v>13381640.005860003</v>
      </c>
      <c r="N251" s="24">
        <f t="shared" si="194"/>
        <v>6504878.6089699995</v>
      </c>
      <c r="O251" s="24">
        <f>(E251-G251)*J251</f>
        <v>6049639.9056000002</v>
      </c>
      <c r="P251" s="24">
        <f>(E251-G251)*K251</f>
        <v>10009136.783399999</v>
      </c>
      <c r="Q251" s="84">
        <f t="shared" si="191"/>
        <v>35945295.303829998</v>
      </c>
      <c r="R251" s="25" t="s">
        <v>16</v>
      </c>
      <c r="S251" s="48"/>
      <c r="T251" s="48"/>
    </row>
    <row r="252" spans="1:20" ht="43.5" customHeight="1">
      <c r="A252" s="53" t="s">
        <v>24</v>
      </c>
      <c r="B252" s="18" t="s">
        <v>84</v>
      </c>
      <c r="C252" s="19" t="s">
        <v>214</v>
      </c>
      <c r="D252" s="20">
        <v>10300.27</v>
      </c>
      <c r="E252" s="21">
        <v>10300.27</v>
      </c>
      <c r="F252" s="21">
        <v>1980</v>
      </c>
      <c r="G252" s="22">
        <v>2083.33</v>
      </c>
      <c r="H252" s="28">
        <v>228.34299999999999</v>
      </c>
      <c r="I252" s="23">
        <v>216.56099999999998</v>
      </c>
      <c r="J252" s="27">
        <v>108.37</v>
      </c>
      <c r="K252" s="23">
        <v>91.4</v>
      </c>
      <c r="L252" s="83">
        <f t="shared" si="189"/>
        <v>644.67399999999998</v>
      </c>
      <c r="M252" s="24">
        <f t="shared" si="193"/>
        <v>1899875.41261</v>
      </c>
      <c r="N252" s="24">
        <f t="shared" si="194"/>
        <v>1801845.99147</v>
      </c>
      <c r="O252" s="24">
        <f>(E252-G252)*J252</f>
        <v>890469.78780000005</v>
      </c>
      <c r="P252" s="24">
        <f>(E252-G252)*K252</f>
        <v>751028.31600000011</v>
      </c>
      <c r="Q252" s="84">
        <f t="shared" si="191"/>
        <v>5343219.5078800004</v>
      </c>
      <c r="R252" s="25" t="s">
        <v>16</v>
      </c>
      <c r="S252" s="48"/>
      <c r="T252" s="48"/>
    </row>
    <row r="253" spans="1:20" ht="30.75" customHeight="1">
      <c r="A253" s="78" t="s">
        <v>56</v>
      </c>
      <c r="B253" s="79"/>
      <c r="C253" s="79" t="s">
        <v>240</v>
      </c>
      <c r="D253" s="80" t="s">
        <v>16</v>
      </c>
      <c r="E253" s="81" t="s">
        <v>16</v>
      </c>
      <c r="F253" s="81" t="s">
        <v>16</v>
      </c>
      <c r="G253" s="82" t="s">
        <v>16</v>
      </c>
      <c r="H253" s="85">
        <f t="shared" ref="H253:I253" si="198">SUM(H254:H255)</f>
        <v>908.78199999999993</v>
      </c>
      <c r="I253" s="23">
        <f t="shared" si="198"/>
        <v>333.66900000000004</v>
      </c>
      <c r="J253" s="27">
        <f t="shared" ref="J253:K253" si="199">SUM(J254:J255)</f>
        <v>259.21199999999999</v>
      </c>
      <c r="K253" s="23">
        <f t="shared" si="199"/>
        <v>1031.396</v>
      </c>
      <c r="L253" s="83">
        <f t="shared" si="189"/>
        <v>2533.0590000000002</v>
      </c>
      <c r="M253" s="24">
        <f t="shared" ref="M253:P253" si="200">SUM(M254:M255)</f>
        <v>4354492.5677399999</v>
      </c>
      <c r="N253" s="24">
        <f t="shared" si="200"/>
        <v>1598798.3703300001</v>
      </c>
      <c r="O253" s="24">
        <f t="shared" si="200"/>
        <v>1477897.2180000001</v>
      </c>
      <c r="P253" s="24">
        <f t="shared" si="200"/>
        <v>5880504.2939999998</v>
      </c>
      <c r="Q253" s="84">
        <f t="shared" si="191"/>
        <v>13311692.450070001</v>
      </c>
      <c r="R253" s="25">
        <v>4075163.2</v>
      </c>
      <c r="S253" s="48">
        <f>P253/3</f>
        <v>1960168.098</v>
      </c>
      <c r="T253" s="48">
        <f t="shared" si="192"/>
        <v>15426687.552070001</v>
      </c>
    </row>
    <row r="254" spans="1:20" ht="30.75" customHeight="1">
      <c r="A254" s="53" t="s">
        <v>55</v>
      </c>
      <c r="B254" s="18" t="s">
        <v>54</v>
      </c>
      <c r="C254" s="19" t="s">
        <v>213</v>
      </c>
      <c r="D254" s="20">
        <v>6162.57</v>
      </c>
      <c r="E254" s="21">
        <v>7274.03</v>
      </c>
      <c r="F254" s="21">
        <v>1371</v>
      </c>
      <c r="G254" s="22">
        <v>1572.53</v>
      </c>
      <c r="H254" s="23">
        <v>861.39599999999996</v>
      </c>
      <c r="I254" s="23">
        <v>302.82100000000003</v>
      </c>
      <c r="J254" s="27">
        <v>213.74199999999999</v>
      </c>
      <c r="K254" s="23">
        <v>850.48599999999999</v>
      </c>
      <c r="L254" s="83">
        <f t="shared" si="189"/>
        <v>2228.4450000000002</v>
      </c>
      <c r="M254" s="24">
        <f t="shared" si="193"/>
        <v>4127439.2317199996</v>
      </c>
      <c r="N254" s="24">
        <f t="shared" si="194"/>
        <v>1450988.0189700001</v>
      </c>
      <c r="O254" s="24">
        <f>(E254-G254)*J254</f>
        <v>1218650.013</v>
      </c>
      <c r="P254" s="24">
        <f>(E254-G254)*K254</f>
        <v>4849045.9289999995</v>
      </c>
      <c r="Q254" s="84">
        <f t="shared" si="191"/>
        <v>11646123.19269</v>
      </c>
      <c r="R254" s="25" t="s">
        <v>16</v>
      </c>
      <c r="S254" s="48"/>
      <c r="T254" s="48"/>
    </row>
    <row r="255" spans="1:20" ht="30.75" customHeight="1">
      <c r="A255" s="53" t="s">
        <v>55</v>
      </c>
      <c r="B255" s="18" t="s">
        <v>312</v>
      </c>
      <c r="C255" s="19" t="s">
        <v>214</v>
      </c>
      <c r="D255" s="20">
        <v>6162.57</v>
      </c>
      <c r="E255" s="21">
        <v>7274.03</v>
      </c>
      <c r="F255" s="21">
        <v>1371</v>
      </c>
      <c r="G255" s="22">
        <v>1572.53</v>
      </c>
      <c r="H255" s="23">
        <v>47.386000000000003</v>
      </c>
      <c r="I255" s="23">
        <v>30.847999999999999</v>
      </c>
      <c r="J255" s="27">
        <v>45.47</v>
      </c>
      <c r="K255" s="23">
        <v>180.91</v>
      </c>
      <c r="L255" s="83">
        <f t="shared" si="189"/>
        <v>304.61400000000003</v>
      </c>
      <c r="M255" s="24">
        <f t="shared" si="193"/>
        <v>227053.33601999999</v>
      </c>
      <c r="N255" s="24">
        <f t="shared" si="194"/>
        <v>147810.35136</v>
      </c>
      <c r="O255" s="24">
        <f>(E255-G255)*J255</f>
        <v>259247.20499999999</v>
      </c>
      <c r="P255" s="24">
        <f>(E255-G255)*K255</f>
        <v>1031458.365</v>
      </c>
      <c r="Q255" s="84">
        <f t="shared" si="191"/>
        <v>1665569.2573799998</v>
      </c>
      <c r="R255" s="25"/>
      <c r="S255" s="48"/>
      <c r="T255" s="48">
        <f t="shared" si="192"/>
        <v>1665569.2573799998</v>
      </c>
    </row>
    <row r="256" spans="1:20" ht="30.75" customHeight="1">
      <c r="A256" s="78" t="s">
        <v>53</v>
      </c>
      <c r="B256" s="79"/>
      <c r="C256" s="79" t="s">
        <v>240</v>
      </c>
      <c r="D256" s="80" t="s">
        <v>16</v>
      </c>
      <c r="E256" s="81" t="s">
        <v>16</v>
      </c>
      <c r="F256" s="81" t="s">
        <v>16</v>
      </c>
      <c r="G256" s="82" t="s">
        <v>16</v>
      </c>
      <c r="H256" s="85">
        <f t="shared" ref="H256:I256" si="201">SUM(H257:H258)</f>
        <v>635.971</v>
      </c>
      <c r="I256" s="23">
        <f t="shared" si="201"/>
        <v>244.76400000000001</v>
      </c>
      <c r="J256" s="27">
        <f t="shared" ref="J256:K256" si="202">SUM(J257:J258)</f>
        <v>85</v>
      </c>
      <c r="K256" s="23">
        <f t="shared" si="202"/>
        <v>445.89300000000003</v>
      </c>
      <c r="L256" s="83">
        <f t="shared" si="189"/>
        <v>1411.6280000000002</v>
      </c>
      <c r="M256" s="24">
        <f t="shared" ref="M256:P256" si="203">SUM(M257:M258)</f>
        <v>2800349.4071099996</v>
      </c>
      <c r="N256" s="24">
        <f t="shared" si="203"/>
        <v>1092807.5229400001</v>
      </c>
      <c r="O256" s="24">
        <f t="shared" si="203"/>
        <v>729030.70887999993</v>
      </c>
      <c r="P256" s="24">
        <f t="shared" si="203"/>
        <v>4025502.7912099995</v>
      </c>
      <c r="Q256" s="84">
        <f t="shared" si="191"/>
        <v>8647690.4301399998</v>
      </c>
      <c r="R256" s="25">
        <v>2266812.75</v>
      </c>
      <c r="S256" s="48">
        <f>P256/3</f>
        <v>1341834.2637366664</v>
      </c>
      <c r="T256" s="48">
        <f t="shared" si="192"/>
        <v>9572668.9164033327</v>
      </c>
    </row>
    <row r="257" spans="1:20" ht="42.75" customHeight="1">
      <c r="A257" s="53" t="s">
        <v>251</v>
      </c>
      <c r="B257" s="18" t="s">
        <v>305</v>
      </c>
      <c r="C257" s="19" t="s">
        <v>213</v>
      </c>
      <c r="D257" s="20">
        <v>6711.1</v>
      </c>
      <c r="E257" s="21">
        <f>6711.1*0+7896.46</f>
        <v>7896.46</v>
      </c>
      <c r="F257" s="21">
        <v>1885</v>
      </c>
      <c r="G257" s="22">
        <v>2162.09</v>
      </c>
      <c r="H257" s="28">
        <v>361.56999999999994</v>
      </c>
      <c r="I257" s="23">
        <v>154.51</v>
      </c>
      <c r="J257" s="27">
        <v>58.607999999999997</v>
      </c>
      <c r="K257" s="23">
        <v>285.47300000000001</v>
      </c>
      <c r="L257" s="83">
        <f t="shared" si="189"/>
        <v>860.16099999999983</v>
      </c>
      <c r="M257" s="24">
        <f t="shared" si="193"/>
        <v>1744972.9769999997</v>
      </c>
      <c r="N257" s="24">
        <f t="shared" si="194"/>
        <v>745680.71100000001</v>
      </c>
      <c r="O257" s="24">
        <f>(E257-G257)*J257</f>
        <v>336079.95695999998</v>
      </c>
      <c r="P257" s="24">
        <f>(E257-G257)*K257</f>
        <v>1637007.8070100001</v>
      </c>
      <c r="Q257" s="84">
        <f t="shared" si="191"/>
        <v>4463741.4519699998</v>
      </c>
      <c r="R257" s="25" t="s">
        <v>16</v>
      </c>
      <c r="S257" s="48"/>
      <c r="T257" s="48"/>
    </row>
    <row r="258" spans="1:20" ht="43.5" customHeight="1">
      <c r="A258" s="53" t="s">
        <v>251</v>
      </c>
      <c r="B258" s="18" t="s">
        <v>306</v>
      </c>
      <c r="C258" s="19" t="s">
        <v>213</v>
      </c>
      <c r="D258" s="20">
        <v>5731.11</v>
      </c>
      <c r="E258" s="21">
        <f>9373.37*0+17051.1</f>
        <v>17051.099999999999</v>
      </c>
      <c r="F258" s="21">
        <v>1885</v>
      </c>
      <c r="G258" s="22">
        <v>2162.09</v>
      </c>
      <c r="H258" s="28">
        <v>274.40100000000001</v>
      </c>
      <c r="I258" s="23">
        <v>90.254000000000005</v>
      </c>
      <c r="J258" s="27">
        <v>26.391999999999999</v>
      </c>
      <c r="K258" s="23">
        <v>160.41999999999999</v>
      </c>
      <c r="L258" s="83">
        <f t="shared" si="189"/>
        <v>551.46699999999998</v>
      </c>
      <c r="M258" s="24">
        <f t="shared" si="193"/>
        <v>1055376.4301099998</v>
      </c>
      <c r="N258" s="24">
        <f t="shared" si="194"/>
        <v>347126.81193999999</v>
      </c>
      <c r="O258" s="24">
        <f>(E258-G258)*J258</f>
        <v>392950.75191999995</v>
      </c>
      <c r="P258" s="24">
        <f>(E258-G258)*K258</f>
        <v>2388494.9841999994</v>
      </c>
      <c r="Q258" s="84">
        <f t="shared" si="191"/>
        <v>4183948.9781699991</v>
      </c>
      <c r="R258" s="25" t="s">
        <v>16</v>
      </c>
      <c r="S258" s="48"/>
      <c r="T258" s="48"/>
    </row>
    <row r="259" spans="1:20" ht="30.75" customHeight="1">
      <c r="A259" s="78" t="s">
        <v>52</v>
      </c>
      <c r="B259" s="79"/>
      <c r="C259" s="79" t="s">
        <v>240</v>
      </c>
      <c r="D259" s="80" t="s">
        <v>16</v>
      </c>
      <c r="E259" s="81" t="s">
        <v>16</v>
      </c>
      <c r="F259" s="81" t="s">
        <v>16</v>
      </c>
      <c r="G259" s="82" t="s">
        <v>16</v>
      </c>
      <c r="H259" s="28">
        <f t="shared" ref="H259:K259" si="204">SUM(H260)</f>
        <v>4872.6189999999997</v>
      </c>
      <c r="I259" s="23">
        <f t="shared" si="204"/>
        <v>2373.91</v>
      </c>
      <c r="J259" s="27">
        <f t="shared" si="204"/>
        <v>564.20899999999995</v>
      </c>
      <c r="K259" s="23">
        <f t="shared" si="204"/>
        <v>4243.2730000000001</v>
      </c>
      <c r="L259" s="83">
        <f t="shared" si="189"/>
        <v>12054.010999999999</v>
      </c>
      <c r="M259" s="24">
        <f t="shared" ref="M259:N259" si="205">SUM(M260)</f>
        <v>18880521.553579997</v>
      </c>
      <c r="N259" s="24">
        <f t="shared" si="205"/>
        <v>9198473.9461999983</v>
      </c>
      <c r="O259" s="24">
        <f>SUM(O260)</f>
        <v>2299366.07442</v>
      </c>
      <c r="P259" s="24">
        <f>SUM(P260)</f>
        <v>17292949.918740001</v>
      </c>
      <c r="Q259" s="84">
        <f t="shared" si="191"/>
        <v>47671311.492939994</v>
      </c>
      <c r="R259" s="25">
        <v>16441919.09</v>
      </c>
      <c r="S259" s="48">
        <f>P259/3</f>
        <v>5764316.6395800002</v>
      </c>
      <c r="T259" s="48">
        <f t="shared" si="192"/>
        <v>58348913.943360001</v>
      </c>
    </row>
    <row r="260" spans="1:20" ht="40.5" customHeight="1">
      <c r="A260" s="53" t="s">
        <v>31</v>
      </c>
      <c r="B260" s="18" t="s">
        <v>263</v>
      </c>
      <c r="C260" s="19" t="s">
        <v>213</v>
      </c>
      <c r="D260" s="20">
        <v>5618.82</v>
      </c>
      <c r="E260" s="21">
        <v>6023.38</v>
      </c>
      <c r="F260" s="21">
        <v>1744</v>
      </c>
      <c r="G260" s="22">
        <v>1948</v>
      </c>
      <c r="H260" s="28">
        <v>4872.6189999999997</v>
      </c>
      <c r="I260" s="23">
        <v>2373.91</v>
      </c>
      <c r="J260" s="27">
        <v>564.20899999999995</v>
      </c>
      <c r="K260" s="23">
        <v>4243.2730000000001</v>
      </c>
      <c r="L260" s="83">
        <f t="shared" si="189"/>
        <v>12054.010999999999</v>
      </c>
      <c r="M260" s="24">
        <f t="shared" si="193"/>
        <v>18880521.553579997</v>
      </c>
      <c r="N260" s="24">
        <f t="shared" si="194"/>
        <v>9198473.9461999983</v>
      </c>
      <c r="O260" s="24">
        <f>(E260-G260)*J260</f>
        <v>2299366.07442</v>
      </c>
      <c r="P260" s="24">
        <f>(E260-G260)*K260</f>
        <v>17292949.918740001</v>
      </c>
      <c r="Q260" s="84">
        <f t="shared" si="191"/>
        <v>47671311.492939994</v>
      </c>
      <c r="R260" s="25" t="s">
        <v>16</v>
      </c>
      <c r="S260" s="48"/>
      <c r="T260" s="48"/>
    </row>
    <row r="261" spans="1:20" ht="30.75" customHeight="1">
      <c r="A261" s="78" t="s">
        <v>51</v>
      </c>
      <c r="B261" s="79"/>
      <c r="C261" s="79" t="s">
        <v>240</v>
      </c>
      <c r="D261" s="80" t="s">
        <v>16</v>
      </c>
      <c r="E261" s="81" t="s">
        <v>16</v>
      </c>
      <c r="F261" s="81" t="s">
        <v>16</v>
      </c>
      <c r="G261" s="82" t="s">
        <v>16</v>
      </c>
      <c r="H261" s="28">
        <f t="shared" ref="H261:K261" si="206">SUM(H262)</f>
        <v>201.71</v>
      </c>
      <c r="I261" s="23">
        <f t="shared" si="206"/>
        <v>100.23299999999999</v>
      </c>
      <c r="J261" s="27">
        <f t="shared" si="206"/>
        <v>30.414000000000001</v>
      </c>
      <c r="K261" s="23">
        <f t="shared" si="206"/>
        <v>197.054</v>
      </c>
      <c r="L261" s="83">
        <f t="shared" si="189"/>
        <v>529.41099999999994</v>
      </c>
      <c r="M261" s="24">
        <f t="shared" ref="M261:N261" si="207">SUM(M262)</f>
        <v>1123504.5289999999</v>
      </c>
      <c r="N261" s="24">
        <f t="shared" si="207"/>
        <v>558287.78669999994</v>
      </c>
      <c r="O261" s="24">
        <f>SUM(O262)</f>
        <v>258895.22117999999</v>
      </c>
      <c r="P261" s="24">
        <f>SUM(P262)</f>
        <v>1677396.5579799998</v>
      </c>
      <c r="Q261" s="84">
        <f t="shared" si="191"/>
        <v>3618084.0948599996</v>
      </c>
      <c r="R261" s="25">
        <v>1097571.07</v>
      </c>
      <c r="S261" s="48">
        <f>P261/3</f>
        <v>559132.18599333323</v>
      </c>
      <c r="T261" s="48">
        <f t="shared" si="192"/>
        <v>4156522.9788666666</v>
      </c>
    </row>
    <row r="262" spans="1:20" ht="30.75" customHeight="1">
      <c r="A262" s="53" t="s">
        <v>291</v>
      </c>
      <c r="B262" s="18" t="s">
        <v>292</v>
      </c>
      <c r="C262" s="19" t="s">
        <v>213</v>
      </c>
      <c r="D262" s="20">
        <v>7558.9</v>
      </c>
      <c r="E262" s="21">
        <v>10793.75</v>
      </c>
      <c r="F262" s="21">
        <v>1989</v>
      </c>
      <c r="G262" s="22">
        <v>2281.38</v>
      </c>
      <c r="H262" s="28">
        <v>201.71</v>
      </c>
      <c r="I262" s="23">
        <v>100.23299999999999</v>
      </c>
      <c r="J262" s="27">
        <v>30.414000000000001</v>
      </c>
      <c r="K262" s="23">
        <v>197.054</v>
      </c>
      <c r="L262" s="83">
        <f t="shared" si="189"/>
        <v>529.41099999999994</v>
      </c>
      <c r="M262" s="24">
        <f t="shared" si="193"/>
        <v>1123504.5289999999</v>
      </c>
      <c r="N262" s="24">
        <f t="shared" si="194"/>
        <v>558287.78669999994</v>
      </c>
      <c r="O262" s="24">
        <f>(E262-G262)*J262</f>
        <v>258895.22117999999</v>
      </c>
      <c r="P262" s="24">
        <f>(E262-G262)*K262</f>
        <v>1677396.5579799998</v>
      </c>
      <c r="Q262" s="84">
        <f t="shared" si="191"/>
        <v>3618084.0948599996</v>
      </c>
      <c r="R262" s="25" t="s">
        <v>16</v>
      </c>
      <c r="S262" s="48"/>
      <c r="T262" s="48"/>
    </row>
    <row r="263" spans="1:20" ht="30.75" customHeight="1">
      <c r="A263" s="78" t="s">
        <v>42</v>
      </c>
      <c r="B263" s="79"/>
      <c r="C263" s="79" t="s">
        <v>240</v>
      </c>
      <c r="D263" s="80" t="s">
        <v>16</v>
      </c>
      <c r="E263" s="81" t="s">
        <v>16</v>
      </c>
      <c r="F263" s="81" t="s">
        <v>16</v>
      </c>
      <c r="G263" s="82" t="s">
        <v>16</v>
      </c>
      <c r="H263" s="85">
        <f>SUM(H264:H283)</f>
        <v>31368.839</v>
      </c>
      <c r="I263" s="23">
        <f t="shared" ref="I263" si="208">SUM(I264:I283)</f>
        <v>17243.978999999999</v>
      </c>
      <c r="J263" s="27">
        <f t="shared" ref="J263:K263" si="209">SUM(J264:J283)</f>
        <v>5891.1919999999982</v>
      </c>
      <c r="K263" s="23">
        <f t="shared" si="209"/>
        <v>26859.865000000002</v>
      </c>
      <c r="L263" s="83">
        <f t="shared" si="189"/>
        <v>81363.875</v>
      </c>
      <c r="M263" s="24">
        <f>SUM(M264:M284)</f>
        <v>139908213.88223001</v>
      </c>
      <c r="N263" s="24">
        <f t="shared" ref="N263:P263" si="210">SUM(N264:N284)</f>
        <v>77957460.713550016</v>
      </c>
      <c r="O263" s="24">
        <f t="shared" si="210"/>
        <v>32815909.532360006</v>
      </c>
      <c r="P263" s="24">
        <f t="shared" si="210"/>
        <v>142129171.55436003</v>
      </c>
      <c r="Q263" s="84">
        <f t="shared" si="191"/>
        <v>392810755.68250006</v>
      </c>
      <c r="R263" s="25">
        <v>121694872.65000001</v>
      </c>
      <c r="S263" s="48">
        <f>P263/3</f>
        <v>47376390.518120013</v>
      </c>
      <c r="T263" s="48">
        <f t="shared" si="192"/>
        <v>467129237.81438011</v>
      </c>
    </row>
    <row r="264" spans="1:20" ht="65.25" customHeight="1">
      <c r="A264" s="53" t="s">
        <v>44</v>
      </c>
      <c r="B264" s="18" t="s">
        <v>7</v>
      </c>
      <c r="C264" s="19" t="s">
        <v>213</v>
      </c>
      <c r="D264" s="20">
        <v>11260.82</v>
      </c>
      <c r="E264" s="21">
        <v>19954.099999999999</v>
      </c>
      <c r="F264" s="21">
        <v>1616.67</v>
      </c>
      <c r="G264" s="22">
        <v>1854.32</v>
      </c>
      <c r="H264" s="28">
        <v>100.455</v>
      </c>
      <c r="I264" s="23">
        <v>66.97</v>
      </c>
      <c r="J264" s="27">
        <v>33.601999999999997</v>
      </c>
      <c r="K264" s="23">
        <v>100.456</v>
      </c>
      <c r="L264" s="83">
        <f t="shared" si="189"/>
        <v>301.483</v>
      </c>
      <c r="M264" s="24">
        <f t="shared" si="193"/>
        <v>968803.08824999991</v>
      </c>
      <c r="N264" s="24">
        <f t="shared" si="194"/>
        <v>645868.72549999994</v>
      </c>
      <c r="O264" s="24">
        <f t="shared" ref="O264:O284" si="211">(E264-G264)*J264</f>
        <v>608188.80755999987</v>
      </c>
      <c r="P264" s="24">
        <f t="shared" ref="P264:P284" si="212">(E264-G264)*K264</f>
        <v>1818231.4996799999</v>
      </c>
      <c r="Q264" s="84">
        <f t="shared" si="191"/>
        <v>4041092.1209899993</v>
      </c>
      <c r="R264" s="25" t="s">
        <v>16</v>
      </c>
      <c r="S264" s="48"/>
      <c r="T264" s="48"/>
    </row>
    <row r="265" spans="1:20" ht="50.25" customHeight="1">
      <c r="A265" s="53" t="s">
        <v>44</v>
      </c>
      <c r="B265" s="18" t="s">
        <v>50</v>
      </c>
      <c r="C265" s="19" t="s">
        <v>213</v>
      </c>
      <c r="D265" s="20">
        <v>6635.24</v>
      </c>
      <c r="E265" s="21">
        <v>6951.44</v>
      </c>
      <c r="F265" s="21">
        <v>1453.33</v>
      </c>
      <c r="G265" s="22">
        <v>1666.96</v>
      </c>
      <c r="H265" s="23">
        <v>410.83799999999997</v>
      </c>
      <c r="I265" s="23">
        <v>403.91499999999996</v>
      </c>
      <c r="J265" s="27">
        <v>136.94399999999999</v>
      </c>
      <c r="K265" s="23">
        <v>413.99900000000002</v>
      </c>
      <c r="L265" s="83">
        <f t="shared" si="189"/>
        <v>1365.6959999999999</v>
      </c>
      <c r="M265" s="24">
        <f t="shared" si="193"/>
        <v>2128925.5405799998</v>
      </c>
      <c r="N265" s="24">
        <f t="shared" si="194"/>
        <v>2093051.1776499997</v>
      </c>
      <c r="O265" s="24">
        <f t="shared" si="211"/>
        <v>723677.82911999989</v>
      </c>
      <c r="P265" s="24">
        <f t="shared" si="212"/>
        <v>2187769.4355199998</v>
      </c>
      <c r="Q265" s="84">
        <f t="shared" si="191"/>
        <v>7133423.9828699995</v>
      </c>
      <c r="R265" s="25" t="s">
        <v>16</v>
      </c>
      <c r="S265" s="48"/>
      <c r="T265" s="48"/>
    </row>
    <row r="266" spans="1:20" ht="50.25" customHeight="1">
      <c r="A266" s="53" t="s">
        <v>44</v>
      </c>
      <c r="B266" s="18" t="s">
        <v>49</v>
      </c>
      <c r="C266" s="19" t="s">
        <v>213</v>
      </c>
      <c r="D266" s="20">
        <v>9193.31</v>
      </c>
      <c r="E266" s="21">
        <v>12369.58</v>
      </c>
      <c r="F266" s="21">
        <v>1453.33</v>
      </c>
      <c r="G266" s="22">
        <v>1666.96</v>
      </c>
      <c r="H266" s="23">
        <v>161.739</v>
      </c>
      <c r="I266" s="23">
        <v>109.062</v>
      </c>
      <c r="J266" s="27">
        <v>52.677</v>
      </c>
      <c r="K266" s="23">
        <v>158.03</v>
      </c>
      <c r="L266" s="83">
        <f t="shared" si="189"/>
        <v>481.50800000000004</v>
      </c>
      <c r="M266" s="24">
        <f t="shared" si="193"/>
        <v>1251856.62522</v>
      </c>
      <c r="N266" s="24">
        <f t="shared" si="194"/>
        <v>844137.69875999994</v>
      </c>
      <c r="O266" s="24">
        <f t="shared" si="211"/>
        <v>563781.91373999999</v>
      </c>
      <c r="P266" s="24">
        <f t="shared" si="212"/>
        <v>1691335.0385999999</v>
      </c>
      <c r="Q266" s="84">
        <f t="shared" si="191"/>
        <v>4351111.2763199992</v>
      </c>
      <c r="R266" s="25" t="s">
        <v>16</v>
      </c>
      <c r="S266" s="48"/>
      <c r="T266" s="48"/>
    </row>
    <row r="267" spans="1:20" ht="50.25" customHeight="1">
      <c r="A267" s="53" t="s">
        <v>35</v>
      </c>
      <c r="B267" s="18" t="s">
        <v>48</v>
      </c>
      <c r="C267" s="19" t="s">
        <v>213</v>
      </c>
      <c r="D267" s="20">
        <v>8352.0300000000007</v>
      </c>
      <c r="E267" s="21">
        <v>12672.89</v>
      </c>
      <c r="F267" s="21">
        <v>2150</v>
      </c>
      <c r="G267" s="22">
        <v>2200</v>
      </c>
      <c r="H267" s="23">
        <v>684.93399999999997</v>
      </c>
      <c r="I267" s="23">
        <v>454.762</v>
      </c>
      <c r="J267" s="27">
        <v>216.73599999999999</v>
      </c>
      <c r="K267" s="23">
        <v>691.68700000000001</v>
      </c>
      <c r="L267" s="83">
        <f t="shared" si="189"/>
        <v>2048.1189999999997</v>
      </c>
      <c r="M267" s="24">
        <f t="shared" si="193"/>
        <v>4247981.2160200002</v>
      </c>
      <c r="N267" s="24">
        <f t="shared" si="194"/>
        <v>2820447.5668600001</v>
      </c>
      <c r="O267" s="24">
        <f t="shared" si="211"/>
        <v>2269852.2870399999</v>
      </c>
      <c r="P267" s="24">
        <f t="shared" si="212"/>
        <v>7243961.8654299993</v>
      </c>
      <c r="Q267" s="84">
        <f t="shared" si="191"/>
        <v>16582242.935349999</v>
      </c>
      <c r="R267" s="25" t="s">
        <v>16</v>
      </c>
      <c r="S267" s="48"/>
      <c r="T267" s="48"/>
    </row>
    <row r="268" spans="1:20" ht="50.25" customHeight="1">
      <c r="A268" s="53" t="s">
        <v>35</v>
      </c>
      <c r="B268" s="18" t="s">
        <v>47</v>
      </c>
      <c r="C268" s="19" t="s">
        <v>213</v>
      </c>
      <c r="D268" s="20">
        <v>7260.74</v>
      </c>
      <c r="E268" s="21">
        <v>8570.5</v>
      </c>
      <c r="F268" s="21">
        <v>2150</v>
      </c>
      <c r="G268" s="22">
        <v>2200</v>
      </c>
      <c r="H268" s="23">
        <v>191.584</v>
      </c>
      <c r="I268" s="23">
        <v>126.71600000000001</v>
      </c>
      <c r="J268" s="27">
        <v>62.357999999999997</v>
      </c>
      <c r="K268" s="23">
        <v>191.76499999999999</v>
      </c>
      <c r="L268" s="83">
        <f t="shared" si="189"/>
        <v>572.423</v>
      </c>
      <c r="M268" s="24">
        <f t="shared" si="193"/>
        <v>979136.01215999993</v>
      </c>
      <c r="N268" s="24">
        <f t="shared" si="194"/>
        <v>647612.52983999997</v>
      </c>
      <c r="O268" s="24">
        <f t="shared" si="211"/>
        <v>397251.63899999997</v>
      </c>
      <c r="P268" s="24">
        <f t="shared" si="212"/>
        <v>1221638.9324999999</v>
      </c>
      <c r="Q268" s="84">
        <f t="shared" si="191"/>
        <v>3245639.1135</v>
      </c>
      <c r="R268" s="25" t="s">
        <v>16</v>
      </c>
      <c r="S268" s="48"/>
      <c r="T268" s="48"/>
    </row>
    <row r="269" spans="1:20" ht="50.25" customHeight="1">
      <c r="A269" s="53" t="s">
        <v>35</v>
      </c>
      <c r="B269" s="18" t="s">
        <v>43</v>
      </c>
      <c r="C269" s="19" t="s">
        <v>213</v>
      </c>
      <c r="D269" s="20">
        <v>4845.01</v>
      </c>
      <c r="E269" s="21">
        <v>5726.33</v>
      </c>
      <c r="F269" s="21">
        <v>2150</v>
      </c>
      <c r="G269" s="22">
        <v>2200</v>
      </c>
      <c r="H269" s="23">
        <v>11100.077000000001</v>
      </c>
      <c r="I269" s="23">
        <v>5388.183</v>
      </c>
      <c r="J269" s="27">
        <v>962.29300000000001</v>
      </c>
      <c r="K269" s="23">
        <v>8367.0589999999993</v>
      </c>
      <c r="L269" s="83">
        <f t="shared" si="189"/>
        <v>25817.612000000001</v>
      </c>
      <c r="M269" s="24">
        <f t="shared" si="193"/>
        <v>29914818.515770007</v>
      </c>
      <c r="N269" s="24">
        <f t="shared" si="194"/>
        <v>14521207.066830002</v>
      </c>
      <c r="O269" s="24">
        <f t="shared" si="211"/>
        <v>3393362.6746899998</v>
      </c>
      <c r="P269" s="24">
        <f t="shared" si="212"/>
        <v>29505011.163469996</v>
      </c>
      <c r="Q269" s="84">
        <f t="shared" si="191"/>
        <v>77334399.420760006</v>
      </c>
      <c r="R269" s="25" t="s">
        <v>16</v>
      </c>
      <c r="S269" s="48"/>
      <c r="T269" s="48"/>
    </row>
    <row r="270" spans="1:20" ht="50.25" customHeight="1">
      <c r="A270" s="53" t="s">
        <v>24</v>
      </c>
      <c r="B270" s="18" t="s">
        <v>41</v>
      </c>
      <c r="C270" s="19" t="s">
        <v>213</v>
      </c>
      <c r="D270" s="20">
        <v>6641.78</v>
      </c>
      <c r="E270" s="21">
        <v>6641.78</v>
      </c>
      <c r="F270" s="21">
        <v>1980</v>
      </c>
      <c r="G270" s="22">
        <v>2083.33</v>
      </c>
      <c r="H270" s="23">
        <v>1960.0320000000002</v>
      </c>
      <c r="I270" s="23">
        <v>954.64799999999991</v>
      </c>
      <c r="J270" s="27">
        <v>90.013000000000005</v>
      </c>
      <c r="K270" s="23">
        <v>1621.3409999999999</v>
      </c>
      <c r="L270" s="83">
        <f t="shared" si="189"/>
        <v>4626.0339999999997</v>
      </c>
      <c r="M270" s="24">
        <f t="shared" si="193"/>
        <v>9137237.9769599997</v>
      </c>
      <c r="N270" s="24">
        <f t="shared" si="194"/>
        <v>4450358.9534399994</v>
      </c>
      <c r="O270" s="24">
        <f t="shared" si="211"/>
        <v>410319.75985000003</v>
      </c>
      <c r="P270" s="24">
        <f t="shared" si="212"/>
        <v>7390801.8814499993</v>
      </c>
      <c r="Q270" s="84">
        <f t="shared" si="191"/>
        <v>21388718.571699999</v>
      </c>
      <c r="R270" s="25" t="s">
        <v>16</v>
      </c>
      <c r="S270" s="48"/>
      <c r="T270" s="48"/>
    </row>
    <row r="271" spans="1:20" ht="50.25" customHeight="1">
      <c r="A271" s="53" t="s">
        <v>46</v>
      </c>
      <c r="B271" s="18" t="s">
        <v>45</v>
      </c>
      <c r="C271" s="19" t="s">
        <v>213</v>
      </c>
      <c r="D271" s="20">
        <v>6435.71</v>
      </c>
      <c r="E271" s="21">
        <v>6860.67</v>
      </c>
      <c r="F271" s="21">
        <v>1716.67</v>
      </c>
      <c r="G271" s="22">
        <v>1885</v>
      </c>
      <c r="H271" s="23">
        <v>2028.682</v>
      </c>
      <c r="I271" s="23">
        <v>1204.752</v>
      </c>
      <c r="J271" s="27">
        <v>532.99599999999998</v>
      </c>
      <c r="K271" s="23">
        <v>1922.3330000000001</v>
      </c>
      <c r="L271" s="83">
        <f t="shared" si="189"/>
        <v>5688.7630000000008</v>
      </c>
      <c r="M271" s="24">
        <f t="shared" si="193"/>
        <v>9573431.5052799992</v>
      </c>
      <c r="N271" s="24">
        <f t="shared" si="194"/>
        <v>5685272.8780800002</v>
      </c>
      <c r="O271" s="24">
        <f t="shared" si="211"/>
        <v>2652012.20732</v>
      </c>
      <c r="P271" s="24">
        <f t="shared" si="212"/>
        <v>9564894.6381100006</v>
      </c>
      <c r="Q271" s="84">
        <f t="shared" si="191"/>
        <v>27475611.22879</v>
      </c>
      <c r="R271" s="25" t="s">
        <v>16</v>
      </c>
      <c r="S271" s="48"/>
      <c r="T271" s="48"/>
    </row>
    <row r="272" spans="1:20" ht="50.25" customHeight="1">
      <c r="A272" s="53" t="s">
        <v>46</v>
      </c>
      <c r="B272" s="18" t="s">
        <v>293</v>
      </c>
      <c r="C272" s="19" t="s">
        <v>213</v>
      </c>
      <c r="D272" s="20">
        <v>8428.0499999999993</v>
      </c>
      <c r="E272" s="21">
        <v>9374.27</v>
      </c>
      <c r="F272" s="21">
        <v>1395</v>
      </c>
      <c r="G272" s="22">
        <v>1600.06</v>
      </c>
      <c r="H272" s="23">
        <v>2870.085</v>
      </c>
      <c r="I272" s="23">
        <v>1935.2819999999999</v>
      </c>
      <c r="J272" s="27">
        <v>879.13800000000003</v>
      </c>
      <c r="K272" s="23">
        <v>2696.0230000000001</v>
      </c>
      <c r="L272" s="83">
        <f t="shared" si="189"/>
        <v>8380.5280000000002</v>
      </c>
      <c r="M272" s="24">
        <f t="shared" si="193"/>
        <v>20185451.309249997</v>
      </c>
      <c r="N272" s="24">
        <f t="shared" si="194"/>
        <v>13610935.070099998</v>
      </c>
      <c r="O272" s="24">
        <f t="shared" si="211"/>
        <v>6834603.4309800006</v>
      </c>
      <c r="P272" s="24">
        <f t="shared" si="212"/>
        <v>20959448.966830004</v>
      </c>
      <c r="Q272" s="84">
        <f t="shared" si="191"/>
        <v>61590438.777159989</v>
      </c>
      <c r="R272" s="25" t="s">
        <v>16</v>
      </c>
      <c r="S272" s="48"/>
      <c r="T272" s="48"/>
    </row>
    <row r="273" spans="1:20" ht="50.25" customHeight="1">
      <c r="A273" s="53" t="s">
        <v>44</v>
      </c>
      <c r="B273" s="18" t="s">
        <v>12</v>
      </c>
      <c r="C273" s="19" t="s">
        <v>213</v>
      </c>
      <c r="D273" s="20">
        <v>8676.27</v>
      </c>
      <c r="E273" s="21">
        <v>8676.27</v>
      </c>
      <c r="F273" s="21">
        <v>1833.33</v>
      </c>
      <c r="G273" s="22">
        <v>1964.5</v>
      </c>
      <c r="H273" s="23">
        <v>2969.788</v>
      </c>
      <c r="I273" s="23">
        <v>1283.0820000000001</v>
      </c>
      <c r="J273" s="27">
        <v>317.18299999999999</v>
      </c>
      <c r="K273" s="23">
        <v>2323.7640000000001</v>
      </c>
      <c r="L273" s="83">
        <f t="shared" si="189"/>
        <v>6893.817</v>
      </c>
      <c r="M273" s="24">
        <f t="shared" si="193"/>
        <v>20322081.096720003</v>
      </c>
      <c r="N273" s="24">
        <f t="shared" si="194"/>
        <v>8780053.1410800014</v>
      </c>
      <c r="O273" s="24">
        <f t="shared" si="211"/>
        <v>2128859.3439100003</v>
      </c>
      <c r="P273" s="24">
        <f t="shared" si="212"/>
        <v>15596569.502280002</v>
      </c>
      <c r="Q273" s="84">
        <f t="shared" si="191"/>
        <v>46827563.083990008</v>
      </c>
      <c r="R273" s="25" t="s">
        <v>16</v>
      </c>
      <c r="S273" s="48"/>
      <c r="T273" s="48"/>
    </row>
    <row r="274" spans="1:20" ht="50.25" customHeight="1">
      <c r="A274" s="53" t="s">
        <v>44</v>
      </c>
      <c r="B274" s="18" t="s">
        <v>14</v>
      </c>
      <c r="C274" s="19" t="s">
        <v>213</v>
      </c>
      <c r="D274" s="20">
        <v>6602.1</v>
      </c>
      <c r="E274" s="21">
        <v>9137.16</v>
      </c>
      <c r="F274" s="21">
        <v>1453.33</v>
      </c>
      <c r="G274" s="22">
        <v>1666.96</v>
      </c>
      <c r="H274" s="23">
        <v>1639.422</v>
      </c>
      <c r="I274" s="23">
        <v>1027.249</v>
      </c>
      <c r="J274" s="27">
        <v>451.09699999999998</v>
      </c>
      <c r="K274" s="23">
        <v>1560.5229999999999</v>
      </c>
      <c r="L274" s="83">
        <f t="shared" si="189"/>
        <v>4678.2910000000002</v>
      </c>
      <c r="M274" s="24">
        <f t="shared" si="193"/>
        <v>8441006.8109400012</v>
      </c>
      <c r="N274" s="24">
        <f t="shared" si="194"/>
        <v>5289068.833730001</v>
      </c>
      <c r="O274" s="24">
        <f t="shared" si="211"/>
        <v>3369784.8093999997</v>
      </c>
      <c r="P274" s="24">
        <f t="shared" si="212"/>
        <v>11657418.9146</v>
      </c>
      <c r="Q274" s="84">
        <f t="shared" si="191"/>
        <v>28757279.368670002</v>
      </c>
      <c r="R274" s="25" t="s">
        <v>16</v>
      </c>
      <c r="S274" s="48"/>
      <c r="T274" s="48"/>
    </row>
    <row r="275" spans="1:20" ht="50.25" customHeight="1">
      <c r="A275" s="53" t="s">
        <v>291</v>
      </c>
      <c r="B275" s="18" t="s">
        <v>294</v>
      </c>
      <c r="C275" s="19" t="s">
        <v>213</v>
      </c>
      <c r="D275" s="20">
        <v>6223.97</v>
      </c>
      <c r="E275" s="21">
        <v>6705.33</v>
      </c>
      <c r="F275" s="21">
        <v>1880</v>
      </c>
      <c r="G275" s="22">
        <v>2000</v>
      </c>
      <c r="H275" s="23">
        <v>3007.3199999999997</v>
      </c>
      <c r="I275" s="23">
        <v>1523.046</v>
      </c>
      <c r="J275" s="27">
        <v>444.24</v>
      </c>
      <c r="K275" s="23">
        <v>2929.8440000000001</v>
      </c>
      <c r="L275" s="83">
        <f t="shared" si="189"/>
        <v>7904.45</v>
      </c>
      <c r="M275" s="24">
        <f t="shared" si="193"/>
        <v>13063707.860399999</v>
      </c>
      <c r="N275" s="24">
        <f t="shared" si="194"/>
        <v>6616066.1326200003</v>
      </c>
      <c r="O275" s="24">
        <f t="shared" si="211"/>
        <v>2090295.7992</v>
      </c>
      <c r="P275" s="24">
        <f t="shared" si="212"/>
        <v>13785882.868520001</v>
      </c>
      <c r="Q275" s="84">
        <f t="shared" si="191"/>
        <v>35555952.660739996</v>
      </c>
      <c r="R275" s="25" t="s">
        <v>16</v>
      </c>
      <c r="S275" s="48"/>
      <c r="T275" s="48"/>
    </row>
    <row r="276" spans="1:20" ht="50.25" customHeight="1">
      <c r="A276" s="53" t="s">
        <v>291</v>
      </c>
      <c r="B276" s="18" t="s">
        <v>295</v>
      </c>
      <c r="C276" s="19" t="s">
        <v>213</v>
      </c>
      <c r="D276" s="20">
        <v>10230.34</v>
      </c>
      <c r="E276" s="21">
        <v>10230.34</v>
      </c>
      <c r="F276" s="21">
        <v>1657.2</v>
      </c>
      <c r="G276" s="22">
        <v>1901.15</v>
      </c>
      <c r="H276" s="23">
        <v>66.444000000000003</v>
      </c>
      <c r="I276" s="23">
        <v>33.846000000000004</v>
      </c>
      <c r="J276" s="27">
        <v>11.816000000000001</v>
      </c>
      <c r="K276" s="23">
        <v>57.595999999999997</v>
      </c>
      <c r="L276" s="83">
        <f t="shared" si="189"/>
        <v>169.702</v>
      </c>
      <c r="M276" s="24">
        <f t="shared" si="193"/>
        <v>569633.71415999997</v>
      </c>
      <c r="N276" s="24">
        <f t="shared" si="194"/>
        <v>290166.49644000002</v>
      </c>
      <c r="O276" s="24">
        <f t="shared" si="211"/>
        <v>98417.709040000016</v>
      </c>
      <c r="P276" s="24">
        <f t="shared" si="212"/>
        <v>479728.02724000002</v>
      </c>
      <c r="Q276" s="84">
        <f t="shared" si="191"/>
        <v>1437945.9468799999</v>
      </c>
      <c r="R276" s="25" t="s">
        <v>16</v>
      </c>
      <c r="S276" s="48"/>
      <c r="T276" s="48"/>
    </row>
    <row r="277" spans="1:20" ht="50.25" customHeight="1">
      <c r="A277" s="53" t="s">
        <v>291</v>
      </c>
      <c r="B277" s="18" t="s">
        <v>296</v>
      </c>
      <c r="C277" s="19" t="s">
        <v>213</v>
      </c>
      <c r="D277" s="20">
        <v>22462.66</v>
      </c>
      <c r="E277" s="21">
        <v>22462.66</v>
      </c>
      <c r="F277" s="21">
        <v>1657.2</v>
      </c>
      <c r="G277" s="22">
        <v>1901.15</v>
      </c>
      <c r="H277" s="23">
        <v>121.74300000000001</v>
      </c>
      <c r="I277" s="23">
        <v>61.670999999999992</v>
      </c>
      <c r="J277" s="27">
        <v>21.643000000000001</v>
      </c>
      <c r="K277" s="23">
        <v>121.742</v>
      </c>
      <c r="L277" s="83">
        <f t="shared" si="189"/>
        <v>326.79899999999998</v>
      </c>
      <c r="M277" s="24">
        <f t="shared" si="193"/>
        <v>2532919.1167800003</v>
      </c>
      <c r="N277" s="24">
        <f t="shared" si="194"/>
        <v>1283093.5236599997</v>
      </c>
      <c r="O277" s="24">
        <f t="shared" si="211"/>
        <v>445012.76092999999</v>
      </c>
      <c r="P277" s="24">
        <f t="shared" si="212"/>
        <v>2503199.35042</v>
      </c>
      <c r="Q277" s="84">
        <f t="shared" si="191"/>
        <v>6764224.7517900001</v>
      </c>
      <c r="R277" s="25" t="s">
        <v>16</v>
      </c>
      <c r="S277" s="48"/>
      <c r="T277" s="48"/>
    </row>
    <row r="278" spans="1:20" ht="50.25" customHeight="1">
      <c r="A278" s="53" t="s">
        <v>291</v>
      </c>
      <c r="B278" s="18" t="s">
        <v>297</v>
      </c>
      <c r="C278" s="19" t="s">
        <v>213</v>
      </c>
      <c r="D278" s="20">
        <v>6502.7</v>
      </c>
      <c r="E278" s="21">
        <v>6696.87</v>
      </c>
      <c r="F278" s="21">
        <v>1880</v>
      </c>
      <c r="G278" s="22">
        <v>2000</v>
      </c>
      <c r="H278" s="23">
        <v>1907.7260000000001</v>
      </c>
      <c r="I278" s="23">
        <v>925.947</v>
      </c>
      <c r="J278" s="27">
        <v>309.50400000000002</v>
      </c>
      <c r="K278" s="23">
        <v>1871.4480000000001</v>
      </c>
      <c r="L278" s="83">
        <f t="shared" si="189"/>
        <v>5014.625</v>
      </c>
      <c r="M278" s="24">
        <f t="shared" si="193"/>
        <v>8818844.9802000001</v>
      </c>
      <c r="N278" s="24">
        <f t="shared" si="194"/>
        <v>4280375.1968999999</v>
      </c>
      <c r="O278" s="24">
        <f t="shared" si="211"/>
        <v>1453700.0524800001</v>
      </c>
      <c r="P278" s="24">
        <f t="shared" si="212"/>
        <v>8789947.9677600004</v>
      </c>
      <c r="Q278" s="84">
        <f t="shared" si="191"/>
        <v>23342868.19734</v>
      </c>
      <c r="R278" s="25" t="s">
        <v>16</v>
      </c>
      <c r="S278" s="48"/>
      <c r="T278" s="48"/>
    </row>
    <row r="279" spans="1:20" ht="50.25" customHeight="1">
      <c r="A279" s="53" t="s">
        <v>291</v>
      </c>
      <c r="B279" s="18" t="s">
        <v>298</v>
      </c>
      <c r="C279" s="19" t="s">
        <v>213</v>
      </c>
      <c r="D279" s="20">
        <v>6317.58</v>
      </c>
      <c r="E279" s="21">
        <v>7134.78</v>
      </c>
      <c r="F279" s="21">
        <v>1298.33</v>
      </c>
      <c r="G279" s="22">
        <v>1489.18</v>
      </c>
      <c r="H279" s="23">
        <v>70.847999999999999</v>
      </c>
      <c r="I279" s="23">
        <v>32.268000000000001</v>
      </c>
      <c r="J279" s="27">
        <v>12.09</v>
      </c>
      <c r="K279" s="23">
        <v>72.575999999999993</v>
      </c>
      <c r="L279" s="83">
        <f t="shared" si="189"/>
        <v>187.78199999999998</v>
      </c>
      <c r="M279" s="24">
        <f t="shared" si="193"/>
        <v>355603.82400000002</v>
      </c>
      <c r="N279" s="24">
        <f t="shared" si="194"/>
        <v>161961.15900000001</v>
      </c>
      <c r="O279" s="24">
        <f t="shared" si="211"/>
        <v>68255.303999999989</v>
      </c>
      <c r="P279" s="24">
        <f t="shared" si="212"/>
        <v>409735.06559999991</v>
      </c>
      <c r="Q279" s="84">
        <f t="shared" si="191"/>
        <v>995555.35259999987</v>
      </c>
      <c r="R279" s="25"/>
      <c r="S279" s="48"/>
      <c r="T279" s="48"/>
    </row>
    <row r="280" spans="1:20" ht="50.25" customHeight="1">
      <c r="A280" s="53" t="s">
        <v>44</v>
      </c>
      <c r="B280" s="18" t="s">
        <v>12</v>
      </c>
      <c r="C280" s="19" t="s">
        <v>214</v>
      </c>
      <c r="D280" s="20">
        <v>8676.27</v>
      </c>
      <c r="E280" s="21">
        <v>8676.27</v>
      </c>
      <c r="F280" s="21">
        <v>1833.33</v>
      </c>
      <c r="G280" s="22">
        <v>1964.5</v>
      </c>
      <c r="H280" s="23">
        <v>32.519999999999996</v>
      </c>
      <c r="I280" s="23">
        <v>19.227999999999998</v>
      </c>
      <c r="J280" s="27">
        <v>3.5750000000000002</v>
      </c>
      <c r="K280" s="23">
        <v>30.873999999999999</v>
      </c>
      <c r="L280" s="83">
        <f t="shared" si="189"/>
        <v>86.196999999999989</v>
      </c>
      <c r="M280" s="24">
        <f t="shared" si="193"/>
        <v>222532.40879999998</v>
      </c>
      <c r="N280" s="24">
        <f t="shared" si="194"/>
        <v>131576.05032000001</v>
      </c>
      <c r="O280" s="24">
        <f t="shared" si="211"/>
        <v>23994.577750000004</v>
      </c>
      <c r="P280" s="24">
        <f t="shared" si="212"/>
        <v>207219.18698</v>
      </c>
      <c r="Q280" s="84">
        <f t="shared" si="191"/>
        <v>585322.22384999995</v>
      </c>
      <c r="R280" s="25"/>
      <c r="S280" s="48"/>
      <c r="T280" s="48"/>
    </row>
    <row r="281" spans="1:20" ht="50.25" customHeight="1">
      <c r="A281" s="53" t="s">
        <v>24</v>
      </c>
      <c r="B281" s="18" t="s">
        <v>299</v>
      </c>
      <c r="C281" s="19" t="s">
        <v>214</v>
      </c>
      <c r="D281" s="20">
        <v>6641.78</v>
      </c>
      <c r="E281" s="21">
        <v>6641.78</v>
      </c>
      <c r="F281" s="21">
        <v>1980</v>
      </c>
      <c r="G281" s="22">
        <v>2083.33</v>
      </c>
      <c r="H281" s="23">
        <v>492.81200000000001</v>
      </c>
      <c r="I281" s="23">
        <v>333.15999999999997</v>
      </c>
      <c r="J281" s="27">
        <v>262.887</v>
      </c>
      <c r="K281" s="23">
        <v>272.01600000000002</v>
      </c>
      <c r="L281" s="83">
        <f t="shared" si="189"/>
        <v>1360.875</v>
      </c>
      <c r="M281" s="24">
        <f t="shared" si="193"/>
        <v>2297381.1253599999</v>
      </c>
      <c r="N281" s="24">
        <f t="shared" si="194"/>
        <v>1553118.6247999999</v>
      </c>
      <c r="O281" s="24">
        <f t="shared" si="211"/>
        <v>1198357.2451499999</v>
      </c>
      <c r="P281" s="24">
        <f t="shared" si="212"/>
        <v>1239971.3352000001</v>
      </c>
      <c r="Q281" s="84">
        <f t="shared" si="191"/>
        <v>6288828.3305099998</v>
      </c>
      <c r="R281" s="25"/>
      <c r="S281" s="48"/>
      <c r="T281" s="48"/>
    </row>
    <row r="282" spans="1:20" ht="50.25" customHeight="1">
      <c r="A282" s="53" t="s">
        <v>35</v>
      </c>
      <c r="B282" s="18" t="s">
        <v>43</v>
      </c>
      <c r="C282" s="19" t="s">
        <v>214</v>
      </c>
      <c r="D282" s="20">
        <v>4845.01</v>
      </c>
      <c r="E282" s="21">
        <v>5726.33</v>
      </c>
      <c r="F282" s="21">
        <v>2150</v>
      </c>
      <c r="G282" s="22">
        <v>2200</v>
      </c>
      <c r="H282" s="23">
        <v>1442.8530000000001</v>
      </c>
      <c r="I282" s="23">
        <v>1270.673</v>
      </c>
      <c r="J282" s="27">
        <v>1052.788</v>
      </c>
      <c r="K282" s="23">
        <v>1341.4449999999999</v>
      </c>
      <c r="L282" s="83">
        <f t="shared" si="189"/>
        <v>5107.759</v>
      </c>
      <c r="M282" s="24">
        <f t="shared" si="193"/>
        <v>3888503.2635300006</v>
      </c>
      <c r="N282" s="24">
        <f t="shared" si="194"/>
        <v>3424476.4417300001</v>
      </c>
      <c r="O282" s="24">
        <f t="shared" si="211"/>
        <v>3712477.9080400001</v>
      </c>
      <c r="P282" s="24">
        <f t="shared" si="212"/>
        <v>4730377.7468499998</v>
      </c>
      <c r="Q282" s="84">
        <f t="shared" si="191"/>
        <v>15755835.360150002</v>
      </c>
      <c r="R282" s="25" t="s">
        <v>16</v>
      </c>
      <c r="S282" s="48"/>
      <c r="T282" s="48"/>
    </row>
    <row r="283" spans="1:20" ht="50.25" customHeight="1">
      <c r="A283" s="53" t="s">
        <v>46</v>
      </c>
      <c r="B283" s="18" t="s">
        <v>293</v>
      </c>
      <c r="C283" s="19" t="s">
        <v>214</v>
      </c>
      <c r="D283" s="20">
        <v>8428.0499999999993</v>
      </c>
      <c r="E283" s="21">
        <v>9374.27</v>
      </c>
      <c r="F283" s="21">
        <v>1395</v>
      </c>
      <c r="G283" s="22">
        <v>1600.06</v>
      </c>
      <c r="H283" s="23">
        <v>108.93700000000001</v>
      </c>
      <c r="I283" s="23">
        <v>89.519000000000005</v>
      </c>
      <c r="J283" s="27">
        <v>37.612000000000002</v>
      </c>
      <c r="K283" s="23">
        <v>115.34399999999999</v>
      </c>
      <c r="L283" s="83">
        <f t="shared" si="189"/>
        <v>351.41200000000003</v>
      </c>
      <c r="M283" s="24">
        <f t="shared" si="193"/>
        <v>766159.36785000004</v>
      </c>
      <c r="N283" s="24">
        <f t="shared" si="194"/>
        <v>629591.60294999997</v>
      </c>
      <c r="O283" s="24">
        <f t="shared" si="211"/>
        <v>292403.58652000007</v>
      </c>
      <c r="P283" s="24">
        <f t="shared" si="212"/>
        <v>896708.47824000008</v>
      </c>
      <c r="Q283" s="84">
        <f t="shared" si="191"/>
        <v>2584863.0355600002</v>
      </c>
      <c r="R283" s="25" t="s">
        <v>16</v>
      </c>
      <c r="S283" s="48"/>
      <c r="T283" s="48"/>
    </row>
    <row r="284" spans="1:20" ht="50.25" customHeight="1">
      <c r="A284" s="53" t="s">
        <v>46</v>
      </c>
      <c r="B284" s="18" t="s">
        <v>293</v>
      </c>
      <c r="C284" s="19" t="s">
        <v>13</v>
      </c>
      <c r="D284" s="20">
        <v>168.36</v>
      </c>
      <c r="E284" s="21">
        <v>168.36</v>
      </c>
      <c r="F284" s="21">
        <v>26.74</v>
      </c>
      <c r="G284" s="22">
        <v>30.67</v>
      </c>
      <c r="H284" s="28">
        <v>1710.1999999999998</v>
      </c>
      <c r="I284" s="23">
        <v>1405.3230000000001</v>
      </c>
      <c r="J284" s="27">
        <v>590.45600000000002</v>
      </c>
      <c r="K284" s="23">
        <v>1810.732</v>
      </c>
      <c r="L284" s="83">
        <f t="shared" si="189"/>
        <v>5516.7110000000002</v>
      </c>
      <c r="M284" s="24">
        <f t="shared" si="193"/>
        <v>242198.52399999998</v>
      </c>
      <c r="N284" s="24">
        <f t="shared" si="194"/>
        <v>199021.84326000002</v>
      </c>
      <c r="O284" s="24">
        <f t="shared" si="211"/>
        <v>81299.886639999997</v>
      </c>
      <c r="P284" s="24">
        <f t="shared" si="212"/>
        <v>249319.68907999998</v>
      </c>
      <c r="Q284" s="84">
        <f t="shared" si="191"/>
        <v>771839.94297999993</v>
      </c>
      <c r="R284" s="25" t="s">
        <v>16</v>
      </c>
      <c r="S284" s="48"/>
      <c r="T284" s="48"/>
    </row>
    <row r="285" spans="1:20" ht="30.75" customHeight="1">
      <c r="A285" s="78" t="s">
        <v>38</v>
      </c>
      <c r="B285" s="79"/>
      <c r="C285" s="79" t="s">
        <v>240</v>
      </c>
      <c r="D285" s="80" t="s">
        <v>16</v>
      </c>
      <c r="E285" s="81" t="s">
        <v>16</v>
      </c>
      <c r="F285" s="81" t="s">
        <v>16</v>
      </c>
      <c r="G285" s="82" t="s">
        <v>16</v>
      </c>
      <c r="H285" s="85">
        <f t="shared" ref="H285:I285" si="213">SUM(H286:H289)</f>
        <v>1812.797</v>
      </c>
      <c r="I285" s="23">
        <f t="shared" si="213"/>
        <v>1041.971</v>
      </c>
      <c r="J285" s="27">
        <f t="shared" ref="J285:K285" si="214">SUM(J286:J289)</f>
        <v>233.25499999999997</v>
      </c>
      <c r="K285" s="23">
        <f t="shared" si="214"/>
        <v>1767.3919999999998</v>
      </c>
      <c r="L285" s="83">
        <f t="shared" si="189"/>
        <v>4855.415</v>
      </c>
      <c r="M285" s="24">
        <f>SUM(M286:M290)</f>
        <v>6693400.9781799996</v>
      </c>
      <c r="N285" s="24">
        <f t="shared" ref="N285:P285" si="215">SUM(N286:N290)</f>
        <v>3857438.9727699994</v>
      </c>
      <c r="O285" s="24">
        <f t="shared" si="215"/>
        <v>2341220.2613799996</v>
      </c>
      <c r="P285" s="24">
        <f t="shared" si="215"/>
        <v>17987430.535669997</v>
      </c>
      <c r="Q285" s="84">
        <f t="shared" si="191"/>
        <v>30879490.747999996</v>
      </c>
      <c r="R285" s="25">
        <v>6549731.71</v>
      </c>
      <c r="S285" s="48">
        <f>P285/3</f>
        <v>5995810.1785566658</v>
      </c>
      <c r="T285" s="48">
        <f t="shared" si="192"/>
        <v>31433412.279443331</v>
      </c>
    </row>
    <row r="286" spans="1:20" ht="54" customHeight="1">
      <c r="A286" s="53" t="s">
        <v>35</v>
      </c>
      <c r="B286" s="18" t="s">
        <v>40</v>
      </c>
      <c r="C286" s="19" t="s">
        <v>213</v>
      </c>
      <c r="D286" s="20">
        <f>5847.13*0+5984.48</f>
        <v>5984.48</v>
      </c>
      <c r="E286" s="21">
        <v>14298.94</v>
      </c>
      <c r="F286" s="21">
        <f>2150*0+2580</f>
        <v>2580</v>
      </c>
      <c r="G286" s="22">
        <v>2640</v>
      </c>
      <c r="H286" s="23">
        <v>1040.067</v>
      </c>
      <c r="I286" s="23">
        <v>583.10500000000002</v>
      </c>
      <c r="J286" s="27">
        <v>122.47799999999999</v>
      </c>
      <c r="K286" s="23">
        <v>991.34799999999996</v>
      </c>
      <c r="L286" s="83">
        <f t="shared" si="189"/>
        <v>2736.998</v>
      </c>
      <c r="M286" s="24">
        <f t="shared" si="193"/>
        <v>3540887.3001599996</v>
      </c>
      <c r="N286" s="24">
        <f t="shared" si="194"/>
        <v>1985169.3103999998</v>
      </c>
      <c r="O286" s="24">
        <f>(E286-G286)*J286</f>
        <v>1427963.65332</v>
      </c>
      <c r="P286" s="24">
        <f>(E286-G286)*K286</f>
        <v>11558066.851120001</v>
      </c>
      <c r="Q286" s="84">
        <f t="shared" si="191"/>
        <v>18512087.115000002</v>
      </c>
      <c r="R286" s="25" t="s">
        <v>16</v>
      </c>
      <c r="S286" s="48"/>
      <c r="T286" s="48"/>
    </row>
    <row r="287" spans="1:20" ht="45.75" customHeight="1">
      <c r="A287" s="53" t="s">
        <v>35</v>
      </c>
      <c r="B287" s="18" t="s">
        <v>37</v>
      </c>
      <c r="C287" s="19" t="s">
        <v>213</v>
      </c>
      <c r="D287" s="20">
        <f>6620.03*0+6679.28</f>
        <v>6679.28</v>
      </c>
      <c r="E287" s="21">
        <v>10828.4</v>
      </c>
      <c r="F287" s="21">
        <f>2150*0+2580</f>
        <v>2580</v>
      </c>
      <c r="G287" s="22">
        <v>2640</v>
      </c>
      <c r="H287" s="23">
        <v>736.63800000000003</v>
      </c>
      <c r="I287" s="23">
        <v>437.80599999999998</v>
      </c>
      <c r="J287" s="27">
        <v>106.58799999999999</v>
      </c>
      <c r="K287" s="23">
        <v>737.91899999999998</v>
      </c>
      <c r="L287" s="83">
        <f t="shared" si="189"/>
        <v>2018.951</v>
      </c>
      <c r="M287" s="24">
        <f t="shared" si="193"/>
        <v>3019685.4206400001</v>
      </c>
      <c r="N287" s="24">
        <f t="shared" si="194"/>
        <v>1794689.3796799998</v>
      </c>
      <c r="O287" s="24">
        <f>(E287-G287)*J287</f>
        <v>872785.1791999999</v>
      </c>
      <c r="P287" s="24">
        <f>(E287-G287)*K287</f>
        <v>6042375.9395999992</v>
      </c>
      <c r="Q287" s="84">
        <f t="shared" si="191"/>
        <v>11729535.919119999</v>
      </c>
      <c r="R287" s="25" t="s">
        <v>16</v>
      </c>
      <c r="S287" s="48"/>
      <c r="T287" s="48"/>
    </row>
    <row r="288" spans="1:20" ht="30.75" customHeight="1">
      <c r="A288" s="53" t="s">
        <v>35</v>
      </c>
      <c r="B288" s="18" t="s">
        <v>39</v>
      </c>
      <c r="C288" s="19" t="s">
        <v>213</v>
      </c>
      <c r="D288" s="20">
        <f>6980.97*0+7070.33</f>
        <v>7070.33</v>
      </c>
      <c r="E288" s="21">
        <v>7593.9</v>
      </c>
      <c r="F288" s="21">
        <f>2150*0+2580</f>
        <v>2580</v>
      </c>
      <c r="G288" s="22">
        <v>2640</v>
      </c>
      <c r="H288" s="23">
        <v>8.7780000000000005</v>
      </c>
      <c r="I288" s="23">
        <v>5.1910000000000007</v>
      </c>
      <c r="J288" s="27">
        <v>1.268</v>
      </c>
      <c r="K288" s="23">
        <v>8.7780000000000005</v>
      </c>
      <c r="L288" s="83">
        <f t="shared" si="189"/>
        <v>24.015000000000001</v>
      </c>
      <c r="M288" s="24">
        <f t="shared" si="193"/>
        <v>39416.116740000005</v>
      </c>
      <c r="N288" s="24">
        <f t="shared" si="194"/>
        <v>23309.303030000003</v>
      </c>
      <c r="O288" s="24">
        <f>(E288-G288)*J288</f>
        <v>6281.5451999999996</v>
      </c>
      <c r="P288" s="24">
        <f>(E288-G288)*K288</f>
        <v>43485.334199999998</v>
      </c>
      <c r="Q288" s="84">
        <f t="shared" si="191"/>
        <v>112492.29917</v>
      </c>
      <c r="R288" s="25" t="s">
        <v>16</v>
      </c>
      <c r="S288" s="48"/>
      <c r="T288" s="48"/>
    </row>
    <row r="289" spans="1:20" ht="45.75" customHeight="1">
      <c r="A289" s="53" t="s">
        <v>35</v>
      </c>
      <c r="B289" s="18" t="s">
        <v>244</v>
      </c>
      <c r="C289" s="19" t="s">
        <v>214</v>
      </c>
      <c r="D289" s="20">
        <v>5984.48</v>
      </c>
      <c r="E289" s="21">
        <v>14298.94</v>
      </c>
      <c r="F289" s="21">
        <f>2150*0+2580</f>
        <v>2580</v>
      </c>
      <c r="G289" s="30">
        <v>2640</v>
      </c>
      <c r="H289" s="23">
        <v>27.314</v>
      </c>
      <c r="I289" s="23">
        <v>15.869</v>
      </c>
      <c r="J289" s="27">
        <v>2.9209999999999998</v>
      </c>
      <c r="K289" s="23">
        <v>29.347000000000001</v>
      </c>
      <c r="L289" s="83">
        <f t="shared" si="189"/>
        <v>75.450999999999993</v>
      </c>
      <c r="M289" s="24">
        <f t="shared" si="193"/>
        <v>92989.966719999982</v>
      </c>
      <c r="N289" s="24">
        <f t="shared" si="194"/>
        <v>54025.693119999989</v>
      </c>
      <c r="O289" s="24">
        <f>(E289-G289)*J289</f>
        <v>34055.763740000002</v>
      </c>
      <c r="P289" s="24">
        <f>(E289-G289)*K289</f>
        <v>342154.91218000004</v>
      </c>
      <c r="Q289" s="84">
        <f t="shared" si="191"/>
        <v>523226.33576000005</v>
      </c>
      <c r="R289" s="25"/>
      <c r="S289" s="48"/>
      <c r="T289" s="48"/>
    </row>
    <row r="290" spans="1:20" ht="45.75" customHeight="1">
      <c r="A290" s="53" t="s">
        <v>35</v>
      </c>
      <c r="B290" s="18" t="s">
        <v>244</v>
      </c>
      <c r="C290" s="19" t="s">
        <v>13</v>
      </c>
      <c r="D290" s="20">
        <v>36.549999999999997</v>
      </c>
      <c r="E290" s="21">
        <v>43.78</v>
      </c>
      <c r="F290" s="21">
        <v>35.53</v>
      </c>
      <c r="G290" s="30">
        <v>40.75</v>
      </c>
      <c r="H290" s="23">
        <v>413.89600000000002</v>
      </c>
      <c r="I290" s="23">
        <v>240.477</v>
      </c>
      <c r="J290" s="27">
        <v>44.264000000000003</v>
      </c>
      <c r="K290" s="23">
        <v>444.71899999999999</v>
      </c>
      <c r="L290" s="83">
        <f t="shared" si="189"/>
        <v>1143.356</v>
      </c>
      <c r="M290" s="24">
        <f t="shared" si="193"/>
        <v>422.17391999999836</v>
      </c>
      <c r="N290" s="24">
        <f t="shared" si="194"/>
        <v>245.28653999999904</v>
      </c>
      <c r="O290" s="24">
        <f>(E290-G290)*J290</f>
        <v>134.11992000000006</v>
      </c>
      <c r="P290" s="24">
        <f>(E290-G290)*K290</f>
        <v>1347.4985700000004</v>
      </c>
      <c r="Q290" s="84">
        <f t="shared" si="191"/>
        <v>2149.0789499999978</v>
      </c>
      <c r="R290" s="25"/>
      <c r="S290" s="48"/>
      <c r="T290" s="48"/>
    </row>
    <row r="291" spans="1:20" ht="30.75" customHeight="1">
      <c r="A291" s="78" t="s">
        <v>36</v>
      </c>
      <c r="B291" s="79"/>
      <c r="C291" s="79" t="s">
        <v>240</v>
      </c>
      <c r="D291" s="80" t="s">
        <v>16</v>
      </c>
      <c r="E291" s="81" t="s">
        <v>16</v>
      </c>
      <c r="F291" s="81" t="s">
        <v>16</v>
      </c>
      <c r="G291" s="82" t="s">
        <v>16</v>
      </c>
      <c r="H291" s="23">
        <f t="shared" ref="H291:I291" si="216">SUM(H292)</f>
        <v>2828.9549999999999</v>
      </c>
      <c r="I291" s="23">
        <f t="shared" si="216"/>
        <v>1545.4590000000001</v>
      </c>
      <c r="J291" s="27">
        <f t="shared" ref="J291:K291" si="217">SUM(J292)</f>
        <v>342.97199999999998</v>
      </c>
      <c r="K291" s="23">
        <f t="shared" si="217"/>
        <v>2612.3939999999998</v>
      </c>
      <c r="L291" s="83">
        <f t="shared" si="189"/>
        <v>7329.7799999999988</v>
      </c>
      <c r="M291" s="24">
        <f t="shared" ref="M291:N291" si="218">SUM(M292)</f>
        <v>7375849.5028500007</v>
      </c>
      <c r="N291" s="24">
        <f t="shared" si="218"/>
        <v>4029428.886930001</v>
      </c>
      <c r="O291" s="24">
        <f>SUM(O292)</f>
        <v>2111843.2305599996</v>
      </c>
      <c r="P291" s="24">
        <f>SUM(P292)</f>
        <v>16085763.807119997</v>
      </c>
      <c r="Q291" s="84">
        <f t="shared" si="191"/>
        <v>29602885.42746</v>
      </c>
      <c r="R291" s="25">
        <v>6811216.5</v>
      </c>
      <c r="S291" s="48">
        <f>P291/3</f>
        <v>5361921.2690399988</v>
      </c>
      <c r="T291" s="48">
        <f t="shared" si="192"/>
        <v>31052180.65842</v>
      </c>
    </row>
    <row r="292" spans="1:20" ht="30.75" customHeight="1">
      <c r="A292" s="53" t="s">
        <v>35</v>
      </c>
      <c r="B292" s="18" t="s">
        <v>34</v>
      </c>
      <c r="C292" s="19" t="s">
        <v>213</v>
      </c>
      <c r="D292" s="20">
        <v>5187.2700000000004</v>
      </c>
      <c r="E292" s="21">
        <v>8797.48</v>
      </c>
      <c r="F292" s="21">
        <v>2580</v>
      </c>
      <c r="G292" s="22">
        <v>2640</v>
      </c>
      <c r="H292" s="23">
        <v>2828.9549999999999</v>
      </c>
      <c r="I292" s="23">
        <v>1545.4590000000001</v>
      </c>
      <c r="J292" s="27">
        <v>342.97199999999998</v>
      </c>
      <c r="K292" s="23">
        <v>2612.3939999999998</v>
      </c>
      <c r="L292" s="83">
        <f t="shared" si="189"/>
        <v>7329.7799999999988</v>
      </c>
      <c r="M292" s="24">
        <f t="shared" si="193"/>
        <v>7375849.5028500007</v>
      </c>
      <c r="N292" s="24">
        <f t="shared" si="194"/>
        <v>4029428.886930001</v>
      </c>
      <c r="O292" s="24">
        <f>(E292-G292)*J292</f>
        <v>2111843.2305599996</v>
      </c>
      <c r="P292" s="24">
        <f>(E292-G292)*K292</f>
        <v>16085763.807119997</v>
      </c>
      <c r="Q292" s="84">
        <f t="shared" si="191"/>
        <v>29602885.42746</v>
      </c>
      <c r="R292" s="25" t="s">
        <v>16</v>
      </c>
      <c r="S292" s="48"/>
      <c r="T292" s="48"/>
    </row>
    <row r="293" spans="1:20" ht="30.75" customHeight="1">
      <c r="A293" s="78" t="s">
        <v>33</v>
      </c>
      <c r="B293" s="79"/>
      <c r="C293" s="79" t="s">
        <v>240</v>
      </c>
      <c r="D293" s="80" t="s">
        <v>16</v>
      </c>
      <c r="E293" s="81" t="s">
        <v>16</v>
      </c>
      <c r="F293" s="81" t="s">
        <v>16</v>
      </c>
      <c r="G293" s="82" t="s">
        <v>16</v>
      </c>
      <c r="H293" s="23">
        <f t="shared" ref="H293:I293" si="219">SUM(H294)</f>
        <v>2885.0219999999999</v>
      </c>
      <c r="I293" s="23">
        <f t="shared" si="219"/>
        <v>1923.348</v>
      </c>
      <c r="J293" s="27">
        <f t="shared" ref="J293:K293" si="220">SUM(J294)</f>
        <v>961.67399999999998</v>
      </c>
      <c r="K293" s="23">
        <f t="shared" si="220"/>
        <v>2885.0219999999999</v>
      </c>
      <c r="L293" s="83">
        <f t="shared" si="189"/>
        <v>8655.0659999999989</v>
      </c>
      <c r="M293" s="24">
        <f t="shared" ref="M293:P293" si="221">SUM(M294)</f>
        <v>10981865.093220001</v>
      </c>
      <c r="N293" s="24">
        <f t="shared" si="221"/>
        <v>7321243.3954800004</v>
      </c>
      <c r="O293" s="24">
        <f t="shared" si="221"/>
        <v>5508632.1565800002</v>
      </c>
      <c r="P293" s="24">
        <f t="shared" si="221"/>
        <v>16525896.46974</v>
      </c>
      <c r="Q293" s="84">
        <f t="shared" si="191"/>
        <v>40337637.115020007</v>
      </c>
      <c r="R293" s="25">
        <v>10981865.1</v>
      </c>
      <c r="S293" s="48">
        <f>P293/3</f>
        <v>5508632.1565800002</v>
      </c>
      <c r="T293" s="48">
        <f t="shared" si="192"/>
        <v>45810870.058440007</v>
      </c>
    </row>
    <row r="294" spans="1:20" ht="30.75" customHeight="1">
      <c r="A294" s="53" t="s">
        <v>31</v>
      </c>
      <c r="B294" s="18" t="s">
        <v>300</v>
      </c>
      <c r="C294" s="19" t="s">
        <v>213</v>
      </c>
      <c r="D294" s="20">
        <v>5506.51</v>
      </c>
      <c r="E294" s="21">
        <v>7676.17</v>
      </c>
      <c r="F294" s="21">
        <v>1700</v>
      </c>
      <c r="G294" s="22">
        <v>1948</v>
      </c>
      <c r="H294" s="23">
        <v>2885.0219999999999</v>
      </c>
      <c r="I294" s="23">
        <v>1923.348</v>
      </c>
      <c r="J294" s="27">
        <v>961.67399999999998</v>
      </c>
      <c r="K294" s="23">
        <v>2885.0219999999999</v>
      </c>
      <c r="L294" s="83">
        <f t="shared" si="189"/>
        <v>8655.0659999999989</v>
      </c>
      <c r="M294" s="24">
        <f t="shared" si="193"/>
        <v>10981865.093220001</v>
      </c>
      <c r="N294" s="24">
        <f t="shared" si="194"/>
        <v>7321243.3954800004</v>
      </c>
      <c r="O294" s="24">
        <f>(E294-G294)*J294</f>
        <v>5508632.1565800002</v>
      </c>
      <c r="P294" s="24">
        <f>(E294-G294)*K294</f>
        <v>16525896.46974</v>
      </c>
      <c r="Q294" s="84">
        <f t="shared" si="191"/>
        <v>40337637.115020007</v>
      </c>
      <c r="R294" s="25" t="s">
        <v>16</v>
      </c>
      <c r="S294" s="48"/>
      <c r="T294" s="48"/>
    </row>
    <row r="295" spans="1:20" ht="30.75" customHeight="1">
      <c r="A295" s="78" t="s">
        <v>32</v>
      </c>
      <c r="B295" s="79"/>
      <c r="C295" s="79" t="s">
        <v>240</v>
      </c>
      <c r="D295" s="80" t="s">
        <v>16</v>
      </c>
      <c r="E295" s="81" t="s">
        <v>16</v>
      </c>
      <c r="F295" s="81" t="s">
        <v>16</v>
      </c>
      <c r="G295" s="82" t="s">
        <v>16</v>
      </c>
      <c r="H295" s="23">
        <f t="shared" ref="H295:K295" si="222">SUM(H296)</f>
        <v>2977.3150000000001</v>
      </c>
      <c r="I295" s="23">
        <f t="shared" si="222"/>
        <v>1519.6869999999999</v>
      </c>
      <c r="J295" s="27">
        <f t="shared" si="222"/>
        <v>317.13900000000001</v>
      </c>
      <c r="K295" s="23">
        <f t="shared" si="222"/>
        <v>2443.2179999999998</v>
      </c>
      <c r="L295" s="83">
        <f t="shared" si="189"/>
        <v>7257.3590000000004</v>
      </c>
      <c r="M295" s="24">
        <f t="shared" ref="M295:N295" si="223">SUM(M296)</f>
        <v>11593396.65165</v>
      </c>
      <c r="N295" s="24">
        <f t="shared" si="223"/>
        <v>5917524.4061699994</v>
      </c>
      <c r="O295" s="24">
        <f>SUM(O296)</f>
        <v>1301211.8028300002</v>
      </c>
      <c r="P295" s="24">
        <f>SUM(P296)</f>
        <v>10024450.15746</v>
      </c>
      <c r="Q295" s="84">
        <f t="shared" si="191"/>
        <v>28836583.01811</v>
      </c>
      <c r="R295" s="25">
        <v>9513671</v>
      </c>
      <c r="S295" s="48">
        <f>P295/3</f>
        <v>3341483.38582</v>
      </c>
      <c r="T295" s="48">
        <f t="shared" si="192"/>
        <v>35008770.632289998</v>
      </c>
    </row>
    <row r="296" spans="1:20" ht="30.75" customHeight="1">
      <c r="A296" s="53" t="s">
        <v>31</v>
      </c>
      <c r="B296" s="18" t="s">
        <v>237</v>
      </c>
      <c r="C296" s="19" t="s">
        <v>213</v>
      </c>
      <c r="D296" s="20">
        <v>5637.91</v>
      </c>
      <c r="E296" s="21">
        <v>6050.97</v>
      </c>
      <c r="F296" s="21">
        <v>1744</v>
      </c>
      <c r="G296" s="22">
        <v>1948</v>
      </c>
      <c r="H296" s="23">
        <v>2977.3150000000001</v>
      </c>
      <c r="I296" s="23">
        <v>1519.6869999999999</v>
      </c>
      <c r="J296" s="27">
        <v>317.13900000000001</v>
      </c>
      <c r="K296" s="23">
        <v>2443.2179999999998</v>
      </c>
      <c r="L296" s="83">
        <f t="shared" si="189"/>
        <v>7257.3590000000004</v>
      </c>
      <c r="M296" s="24">
        <f t="shared" si="193"/>
        <v>11593396.65165</v>
      </c>
      <c r="N296" s="24">
        <f t="shared" si="194"/>
        <v>5917524.4061699994</v>
      </c>
      <c r="O296" s="24">
        <f>(E296-G296)*J296</f>
        <v>1301211.8028300002</v>
      </c>
      <c r="P296" s="24">
        <f>(E296-G296)*K296</f>
        <v>10024450.15746</v>
      </c>
      <c r="Q296" s="84">
        <f t="shared" si="191"/>
        <v>28836583.01811</v>
      </c>
      <c r="R296" s="25" t="s">
        <v>16</v>
      </c>
      <c r="S296" s="48"/>
      <c r="T296" s="48"/>
    </row>
    <row r="297" spans="1:20" ht="30.75" customHeight="1">
      <c r="A297" s="78" t="s">
        <v>30</v>
      </c>
      <c r="B297" s="79"/>
      <c r="C297" s="79" t="s">
        <v>240</v>
      </c>
      <c r="D297" s="80" t="s">
        <v>16</v>
      </c>
      <c r="E297" s="81" t="s">
        <v>16</v>
      </c>
      <c r="F297" s="81" t="s">
        <v>16</v>
      </c>
      <c r="G297" s="82" t="s">
        <v>16</v>
      </c>
      <c r="H297" s="85">
        <f t="shared" ref="H297:I297" si="224">SUM(H298:H302)</f>
        <v>4943.7910000000002</v>
      </c>
      <c r="I297" s="23">
        <f t="shared" si="224"/>
        <v>2908.8069999999998</v>
      </c>
      <c r="J297" s="27">
        <f t="shared" ref="J297:K297" si="225">SUM(J298:J302)</f>
        <v>873.58500000000004</v>
      </c>
      <c r="K297" s="23">
        <f t="shared" si="225"/>
        <v>4392.08</v>
      </c>
      <c r="L297" s="83">
        <f t="shared" si="189"/>
        <v>13118.263000000001</v>
      </c>
      <c r="M297" s="24">
        <f t="shared" ref="M297:P297" si="226">SUM(M298:M302)</f>
        <v>26816903.809670001</v>
      </c>
      <c r="N297" s="24">
        <f t="shared" si="226"/>
        <v>15702416.62848</v>
      </c>
      <c r="O297" s="24">
        <f t="shared" si="226"/>
        <v>6146510.8431200003</v>
      </c>
      <c r="P297" s="24">
        <f t="shared" si="226"/>
        <v>32063385.935079996</v>
      </c>
      <c r="Q297" s="84">
        <f t="shared" si="191"/>
        <v>80729217.216350004</v>
      </c>
      <c r="R297" s="25">
        <v>24064820.050000001</v>
      </c>
      <c r="S297" s="48">
        <f>P297/3</f>
        <v>10687795.311693331</v>
      </c>
      <c r="T297" s="48">
        <f t="shared" si="192"/>
        <v>94106241.954656675</v>
      </c>
    </row>
    <row r="298" spans="1:20" ht="30.75" customHeight="1">
      <c r="A298" s="53" t="s">
        <v>236</v>
      </c>
      <c r="B298" s="18" t="s">
        <v>231</v>
      </c>
      <c r="C298" s="19" t="s">
        <v>213</v>
      </c>
      <c r="D298" s="20">
        <f>5997.75*0+5723.44</f>
        <v>5723.44</v>
      </c>
      <c r="E298" s="21">
        <v>5723.44</v>
      </c>
      <c r="F298" s="21">
        <v>1744</v>
      </c>
      <c r="G298" s="22">
        <v>1948</v>
      </c>
      <c r="H298" s="28">
        <v>984.39400000000001</v>
      </c>
      <c r="I298" s="23">
        <v>567.346</v>
      </c>
      <c r="J298" s="27">
        <v>178.15</v>
      </c>
      <c r="K298" s="23">
        <v>877.16200000000003</v>
      </c>
      <c r="L298" s="83">
        <f t="shared" si="189"/>
        <v>2607.0520000000001</v>
      </c>
      <c r="M298" s="24">
        <f t="shared" si="193"/>
        <v>3917336.8593599997</v>
      </c>
      <c r="N298" s="24">
        <f t="shared" si="194"/>
        <v>2257719.3662399999</v>
      </c>
      <c r="O298" s="24">
        <f>(E298-G298)*J298</f>
        <v>672594.63599999994</v>
      </c>
      <c r="P298" s="24">
        <f>(E298-G298)*K298</f>
        <v>3311672.50128</v>
      </c>
      <c r="Q298" s="84">
        <f t="shared" si="191"/>
        <v>10159323.362879999</v>
      </c>
      <c r="R298" s="25" t="s">
        <v>16</v>
      </c>
      <c r="S298" s="48"/>
      <c r="T298" s="48"/>
    </row>
    <row r="299" spans="1:20" ht="30.75" customHeight="1">
      <c r="A299" s="53" t="s">
        <v>236</v>
      </c>
      <c r="B299" s="18" t="s">
        <v>232</v>
      </c>
      <c r="C299" s="19" t="s">
        <v>213</v>
      </c>
      <c r="D299" s="20">
        <v>5885.93</v>
      </c>
      <c r="E299" s="21">
        <v>6024.91</v>
      </c>
      <c r="F299" s="21">
        <v>1744</v>
      </c>
      <c r="G299" s="22">
        <v>1948</v>
      </c>
      <c r="H299" s="28">
        <v>522.20100000000002</v>
      </c>
      <c r="I299" s="23">
        <v>282.56600000000003</v>
      </c>
      <c r="J299" s="27">
        <v>44.16</v>
      </c>
      <c r="K299" s="23">
        <v>408.76499999999999</v>
      </c>
      <c r="L299" s="83">
        <f t="shared" si="189"/>
        <v>1257.692</v>
      </c>
      <c r="M299" s="24">
        <f t="shared" si="193"/>
        <v>2162919.9879300003</v>
      </c>
      <c r="N299" s="24">
        <f t="shared" si="194"/>
        <v>1170368.5923800003</v>
      </c>
      <c r="O299" s="24">
        <f>(E299-G299)*J299</f>
        <v>180036.34559999997</v>
      </c>
      <c r="P299" s="24">
        <f>(E299-G299)*K299</f>
        <v>1666498.1161499999</v>
      </c>
      <c r="Q299" s="84">
        <f t="shared" si="191"/>
        <v>5179823.0420600008</v>
      </c>
      <c r="R299" s="25" t="s">
        <v>16</v>
      </c>
      <c r="S299" s="48"/>
      <c r="T299" s="48"/>
    </row>
    <row r="300" spans="1:20" ht="30.75" customHeight="1">
      <c r="A300" s="53" t="s">
        <v>236</v>
      </c>
      <c r="B300" s="18" t="s">
        <v>233</v>
      </c>
      <c r="C300" s="19" t="s">
        <v>213</v>
      </c>
      <c r="D300" s="20">
        <v>5885.93</v>
      </c>
      <c r="E300" s="21">
        <v>6024.91</v>
      </c>
      <c r="F300" s="21">
        <v>1700</v>
      </c>
      <c r="G300" s="22">
        <v>1948</v>
      </c>
      <c r="H300" s="28">
        <v>425.673</v>
      </c>
      <c r="I300" s="23">
        <v>283.78199999999998</v>
      </c>
      <c r="J300" s="27">
        <v>141.892</v>
      </c>
      <c r="K300" s="23">
        <v>425.67200000000003</v>
      </c>
      <c r="L300" s="83">
        <f t="shared" si="189"/>
        <v>1277.019</v>
      </c>
      <c r="M300" s="24">
        <f t="shared" si="193"/>
        <v>1781837.3808900001</v>
      </c>
      <c r="N300" s="24">
        <f t="shared" si="194"/>
        <v>1187891.5872599999</v>
      </c>
      <c r="O300" s="24">
        <f>(E300-G300)*J300</f>
        <v>578480.91371999995</v>
      </c>
      <c r="P300" s="24">
        <f>(E300-G300)*K300</f>
        <v>1735426.43352</v>
      </c>
      <c r="Q300" s="84">
        <f t="shared" si="191"/>
        <v>5283636.3153900001</v>
      </c>
      <c r="R300" s="25" t="s">
        <v>16</v>
      </c>
      <c r="S300" s="48"/>
      <c r="T300" s="48"/>
    </row>
    <row r="301" spans="1:20" ht="30.75" customHeight="1">
      <c r="A301" s="53" t="s">
        <v>236</v>
      </c>
      <c r="B301" s="18" t="s">
        <v>234</v>
      </c>
      <c r="C301" s="19" t="s">
        <v>213</v>
      </c>
      <c r="D301" s="20">
        <v>7618.91</v>
      </c>
      <c r="E301" s="21">
        <v>11145.06</v>
      </c>
      <c r="F301" s="21">
        <v>1700</v>
      </c>
      <c r="G301" s="22">
        <v>1948</v>
      </c>
      <c r="H301" s="28">
        <v>2907.527</v>
      </c>
      <c r="I301" s="23">
        <v>1721.7559999999999</v>
      </c>
      <c r="J301" s="27">
        <v>505.709</v>
      </c>
      <c r="K301" s="23">
        <v>2596.692</v>
      </c>
      <c r="L301" s="83">
        <f t="shared" si="189"/>
        <v>7731.6839999999993</v>
      </c>
      <c r="M301" s="24">
        <f t="shared" si="193"/>
        <v>17209390.635570001</v>
      </c>
      <c r="N301" s="24">
        <f t="shared" si="194"/>
        <v>10190918.80596</v>
      </c>
      <c r="O301" s="24">
        <f>(E301-G301)*J301</f>
        <v>4651036.0155400001</v>
      </c>
      <c r="P301" s="24">
        <f>(E301-G301)*K301</f>
        <v>23881932.125519998</v>
      </c>
      <c r="Q301" s="84">
        <f t="shared" si="191"/>
        <v>55933277.582589999</v>
      </c>
      <c r="R301" s="25" t="s">
        <v>16</v>
      </c>
      <c r="S301" s="48"/>
      <c r="T301" s="48"/>
    </row>
    <row r="302" spans="1:20" ht="30.75" customHeight="1">
      <c r="A302" s="53" t="s">
        <v>236</v>
      </c>
      <c r="B302" s="18" t="s">
        <v>235</v>
      </c>
      <c r="C302" s="19" t="s">
        <v>213</v>
      </c>
      <c r="D302" s="20">
        <v>18167.52</v>
      </c>
      <c r="E302" s="21">
        <v>19105.93</v>
      </c>
      <c r="F302" s="21">
        <v>1384</v>
      </c>
      <c r="G302" s="22">
        <v>1587.44</v>
      </c>
      <c r="H302" s="28">
        <v>103.996</v>
      </c>
      <c r="I302" s="23">
        <v>53.356999999999999</v>
      </c>
      <c r="J302" s="27">
        <v>3.6739999999999999</v>
      </c>
      <c r="K302" s="23">
        <v>83.789000000000001</v>
      </c>
      <c r="L302" s="83">
        <f t="shared" si="189"/>
        <v>244.81600000000003</v>
      </c>
      <c r="M302" s="24">
        <f t="shared" si="193"/>
        <v>1745418.9459199999</v>
      </c>
      <c r="N302" s="24">
        <f t="shared" si="194"/>
        <v>895518.27664000005</v>
      </c>
      <c r="O302" s="24">
        <f>(E302-G302)*J302</f>
        <v>64362.932260000001</v>
      </c>
      <c r="P302" s="24">
        <f>(E302-G302)*K302</f>
        <v>1467856.7586100001</v>
      </c>
      <c r="Q302" s="84">
        <f t="shared" si="191"/>
        <v>4173156.9134299997</v>
      </c>
      <c r="R302" s="25" t="s">
        <v>16</v>
      </c>
      <c r="S302" s="48"/>
      <c r="T302" s="48"/>
    </row>
    <row r="303" spans="1:20" ht="30.75" customHeight="1">
      <c r="A303" s="78" t="s">
        <v>29</v>
      </c>
      <c r="B303" s="79"/>
      <c r="C303" s="79" t="s">
        <v>240</v>
      </c>
      <c r="D303" s="80" t="s">
        <v>16</v>
      </c>
      <c r="E303" s="81" t="s">
        <v>16</v>
      </c>
      <c r="F303" s="81" t="s">
        <v>16</v>
      </c>
      <c r="G303" s="82" t="s">
        <v>16</v>
      </c>
      <c r="H303" s="85">
        <f t="shared" ref="H303:I303" si="227">SUM(H304:H305)</f>
        <v>29404.949000000001</v>
      </c>
      <c r="I303" s="23">
        <f t="shared" si="227"/>
        <v>13352.257000000001</v>
      </c>
      <c r="J303" s="27">
        <f t="shared" ref="J303:K303" si="228">SUM(J304:J305)</f>
        <v>4192.9050000000007</v>
      </c>
      <c r="K303" s="23">
        <f t="shared" si="228"/>
        <v>25556.999</v>
      </c>
      <c r="L303" s="83">
        <f t="shared" si="189"/>
        <v>72507.11</v>
      </c>
      <c r="M303" s="24">
        <f t="shared" ref="M303:P303" si="229">SUM(M304:M306)</f>
        <v>130173414.84959999</v>
      </c>
      <c r="N303" s="24">
        <f t="shared" si="229"/>
        <v>59190683.82801</v>
      </c>
      <c r="O303" s="24">
        <f t="shared" si="229"/>
        <v>30151974.467100006</v>
      </c>
      <c r="P303" s="24">
        <f t="shared" si="229"/>
        <v>182744161.29834005</v>
      </c>
      <c r="Q303" s="84">
        <f t="shared" si="191"/>
        <v>402260234.44305003</v>
      </c>
      <c r="R303" s="25">
        <v>99354886.459999993</v>
      </c>
      <c r="S303" s="48">
        <f>P303/3</f>
        <v>60914720.43278002</v>
      </c>
      <c r="T303" s="48">
        <f t="shared" si="192"/>
        <v>440700400.47026998</v>
      </c>
    </row>
    <row r="304" spans="1:20" ht="140.25" customHeight="1">
      <c r="A304" s="53" t="s">
        <v>79</v>
      </c>
      <c r="B304" s="52" t="s">
        <v>274</v>
      </c>
      <c r="C304" s="19" t="s">
        <v>213</v>
      </c>
      <c r="D304" s="20">
        <v>5794.29</v>
      </c>
      <c r="E304" s="21">
        <v>8690.6200000000008</v>
      </c>
      <c r="F304" s="21">
        <v>1377</v>
      </c>
      <c r="G304" s="22">
        <v>1548.16</v>
      </c>
      <c r="H304" s="28">
        <v>27105.085999999999</v>
      </c>
      <c r="I304" s="23">
        <v>11672.612000000001</v>
      </c>
      <c r="J304" s="27">
        <v>3052.0140000000001</v>
      </c>
      <c r="K304" s="23">
        <v>24416.108</v>
      </c>
      <c r="L304" s="83">
        <f t="shared" si="189"/>
        <v>66245.820000000007</v>
      </c>
      <c r="M304" s="24">
        <f t="shared" si="193"/>
        <v>119731025.33693999</v>
      </c>
      <c r="N304" s="24">
        <f t="shared" si="194"/>
        <v>51561312.261480004</v>
      </c>
      <c r="O304" s="24">
        <f>(E304-G304)*J304</f>
        <v>21798887.914440002</v>
      </c>
      <c r="P304" s="24">
        <f>(E304-G304)*K304</f>
        <v>174391074.74568003</v>
      </c>
      <c r="Q304" s="84">
        <f t="shared" si="191"/>
        <v>367482300.25854003</v>
      </c>
      <c r="R304" s="25" t="s">
        <v>16</v>
      </c>
      <c r="S304" s="48"/>
      <c r="T304" s="48"/>
    </row>
    <row r="305" spans="1:20" ht="30.75" customHeight="1">
      <c r="A305" s="53" t="s">
        <v>79</v>
      </c>
      <c r="B305" s="18" t="s">
        <v>275</v>
      </c>
      <c r="C305" s="19" t="s">
        <v>214</v>
      </c>
      <c r="D305" s="20">
        <v>5794.29</v>
      </c>
      <c r="E305" s="21">
        <v>8690.6200000000008</v>
      </c>
      <c r="F305" s="21">
        <v>1377</v>
      </c>
      <c r="G305" s="22">
        <v>1548.16</v>
      </c>
      <c r="H305" s="23">
        <v>2299.8629999999998</v>
      </c>
      <c r="I305" s="23">
        <v>1679.645</v>
      </c>
      <c r="J305" s="27">
        <v>1140.8910000000001</v>
      </c>
      <c r="K305" s="23">
        <v>1140.8910000000001</v>
      </c>
      <c r="L305" s="83">
        <f t="shared" si="189"/>
        <v>6261.2899999999991</v>
      </c>
      <c r="M305" s="24">
        <f t="shared" si="193"/>
        <v>10159161.83127</v>
      </c>
      <c r="N305" s="24">
        <f t="shared" si="194"/>
        <v>7419479.0620499998</v>
      </c>
      <c r="O305" s="24">
        <f>(E305-G305)*J305</f>
        <v>8148768.3318600012</v>
      </c>
      <c r="P305" s="24">
        <f>(E305-G305)*K305</f>
        <v>8148768.3318600012</v>
      </c>
      <c r="Q305" s="84">
        <f t="shared" si="191"/>
        <v>33876177.557040006</v>
      </c>
      <c r="R305" s="25" t="s">
        <v>16</v>
      </c>
      <c r="S305" s="48"/>
      <c r="T305" s="48"/>
    </row>
    <row r="306" spans="1:20" ht="30.75" customHeight="1">
      <c r="A306" s="53" t="s">
        <v>79</v>
      </c>
      <c r="B306" s="18" t="s">
        <v>276</v>
      </c>
      <c r="C306" s="19" t="s">
        <v>13</v>
      </c>
      <c r="D306" s="20">
        <v>94.43</v>
      </c>
      <c r="E306" s="21">
        <v>104.27</v>
      </c>
      <c r="F306" s="21">
        <v>47.42</v>
      </c>
      <c r="G306" s="22">
        <v>50.83</v>
      </c>
      <c r="H306" s="23">
        <v>6024.8389999999999</v>
      </c>
      <c r="I306" s="23">
        <v>4464.848</v>
      </c>
      <c r="J306" s="27">
        <v>3823.32</v>
      </c>
      <c r="K306" s="23">
        <v>3823.32</v>
      </c>
      <c r="L306" s="83">
        <f t="shared" si="189"/>
        <v>18136.327000000001</v>
      </c>
      <c r="M306" s="24">
        <f t="shared" si="193"/>
        <v>283227.68139000004</v>
      </c>
      <c r="N306" s="24">
        <f t="shared" si="194"/>
        <v>209892.50448000003</v>
      </c>
      <c r="O306" s="24">
        <f>(E306-G306)*J306</f>
        <v>204318.22080000001</v>
      </c>
      <c r="P306" s="24">
        <f>(E306-G306)*K306</f>
        <v>204318.22080000001</v>
      </c>
      <c r="Q306" s="84">
        <f t="shared" si="191"/>
        <v>901756.62747000006</v>
      </c>
      <c r="R306" s="25" t="s">
        <v>16</v>
      </c>
      <c r="S306" s="48"/>
      <c r="T306" s="48"/>
    </row>
    <row r="307" spans="1:20" ht="30.75" customHeight="1">
      <c r="A307" s="78" t="s">
        <v>28</v>
      </c>
      <c r="B307" s="79"/>
      <c r="C307" s="79" t="s">
        <v>240</v>
      </c>
      <c r="D307" s="80" t="s">
        <v>16</v>
      </c>
      <c r="E307" s="81" t="s">
        <v>16</v>
      </c>
      <c r="F307" s="81" t="s">
        <v>16</v>
      </c>
      <c r="G307" s="82" t="s">
        <v>16</v>
      </c>
      <c r="H307" s="23">
        <f t="shared" ref="H307:K307" si="230">SUM(H308)</f>
        <v>44.133000000000003</v>
      </c>
      <c r="I307" s="23">
        <f t="shared" si="230"/>
        <v>21.829000000000001</v>
      </c>
      <c r="J307" s="27">
        <f t="shared" si="230"/>
        <v>7.3559999999999999</v>
      </c>
      <c r="K307" s="23">
        <f t="shared" si="230"/>
        <v>44.133000000000003</v>
      </c>
      <c r="L307" s="83">
        <f t="shared" si="189"/>
        <v>117.45099999999999</v>
      </c>
      <c r="M307" s="24">
        <f t="shared" ref="M307:P307" si="231">SUM(M308)</f>
        <v>140544.62781000001</v>
      </c>
      <c r="N307" s="24">
        <f t="shared" si="231"/>
        <v>69515.978529999993</v>
      </c>
      <c r="O307" s="24">
        <f t="shared" si="231"/>
        <v>40490.954879999998</v>
      </c>
      <c r="P307" s="24">
        <f t="shared" si="231"/>
        <v>242929.21583999999</v>
      </c>
      <c r="Q307" s="84">
        <f t="shared" si="191"/>
        <v>493480.77705999999</v>
      </c>
      <c r="R307" s="25">
        <v>140544.63</v>
      </c>
      <c r="S307" s="48">
        <f>P307/3</f>
        <v>80976.405279999992</v>
      </c>
      <c r="T307" s="48">
        <f t="shared" si="192"/>
        <v>553049.00178000005</v>
      </c>
    </row>
    <row r="308" spans="1:20" ht="30.75" customHeight="1">
      <c r="A308" s="53" t="s">
        <v>27</v>
      </c>
      <c r="B308" s="18" t="s">
        <v>26</v>
      </c>
      <c r="C308" s="19" t="s">
        <v>213</v>
      </c>
      <c r="D308" s="20">
        <v>4906.24</v>
      </c>
      <c r="E308" s="21">
        <v>7396.15</v>
      </c>
      <c r="F308" s="21">
        <v>1721.67</v>
      </c>
      <c r="G308" s="22">
        <v>1891.67</v>
      </c>
      <c r="H308" s="23">
        <v>44.133000000000003</v>
      </c>
      <c r="I308" s="23">
        <v>21.829000000000001</v>
      </c>
      <c r="J308" s="27">
        <v>7.3559999999999999</v>
      </c>
      <c r="K308" s="23">
        <v>44.133000000000003</v>
      </c>
      <c r="L308" s="83">
        <f t="shared" ref="L308:L318" si="232">SUM(H308:K308)</f>
        <v>117.45099999999999</v>
      </c>
      <c r="M308" s="24">
        <f t="shared" si="193"/>
        <v>140544.62781000001</v>
      </c>
      <c r="N308" s="24">
        <f t="shared" si="194"/>
        <v>69515.978529999993</v>
      </c>
      <c r="O308" s="24">
        <f>(E308-G308)*J308</f>
        <v>40490.954879999998</v>
      </c>
      <c r="P308" s="24">
        <f>(E308-G308)*K308</f>
        <v>242929.21583999999</v>
      </c>
      <c r="Q308" s="84">
        <f t="shared" ref="Q308:Q317" si="233">SUM(M308:P308)</f>
        <v>493480.77705999999</v>
      </c>
      <c r="R308" s="25" t="s">
        <v>16</v>
      </c>
      <c r="S308" s="48"/>
      <c r="T308" s="48"/>
    </row>
    <row r="309" spans="1:20" ht="30.75" customHeight="1">
      <c r="A309" s="78" t="s">
        <v>23</v>
      </c>
      <c r="B309" s="79"/>
      <c r="C309" s="79" t="s">
        <v>240</v>
      </c>
      <c r="D309" s="80" t="s">
        <v>16</v>
      </c>
      <c r="E309" s="81" t="s">
        <v>16</v>
      </c>
      <c r="F309" s="81" t="s">
        <v>16</v>
      </c>
      <c r="G309" s="82" t="s">
        <v>16</v>
      </c>
      <c r="H309" s="85">
        <f t="shared" ref="H309:I309" si="234">SUM(H310:H315)</f>
        <v>1205821.253</v>
      </c>
      <c r="I309" s="23">
        <f t="shared" si="234"/>
        <v>702362.87899999984</v>
      </c>
      <c r="J309" s="27">
        <f t="shared" ref="J309:K309" si="235">SUM(J310:J315)</f>
        <v>245457</v>
      </c>
      <c r="K309" s="23">
        <f t="shared" si="235"/>
        <v>948999</v>
      </c>
      <c r="L309" s="83">
        <f t="shared" si="232"/>
        <v>3102640.1319999998</v>
      </c>
      <c r="M309" s="24">
        <f t="shared" ref="M309:P309" si="236">SUM(M310:M315)</f>
        <v>499891404.31801993</v>
      </c>
      <c r="N309" s="24">
        <f t="shared" si="236"/>
        <v>282443714.82161993</v>
      </c>
      <c r="O309" s="24">
        <f t="shared" si="236"/>
        <v>175313891.22</v>
      </c>
      <c r="P309" s="24">
        <f t="shared" si="236"/>
        <v>676311276.53999996</v>
      </c>
      <c r="Q309" s="84">
        <f t="shared" si="233"/>
        <v>1633960286.8996398</v>
      </c>
      <c r="R309" s="25">
        <v>326342489.35000002</v>
      </c>
      <c r="S309" s="48">
        <f>P309/3</f>
        <v>225437092.17999998</v>
      </c>
      <c r="T309" s="48">
        <f t="shared" ref="T309:T318" si="237">Q309+R309-S309</f>
        <v>1734865684.0696399</v>
      </c>
    </row>
    <row r="310" spans="1:20" ht="30.75" customHeight="1">
      <c r="A310" s="53" t="s">
        <v>25</v>
      </c>
      <c r="B310" s="18" t="s">
        <v>17</v>
      </c>
      <c r="C310" s="19" t="s">
        <v>213</v>
      </c>
      <c r="D310" s="20">
        <f>2178.13*0+2329.31</f>
        <v>2329.31</v>
      </c>
      <c r="E310" s="21">
        <v>2867.96</v>
      </c>
      <c r="F310" s="21">
        <v>1789.17</v>
      </c>
      <c r="G310" s="22">
        <v>1964.5</v>
      </c>
      <c r="H310" s="28">
        <v>644785.92200000002</v>
      </c>
      <c r="I310" s="23">
        <v>318946.96499999991</v>
      </c>
      <c r="J310" s="27">
        <v>72936</v>
      </c>
      <c r="K310" s="23">
        <v>463116</v>
      </c>
      <c r="L310" s="83">
        <f t="shared" si="232"/>
        <v>1499784.8869999999</v>
      </c>
      <c r="M310" s="24">
        <f t="shared" ref="M310:M319" si="238">(D310-F310)*H310</f>
        <v>348274667.90907991</v>
      </c>
      <c r="N310" s="24">
        <f t="shared" ref="N310:N319" si="239">(D310-F310)*I310</f>
        <v>172276013.67509991</v>
      </c>
      <c r="O310" s="24">
        <f t="shared" ref="O310:O315" si="240">(E310-G310)*J310</f>
        <v>65894758.560000002</v>
      </c>
      <c r="P310" s="24">
        <f t="shared" ref="P310:P315" si="241">(E310-G310)*K310</f>
        <v>418406781.36000001</v>
      </c>
      <c r="Q310" s="84">
        <f t="shared" si="233"/>
        <v>1004852221.5041798</v>
      </c>
      <c r="R310" s="25" t="s">
        <v>16</v>
      </c>
      <c r="S310" s="48"/>
      <c r="T310" s="48"/>
    </row>
    <row r="311" spans="1:20" ht="30.75" customHeight="1">
      <c r="A311" s="53" t="s">
        <v>25</v>
      </c>
      <c r="B311" s="18" t="s">
        <v>17</v>
      </c>
      <c r="C311" s="19" t="s">
        <v>214</v>
      </c>
      <c r="D311" s="20">
        <v>2329.31</v>
      </c>
      <c r="E311" s="21">
        <v>2867.96</v>
      </c>
      <c r="F311" s="21">
        <v>1789.17</v>
      </c>
      <c r="G311" s="22">
        <v>1964.5</v>
      </c>
      <c r="H311" s="23">
        <v>100686.671</v>
      </c>
      <c r="I311" s="23">
        <v>88830.44200000001</v>
      </c>
      <c r="J311" s="27">
        <v>72962</v>
      </c>
      <c r="K311" s="23">
        <v>98204</v>
      </c>
      <c r="L311" s="83">
        <f t="shared" si="232"/>
        <v>360683.11300000001</v>
      </c>
      <c r="M311" s="24">
        <f t="shared" si="238"/>
        <v>54384898.473939985</v>
      </c>
      <c r="N311" s="24">
        <f t="shared" si="239"/>
        <v>47980874.941879995</v>
      </c>
      <c r="O311" s="24">
        <f t="shared" si="240"/>
        <v>65918248.520000003</v>
      </c>
      <c r="P311" s="24">
        <f t="shared" si="241"/>
        <v>88723385.840000004</v>
      </c>
      <c r="Q311" s="84">
        <f t="shared" si="233"/>
        <v>257007407.77581999</v>
      </c>
      <c r="R311" s="25" t="s">
        <v>16</v>
      </c>
      <c r="S311" s="48"/>
      <c r="T311" s="48"/>
    </row>
    <row r="312" spans="1:20" ht="30.75" customHeight="1">
      <c r="A312" s="53" t="s">
        <v>24</v>
      </c>
      <c r="B312" s="18" t="s">
        <v>17</v>
      </c>
      <c r="C312" s="19" t="s">
        <v>213</v>
      </c>
      <c r="D312" s="20">
        <f>2178.13*0+2329.31</f>
        <v>2329.31</v>
      </c>
      <c r="E312" s="21">
        <v>2867.96</v>
      </c>
      <c r="F312" s="21">
        <v>1743.33</v>
      </c>
      <c r="G312" s="22">
        <v>1964.5</v>
      </c>
      <c r="H312" s="23">
        <v>3912.7250000000004</v>
      </c>
      <c r="I312" s="23">
        <v>2292.3110000000001</v>
      </c>
      <c r="J312" s="27">
        <v>896</v>
      </c>
      <c r="K312" s="23">
        <v>3355</v>
      </c>
      <c r="L312" s="83">
        <f t="shared" si="232"/>
        <v>10456.036</v>
      </c>
      <c r="M312" s="24">
        <f t="shared" si="238"/>
        <v>2292778.5955000003</v>
      </c>
      <c r="N312" s="24">
        <f t="shared" si="239"/>
        <v>1343248.3997800001</v>
      </c>
      <c r="O312" s="24">
        <f t="shared" si="240"/>
        <v>809500.16000000003</v>
      </c>
      <c r="P312" s="24">
        <f t="shared" si="241"/>
        <v>3031108.3000000003</v>
      </c>
      <c r="Q312" s="84">
        <f t="shared" si="233"/>
        <v>7476635.4552800003</v>
      </c>
      <c r="R312" s="25" t="s">
        <v>16</v>
      </c>
      <c r="S312" s="48"/>
      <c r="T312" s="48"/>
    </row>
    <row r="313" spans="1:20" ht="30.75" customHeight="1">
      <c r="A313" s="53" t="s">
        <v>24</v>
      </c>
      <c r="B313" s="18" t="s">
        <v>17</v>
      </c>
      <c r="C313" s="19" t="s">
        <v>214</v>
      </c>
      <c r="D313" s="20">
        <v>2329.31</v>
      </c>
      <c r="E313" s="21">
        <v>2867.96</v>
      </c>
      <c r="F313" s="21">
        <v>1743.33</v>
      </c>
      <c r="G313" s="22">
        <v>1964.5</v>
      </c>
      <c r="H313" s="23">
        <v>363</v>
      </c>
      <c r="I313" s="23">
        <v>354.99700000000001</v>
      </c>
      <c r="J313" s="27">
        <v>163</v>
      </c>
      <c r="K313" s="23">
        <v>324</v>
      </c>
      <c r="L313" s="83">
        <f t="shared" si="232"/>
        <v>1204.9970000000001</v>
      </c>
      <c r="M313" s="24">
        <f t="shared" si="238"/>
        <v>212710.74000000002</v>
      </c>
      <c r="N313" s="24">
        <f t="shared" si="239"/>
        <v>208021.14206000001</v>
      </c>
      <c r="O313" s="24">
        <f t="shared" si="240"/>
        <v>147263.98000000001</v>
      </c>
      <c r="P313" s="24">
        <f t="shared" si="241"/>
        <v>292721.04000000004</v>
      </c>
      <c r="Q313" s="84">
        <f t="shared" si="233"/>
        <v>860716.90206000011</v>
      </c>
      <c r="R313" s="25" t="s">
        <v>16</v>
      </c>
      <c r="S313" s="48"/>
      <c r="T313" s="48"/>
    </row>
    <row r="314" spans="1:20" ht="30.75" customHeight="1">
      <c r="A314" s="53" t="s">
        <v>18</v>
      </c>
      <c r="B314" s="18" t="s">
        <v>17</v>
      </c>
      <c r="C314" s="19" t="s">
        <v>213</v>
      </c>
      <c r="D314" s="20">
        <v>1545.2</v>
      </c>
      <c r="E314" s="21">
        <v>1902.34</v>
      </c>
      <c r="F314" s="21">
        <v>1337.5</v>
      </c>
      <c r="G314" s="22">
        <v>1470.42</v>
      </c>
      <c r="H314" s="23">
        <v>384299.04299999995</v>
      </c>
      <c r="I314" s="23">
        <v>221912.36</v>
      </c>
      <c r="J314" s="27">
        <v>39700</v>
      </c>
      <c r="K314" s="23">
        <v>314000</v>
      </c>
      <c r="L314" s="83">
        <f t="shared" si="232"/>
        <v>959911.40299999993</v>
      </c>
      <c r="M314" s="24">
        <f t="shared" si="238"/>
        <v>79818911.231100008</v>
      </c>
      <c r="N314" s="24">
        <f t="shared" si="239"/>
        <v>46091197.172000006</v>
      </c>
      <c r="O314" s="24">
        <f t="shared" si="240"/>
        <v>17147223.999999993</v>
      </c>
      <c r="P314" s="24">
        <f t="shared" si="241"/>
        <v>135622879.99999994</v>
      </c>
      <c r="Q314" s="84">
        <f t="shared" si="233"/>
        <v>278680212.40309995</v>
      </c>
      <c r="R314" s="25" t="s">
        <v>16</v>
      </c>
      <c r="S314" s="48"/>
      <c r="T314" s="48"/>
    </row>
    <row r="315" spans="1:20" ht="30.75" customHeight="1">
      <c r="A315" s="53" t="s">
        <v>18</v>
      </c>
      <c r="B315" s="18" t="s">
        <v>17</v>
      </c>
      <c r="C315" s="19" t="s">
        <v>214</v>
      </c>
      <c r="D315" s="20">
        <v>1545.2</v>
      </c>
      <c r="E315" s="21">
        <v>1902.34</v>
      </c>
      <c r="F315" s="21">
        <v>1337.5</v>
      </c>
      <c r="G315" s="22">
        <v>1470.42</v>
      </c>
      <c r="H315" s="28">
        <v>71773.891999999993</v>
      </c>
      <c r="I315" s="23">
        <v>70025.804000000004</v>
      </c>
      <c r="J315" s="27">
        <v>58800</v>
      </c>
      <c r="K315" s="23">
        <v>70000</v>
      </c>
      <c r="L315" s="83">
        <f t="shared" si="232"/>
        <v>270599.696</v>
      </c>
      <c r="M315" s="24">
        <f t="shared" si="238"/>
        <v>14907437.368400002</v>
      </c>
      <c r="N315" s="24">
        <f t="shared" si="239"/>
        <v>14544359.490800004</v>
      </c>
      <c r="O315" s="24">
        <f t="shared" si="240"/>
        <v>25396895.999999993</v>
      </c>
      <c r="P315" s="24">
        <f t="shared" si="241"/>
        <v>30234399.999999989</v>
      </c>
      <c r="Q315" s="84">
        <f t="shared" si="233"/>
        <v>85083092.859199986</v>
      </c>
      <c r="R315" s="25" t="s">
        <v>16</v>
      </c>
      <c r="S315" s="48"/>
      <c r="T315" s="48"/>
    </row>
    <row r="316" spans="1:20" ht="30.75" customHeight="1">
      <c r="A316" s="78" t="s">
        <v>4</v>
      </c>
      <c r="B316" s="79"/>
      <c r="C316" s="79" t="s">
        <v>240</v>
      </c>
      <c r="D316" s="80" t="s">
        <v>16</v>
      </c>
      <c r="E316" s="81" t="s">
        <v>16</v>
      </c>
      <c r="F316" s="81" t="s">
        <v>16</v>
      </c>
      <c r="G316" s="82" t="s">
        <v>16</v>
      </c>
      <c r="H316" s="85">
        <f t="shared" ref="H316:I316" si="242">SUM(H317:H317)</f>
        <v>312.988</v>
      </c>
      <c r="I316" s="23">
        <f t="shared" si="242"/>
        <v>209.84800000000001</v>
      </c>
      <c r="J316" s="27">
        <f>SUM(J317:J317)</f>
        <v>69.453999999999994</v>
      </c>
      <c r="K316" s="23">
        <f>SUM(K317:K317)</f>
        <v>333.69499999999999</v>
      </c>
      <c r="L316" s="83">
        <f t="shared" si="232"/>
        <v>925.9849999999999</v>
      </c>
      <c r="M316" s="24">
        <f t="shared" ref="M316:P316" si="243">SUM(M317:M317)</f>
        <v>2236671.7157200002</v>
      </c>
      <c r="N316" s="24">
        <f t="shared" si="243"/>
        <v>1499613.6791200002</v>
      </c>
      <c r="O316" s="24">
        <f t="shared" si="243"/>
        <v>531519.65481999994</v>
      </c>
      <c r="P316" s="24">
        <f t="shared" si="243"/>
        <v>2553711.1068500001</v>
      </c>
      <c r="Q316" s="84">
        <f t="shared" si="233"/>
        <v>6821516.1565100001</v>
      </c>
      <c r="R316" s="25">
        <v>2384647.87</v>
      </c>
      <c r="S316" s="48">
        <f>P316/3</f>
        <v>851237.03561666666</v>
      </c>
      <c r="T316" s="48">
        <f t="shared" si="237"/>
        <v>8354926.9908933332</v>
      </c>
    </row>
    <row r="317" spans="1:20" ht="30.75" customHeight="1">
      <c r="A317" s="53" t="s">
        <v>21</v>
      </c>
      <c r="B317" s="18" t="s">
        <v>22</v>
      </c>
      <c r="C317" s="19" t="s">
        <v>213</v>
      </c>
      <c r="D317" s="20">
        <v>9062.19</v>
      </c>
      <c r="E317" s="21">
        <v>9850.49</v>
      </c>
      <c r="F317" s="21">
        <v>1916</v>
      </c>
      <c r="G317" s="22">
        <v>2197.66</v>
      </c>
      <c r="H317" s="28">
        <v>312.988</v>
      </c>
      <c r="I317" s="23">
        <v>209.84800000000001</v>
      </c>
      <c r="J317" s="27">
        <v>69.453999999999994</v>
      </c>
      <c r="K317" s="23">
        <v>333.69499999999999</v>
      </c>
      <c r="L317" s="83">
        <f t="shared" si="232"/>
        <v>925.9849999999999</v>
      </c>
      <c r="M317" s="24">
        <f t="shared" si="238"/>
        <v>2236671.7157200002</v>
      </c>
      <c r="N317" s="24">
        <f t="shared" si="239"/>
        <v>1499613.6791200002</v>
      </c>
      <c r="O317" s="24">
        <f>(E317-G317)*J317</f>
        <v>531519.65481999994</v>
      </c>
      <c r="P317" s="24">
        <f>(E317-G317)*K317</f>
        <v>2553711.1068500001</v>
      </c>
      <c r="Q317" s="84">
        <f t="shared" si="233"/>
        <v>6821516.1565100001</v>
      </c>
      <c r="R317" s="25" t="s">
        <v>16</v>
      </c>
      <c r="S317" s="48"/>
      <c r="T317" s="48"/>
    </row>
    <row r="318" spans="1:20" ht="30.75" customHeight="1">
      <c r="A318" s="78" t="s">
        <v>19</v>
      </c>
      <c r="B318" s="79"/>
      <c r="C318" s="79" t="s">
        <v>240</v>
      </c>
      <c r="D318" s="80" t="s">
        <v>16</v>
      </c>
      <c r="E318" s="81" t="s">
        <v>16</v>
      </c>
      <c r="F318" s="81" t="s">
        <v>16</v>
      </c>
      <c r="G318" s="82" t="s">
        <v>16</v>
      </c>
      <c r="H318" s="23">
        <f t="shared" ref="H318:K318" si="244">SUM(H319)</f>
        <v>119.376</v>
      </c>
      <c r="I318" s="23">
        <f t="shared" si="244"/>
        <v>79.581000000000003</v>
      </c>
      <c r="J318" s="27">
        <f t="shared" si="244"/>
        <v>38.049999999999997</v>
      </c>
      <c r="K318" s="23">
        <f t="shared" si="244"/>
        <v>114.15</v>
      </c>
      <c r="L318" s="83">
        <f t="shared" si="232"/>
        <v>351.15700000000004</v>
      </c>
      <c r="M318" s="24">
        <f t="shared" ref="M318:P318" si="245">SUM(M319)</f>
        <v>663401.08224000002</v>
      </c>
      <c r="N318" s="24">
        <f t="shared" si="245"/>
        <v>442250.71643999999</v>
      </c>
      <c r="O318" s="24">
        <f t="shared" si="245"/>
        <v>303119.99799999996</v>
      </c>
      <c r="P318" s="24">
        <f t="shared" si="245"/>
        <v>909359.99400000006</v>
      </c>
      <c r="Q318" s="84">
        <f>SUM(M318:P318)</f>
        <v>2318131.7906800001</v>
      </c>
      <c r="R318" s="25">
        <v>663389.96</v>
      </c>
      <c r="S318" s="48">
        <f>P318/3</f>
        <v>303119.99800000002</v>
      </c>
      <c r="T318" s="48">
        <f t="shared" si="237"/>
        <v>2678401.7526799999</v>
      </c>
    </row>
    <row r="319" spans="1:20" ht="30.75" customHeight="1">
      <c r="A319" s="54" t="s">
        <v>18</v>
      </c>
      <c r="B319" s="31" t="s">
        <v>17</v>
      </c>
      <c r="C319" s="32" t="s">
        <v>213</v>
      </c>
      <c r="D319" s="33">
        <v>6944.24</v>
      </c>
      <c r="E319" s="34">
        <v>9557.24</v>
      </c>
      <c r="F319" s="34">
        <v>1387</v>
      </c>
      <c r="G319" s="35">
        <v>1590.88</v>
      </c>
      <c r="H319" s="36">
        <v>119.376</v>
      </c>
      <c r="I319" s="36">
        <v>79.581000000000003</v>
      </c>
      <c r="J319" s="37">
        <v>38.049999999999997</v>
      </c>
      <c r="K319" s="36">
        <v>114.15</v>
      </c>
      <c r="L319" s="86">
        <f>SUM(H319:K319)</f>
        <v>351.15700000000004</v>
      </c>
      <c r="M319" s="38">
        <f t="shared" si="238"/>
        <v>663401.08224000002</v>
      </c>
      <c r="N319" s="38">
        <f t="shared" si="239"/>
        <v>442250.71643999999</v>
      </c>
      <c r="O319" s="38">
        <f>(E319-G319)*J319</f>
        <v>303119.99799999996</v>
      </c>
      <c r="P319" s="38">
        <f>(E319-G319)*K319</f>
        <v>909359.99400000006</v>
      </c>
      <c r="Q319" s="44">
        <f>SUM(M319:P319)</f>
        <v>2318131.7906800001</v>
      </c>
      <c r="R319" s="39" t="s">
        <v>16</v>
      </c>
      <c r="S319" s="49"/>
      <c r="T319" s="49"/>
    </row>
    <row r="320" spans="1:20" s="2" customFormat="1" ht="30.75" customHeight="1">
      <c r="A320" s="170" t="s">
        <v>325</v>
      </c>
      <c r="B320" s="171"/>
      <c r="C320" s="87" t="s">
        <v>240</v>
      </c>
      <c r="D320" s="88" t="s">
        <v>16</v>
      </c>
      <c r="E320" s="89" t="s">
        <v>16</v>
      </c>
      <c r="F320" s="89" t="s">
        <v>16</v>
      </c>
      <c r="G320" s="90" t="s">
        <v>16</v>
      </c>
      <c r="H320" s="91">
        <f>H318+H316+H309+H307+H303+H297+H295+H293+H291+H285+H263+H261+H259+H256+H253+H246+H243+H240+H225+H223+H216+H212+H210+H206+H204+H202+H200+H196+H192+H188+H186+H184+H179+H177+H172+H170+H154+H152+H150+H146+H144+H138+H136+H133+H130+H121+H118+H112+H109+H106+H104+H102+H100+H95+H89+H82+H79+H71+H69+H67+H65+H63+H59+H57+H55+H53+H49+H45+H40+H36+H34+H31+H29+H27+H25+H21+H18+H14+H11+H9+H7+H250</f>
        <v>1935878.7170000002</v>
      </c>
      <c r="I320" s="92">
        <f t="shared" ref="I320:L320" si="246">I318+I316+I309+I307+I303+I297+I295+I293+I291+I285+I263+I261+I259+I256+I253+I246+I243+I240+I225+I223+I216+I212+I210+I206+I204+I202+I200+I196+I192+I188+I186+I184+I179+I177+I172+I170+I154+I152+I150+I146+I144+I138+I136+I133+I130+I121+I118+I112+I109+I106+I104+I102+I100+I95+I89+I82+I79+I71+I69+I67+I65+I63+I59+I57+I55+I53+I49+I45+I40+I36+I34+I31+I29+I27+I25+I21+I18+I14+I11+I9+I7+I250</f>
        <v>1093734.264</v>
      </c>
      <c r="J320" s="91">
        <f t="shared" si="246"/>
        <v>415088.13000000012</v>
      </c>
      <c r="K320" s="92">
        <f t="shared" si="246"/>
        <v>1533973.1309999996</v>
      </c>
      <c r="L320" s="93">
        <f t="shared" si="246"/>
        <v>4978674.2419999978</v>
      </c>
      <c r="M320" s="94">
        <f>M322-M321</f>
        <v>2042447048.8346398</v>
      </c>
      <c r="N320" s="95">
        <f>N322-N321</f>
        <v>1107856543.7791708</v>
      </c>
      <c r="O320" s="95">
        <f t="shared" ref="O320:P320" si="247">O322-O321</f>
        <v>571654708.48014998</v>
      </c>
      <c r="P320" s="95">
        <f t="shared" si="247"/>
        <v>2537542009.7028809</v>
      </c>
      <c r="Q320" s="96">
        <f t="shared" ref="Q320:Q322" si="248">SUM(M320:P320)</f>
        <v>6259500310.7968416</v>
      </c>
      <c r="R320" s="97"/>
      <c r="S320" s="98"/>
      <c r="T320" s="99"/>
    </row>
    <row r="321" spans="1:20" s="2" customFormat="1" ht="30.75" customHeight="1">
      <c r="A321" s="172"/>
      <c r="B321" s="173"/>
      <c r="C321" s="100" t="s">
        <v>13</v>
      </c>
      <c r="D321" s="101"/>
      <c r="E321" s="102"/>
      <c r="F321" s="102"/>
      <c r="G321" s="103"/>
      <c r="H321" s="104">
        <f>H24+H39+H44+H48+H149+H209+H249+H284+H290+H306+H94</f>
        <v>488533.44799999992</v>
      </c>
      <c r="I321" s="105">
        <f t="shared" ref="I321:P321" si="249">I24+I39+I44+I48+I149+I209+I249+I284+I290+I306+I94</f>
        <v>480720.19199999998</v>
      </c>
      <c r="J321" s="104">
        <f t="shared" si="249"/>
        <v>244771.94</v>
      </c>
      <c r="K321" s="105">
        <f t="shared" si="249"/>
        <v>346009.22099999996</v>
      </c>
      <c r="L321" s="106">
        <f t="shared" si="249"/>
        <v>1560034.801</v>
      </c>
      <c r="M321" s="107">
        <f>M24+M39+M44+M48+M149+M209+M249+M284+M290+M306+M94</f>
        <v>2250593.5837999997</v>
      </c>
      <c r="N321" s="108">
        <f t="shared" si="249"/>
        <v>2034861.8645899999</v>
      </c>
      <c r="O321" s="108">
        <f t="shared" si="249"/>
        <v>2789833.8498600004</v>
      </c>
      <c r="P321" s="108">
        <f t="shared" si="249"/>
        <v>4033398.3998499992</v>
      </c>
      <c r="Q321" s="109">
        <f t="shared" si="248"/>
        <v>11108687.698099999</v>
      </c>
      <c r="R321" s="50"/>
      <c r="S321" s="110"/>
      <c r="T321" s="111"/>
    </row>
    <row r="322" spans="1:20" s="8" customFormat="1" ht="30.75" customHeight="1">
      <c r="A322" s="174"/>
      <c r="B322" s="175"/>
      <c r="C322" s="112" t="s">
        <v>326</v>
      </c>
      <c r="D322" s="113"/>
      <c r="E322" s="114"/>
      <c r="F322" s="114"/>
      <c r="G322" s="115"/>
      <c r="H322" s="116"/>
      <c r="I322" s="117"/>
      <c r="J322" s="116"/>
      <c r="K322" s="117"/>
      <c r="L322" s="118"/>
      <c r="M322" s="119">
        <f>M318+M316+M309+M307+M303+M297+M295+M293+M291+M285+M263+M261+M259+M256+M253+M246+M243+M240+M225+M223+M216+M212+M210+M206+M204+M202+M200+M196+M192+M188+M186+M184+M179+M177+M172+M170+M154+M152+M150+M146+M144+M138+M136+M133+M130+M121+M118+M112+M109+M106+M104+M102+M100+M95+M89+M82+M79+M71+M69+M67+M65+M63+M59+M57+M55+M53+M49+M45+M40+M36+M34+M31+M29+M27+M25+M21+M18+M14+M11+M9+M7+M250</f>
        <v>2044697642.4184399</v>
      </c>
      <c r="N322" s="120">
        <f>N318+N316+N309+N307+N303+N297+N295+N293+N291+N285+N263+N261+N259+N256+N253+N246+N243+N240+N225+N223+N216+N212+N210+N206+N204+N202+N200+N196+N192+N188+N186+N184+N179+N177+N172+N170+N154+N152+N150+N146+N144+N138+N136+N133+N130+N121+N118+N112+N109+N106+N104+N102+N100+N95+N89+N82+N79+N71+N69+N67+N65+N63+N59+N57+N55+N53+N49+N45+N40+N36+N34+N31+N29+N27+N25+N21+N18+N14+N11+N9+N7+N250</f>
        <v>1109891405.6437607</v>
      </c>
      <c r="O322" s="120">
        <f t="shared" ref="O322:P322" si="250">O318+O316+O309+O307+O303+O297+O295+O293+O291+O285+O263+O261+O259+O256+O253+O246+O243+O240+O225+O223+O216+O212+O210+O206+O204+O202+O200+O196+O192+O188+O186+O184+O179+O177+O172+O170+O154+O152+O150+O146+O144+O138+O136+O133+O130+O121+O118+O112+O109+O106+O104+O102+O100+O95+O89+O82+O79+O71+O69+O67+O65+O63+O59+O57+O55+O53+O49+O45+O40+O36+O34+O31+O29+O27+O25+O21+O18+O14+O11+O9+O7+O250</f>
        <v>574444542.33000994</v>
      </c>
      <c r="P322" s="38">
        <f t="shared" si="250"/>
        <v>2541575408.1027308</v>
      </c>
      <c r="Q322" s="121">
        <f t="shared" si="248"/>
        <v>6270608998.4949417</v>
      </c>
      <c r="R322" s="119">
        <f>R318+R316+R309+R307+R303+R297+R295+R293+R291+R285+R263+R261+R259+R256+R253+R250+R246+R243+R240+R225+R223+R216+R212+R210+R206+R204+R202+R200+R196+R192+R188+R186+R184+R179+R177+R172+R170+R154+R152+R150+R146+R144+R138+R136+R133+R130+R121+R118+R112+R109+R106+R104+R102+R100+R95+R89+R82+R79+R71+R69+R67+R65+R63+R59+R57+R55+R53+R49+R45+R40+R36+R34+R31+R29+R27+R25+R21+R18+R14+R11+R9+R7</f>
        <v>1635794604.1400006</v>
      </c>
      <c r="S322" s="121">
        <f>S318+S316+S309+S307+S303+S297+S295+S293+S291+S285+S263+S261+S259+S256+S253+S250+S246+S243+S240+S225+S223+S216+S212+S210+S206+S204+S202+S200+S196+S192+S188+S186+S184+S179+S177+S172+S170+S154+S152+S150+S146+S144+S138+S136+S133+S130+S121+S118+S112+S109+S106+S104+S102+S100+S95+S89+S82+S79+S71+S69+S67+S65+S63+S59+S57+S55+S53+S49+S45+S40+S36+S34+S31+S29+S27+S25+S21+S18+S14+S11+S9+S7</f>
        <v>847191802.70090973</v>
      </c>
      <c r="T322" s="122">
        <f>Q322+R322-S322</f>
        <v>7059211799.9340324</v>
      </c>
    </row>
    <row r="323" spans="1:20" ht="24" customHeight="1">
      <c r="A323" s="123" t="s">
        <v>216</v>
      </c>
      <c r="B323" s="124"/>
      <c r="C323" s="124" t="s">
        <v>240</v>
      </c>
      <c r="D323" s="125"/>
      <c r="E323" s="126"/>
      <c r="F323" s="126"/>
      <c r="G323" s="127"/>
      <c r="H323" s="128">
        <f t="shared" ref="H323:I323" si="251">SUM(H324)</f>
        <v>70.42</v>
      </c>
      <c r="I323" s="23">
        <f t="shared" si="251"/>
        <v>28.9</v>
      </c>
      <c r="J323" s="129">
        <f>SUM(J324)</f>
        <v>7</v>
      </c>
      <c r="K323" s="23">
        <f>SUM(K324)</f>
        <v>51</v>
      </c>
      <c r="L323" s="130">
        <f>SUM(H323:K323)</f>
        <v>157.32</v>
      </c>
      <c r="M323" s="131">
        <f t="shared" ref="M323:P323" si="252">SUM(M324)</f>
        <v>659410.76740000001</v>
      </c>
      <c r="N323" s="132">
        <f t="shared" si="252"/>
        <v>270618.73299999995</v>
      </c>
      <c r="O323" s="133">
        <f t="shared" si="252"/>
        <v>90663.44</v>
      </c>
      <c r="P323" s="24">
        <f t="shared" si="252"/>
        <v>660547.92000000004</v>
      </c>
      <c r="Q323" s="134">
        <f t="shared" ref="Q323:Q346" si="253">SUM(M323:P323)</f>
        <v>1681240.8604000001</v>
      </c>
      <c r="R323" s="131">
        <v>425966.99</v>
      </c>
      <c r="S323" s="135">
        <f>P323/3</f>
        <v>220182.64</v>
      </c>
      <c r="T323" s="136">
        <f>Q323+R323-S323</f>
        <v>1887025.2103999997</v>
      </c>
    </row>
    <row r="324" spans="1:20" ht="24" customHeight="1">
      <c r="A324" s="55" t="s">
        <v>118</v>
      </c>
      <c r="B324" s="40" t="s">
        <v>188</v>
      </c>
      <c r="C324" s="19" t="s">
        <v>213</v>
      </c>
      <c r="D324" s="33">
        <v>11412.97</v>
      </c>
      <c r="E324" s="34">
        <v>15301.92</v>
      </c>
      <c r="F324" s="34">
        <v>2049</v>
      </c>
      <c r="G324" s="35">
        <v>2350</v>
      </c>
      <c r="H324" s="41">
        <v>70.42</v>
      </c>
      <c r="I324" s="36">
        <v>28.9</v>
      </c>
      <c r="J324" s="29">
        <v>7</v>
      </c>
      <c r="K324" s="23">
        <v>51</v>
      </c>
      <c r="L324" s="130">
        <f t="shared" ref="L324:L345" si="254">SUM(H324:K324)</f>
        <v>157.32</v>
      </c>
      <c r="M324" s="42">
        <f>(D324-F324)*H324</f>
        <v>659410.76740000001</v>
      </c>
      <c r="N324" s="24">
        <f>(D324-F324)*I324</f>
        <v>270618.73299999995</v>
      </c>
      <c r="O324" s="43">
        <f>(E324-G324)*J324</f>
        <v>90663.44</v>
      </c>
      <c r="P324" s="38">
        <f>(E324-G324)*K324</f>
        <v>660547.92000000004</v>
      </c>
      <c r="Q324" s="110">
        <f t="shared" si="253"/>
        <v>1681240.8604000001</v>
      </c>
      <c r="R324" s="50"/>
      <c r="S324" s="14"/>
      <c r="T324" s="136"/>
    </row>
    <row r="325" spans="1:20" ht="24" customHeight="1">
      <c r="A325" s="78" t="s">
        <v>217</v>
      </c>
      <c r="B325" s="18"/>
      <c r="C325" s="79" t="s">
        <v>240</v>
      </c>
      <c r="D325" s="137"/>
      <c r="E325" s="138"/>
      <c r="F325" s="138"/>
      <c r="G325" s="139"/>
      <c r="H325" s="85">
        <f t="shared" ref="H325:J325" si="255">SUM(H326)</f>
        <v>0</v>
      </c>
      <c r="I325" s="23">
        <f t="shared" si="255"/>
        <v>25.935000000000002</v>
      </c>
      <c r="J325" s="29">
        <f t="shared" si="255"/>
        <v>0</v>
      </c>
      <c r="K325" s="23">
        <f t="shared" ref="K325:N325" si="256">SUM(K326)</f>
        <v>0</v>
      </c>
      <c r="L325" s="130">
        <f t="shared" si="254"/>
        <v>25.935000000000002</v>
      </c>
      <c r="M325" s="42">
        <f t="shared" si="256"/>
        <v>0</v>
      </c>
      <c r="N325" s="24">
        <f t="shared" si="256"/>
        <v>82242.219150000004</v>
      </c>
      <c r="O325" s="140">
        <f t="shared" ref="O325:P325" si="257">SUM(O326)</f>
        <v>0</v>
      </c>
      <c r="P325" s="24">
        <f t="shared" si="257"/>
        <v>0</v>
      </c>
      <c r="Q325" s="84">
        <f t="shared" si="253"/>
        <v>82242.219150000004</v>
      </c>
      <c r="R325" s="42">
        <v>33570.26</v>
      </c>
      <c r="S325" s="111">
        <f>P325/3</f>
        <v>0</v>
      </c>
      <c r="T325" s="136">
        <f t="shared" ref="T325:T345" si="258">Q325+R325-S325</f>
        <v>115812.47915</v>
      </c>
    </row>
    <row r="326" spans="1:20" ht="24" customHeight="1">
      <c r="A326" s="55" t="s">
        <v>21</v>
      </c>
      <c r="B326" s="40" t="s">
        <v>219</v>
      </c>
      <c r="C326" s="19" t="s">
        <v>213</v>
      </c>
      <c r="D326" s="33">
        <v>5087.09</v>
      </c>
      <c r="E326" s="34">
        <v>5087.09</v>
      </c>
      <c r="F326" s="34">
        <v>1916</v>
      </c>
      <c r="G326" s="35">
        <v>2197.66</v>
      </c>
      <c r="H326" s="41">
        <v>0</v>
      </c>
      <c r="I326" s="36">
        <v>25.935000000000002</v>
      </c>
      <c r="J326" s="29">
        <f>5.187*0</f>
        <v>0</v>
      </c>
      <c r="K326" s="23">
        <f>15.561*0</f>
        <v>0</v>
      </c>
      <c r="L326" s="130">
        <f t="shared" si="254"/>
        <v>25.935000000000002</v>
      </c>
      <c r="M326" s="42">
        <f t="shared" ref="M326:M346" si="259">(D326-F326)*H326</f>
        <v>0</v>
      </c>
      <c r="N326" s="24">
        <f t="shared" ref="N326:N346" si="260">(D326-F326)*I326</f>
        <v>82242.219150000004</v>
      </c>
      <c r="O326" s="43">
        <f>(E326-G326)*J326</f>
        <v>0</v>
      </c>
      <c r="P326" s="38">
        <f>(E326-G326)*K326</f>
        <v>0</v>
      </c>
      <c r="Q326" s="84">
        <f t="shared" si="253"/>
        <v>82242.219150000004</v>
      </c>
      <c r="R326" s="42"/>
      <c r="S326" s="14"/>
      <c r="T326" s="136"/>
    </row>
    <row r="327" spans="1:20" ht="24" customHeight="1">
      <c r="A327" s="78" t="s">
        <v>218</v>
      </c>
      <c r="B327" s="18"/>
      <c r="C327" s="79" t="s">
        <v>240</v>
      </c>
      <c r="D327" s="137"/>
      <c r="E327" s="138"/>
      <c r="F327" s="138"/>
      <c r="G327" s="139"/>
      <c r="H327" s="85">
        <f t="shared" ref="H327:I327" si="261">SUM(H328:H344)</f>
        <v>10275.779</v>
      </c>
      <c r="I327" s="23">
        <f t="shared" si="261"/>
        <v>8121.4180000000006</v>
      </c>
      <c r="J327" s="29">
        <f>SUM(J328:J344)</f>
        <v>5370.3689999999997</v>
      </c>
      <c r="K327" s="23">
        <f>SUM(K328:K344)</f>
        <v>11005.148999999998</v>
      </c>
      <c r="L327" s="130">
        <f t="shared" si="254"/>
        <v>34772.714999999997</v>
      </c>
      <c r="M327" s="42">
        <f t="shared" ref="M327:N327" si="262">SUM(M328:M344)</f>
        <v>46562523.285280004</v>
      </c>
      <c r="N327" s="24">
        <f t="shared" si="262"/>
        <v>39063668.625129998</v>
      </c>
      <c r="O327" s="140">
        <f t="shared" ref="O327:P327" si="263">SUM(O328:O344)</f>
        <v>33515637.000050001</v>
      </c>
      <c r="P327" s="24">
        <f t="shared" si="263"/>
        <v>56227896.163960002</v>
      </c>
      <c r="Q327" s="84">
        <f t="shared" si="253"/>
        <v>175369725.07442001</v>
      </c>
      <c r="R327" s="42">
        <v>54094164.100000001</v>
      </c>
      <c r="S327" s="111">
        <f>P327/3</f>
        <v>18742632.054653335</v>
      </c>
      <c r="T327" s="136">
        <f t="shared" si="258"/>
        <v>210721257.11976665</v>
      </c>
    </row>
    <row r="328" spans="1:20" ht="32.25" customHeight="1">
      <c r="A328" s="55" t="s">
        <v>25</v>
      </c>
      <c r="B328" s="40" t="s">
        <v>220</v>
      </c>
      <c r="C328" s="19" t="s">
        <v>213</v>
      </c>
      <c r="D328" s="33">
        <v>5841.48</v>
      </c>
      <c r="E328" s="34">
        <v>6449.02</v>
      </c>
      <c r="F328" s="34">
        <v>1789.17</v>
      </c>
      <c r="G328" s="35">
        <v>1964.5</v>
      </c>
      <c r="H328" s="41">
        <v>239.54399999999998</v>
      </c>
      <c r="I328" s="36">
        <v>158.26600000000002</v>
      </c>
      <c r="J328" s="29">
        <v>78.343000000000004</v>
      </c>
      <c r="K328" s="23">
        <v>239.71600000000001</v>
      </c>
      <c r="L328" s="130">
        <f t="shared" si="254"/>
        <v>715.86900000000003</v>
      </c>
      <c r="M328" s="24">
        <f t="shared" si="259"/>
        <v>970706.54663999984</v>
      </c>
      <c r="N328" s="24">
        <f t="shared" si="260"/>
        <v>641342.89445999998</v>
      </c>
      <c r="O328" s="44">
        <f t="shared" ref="O328:O344" si="264">(E328-G328)*J328</f>
        <v>351330.75036000006</v>
      </c>
      <c r="P328" s="24">
        <f t="shared" ref="P328:P344" si="265">(E328-G328)*K328</f>
        <v>1075011.1963200001</v>
      </c>
      <c r="Q328" s="84">
        <f t="shared" si="253"/>
        <v>3038391.38778</v>
      </c>
      <c r="R328" s="11"/>
      <c r="S328" s="10"/>
      <c r="T328" s="136"/>
    </row>
    <row r="329" spans="1:20" ht="32.25" customHeight="1">
      <c r="A329" s="55" t="s">
        <v>24</v>
      </c>
      <c r="B329" s="40" t="s">
        <v>226</v>
      </c>
      <c r="C329" s="19" t="s">
        <v>213</v>
      </c>
      <c r="D329" s="33">
        <v>3489.57</v>
      </c>
      <c r="E329" s="34">
        <v>3863.77</v>
      </c>
      <c r="F329" s="34">
        <v>1943.33</v>
      </c>
      <c r="G329" s="35">
        <v>2083.33</v>
      </c>
      <c r="H329" s="41">
        <v>80.25</v>
      </c>
      <c r="I329" s="36">
        <v>53.5</v>
      </c>
      <c r="J329" s="27">
        <v>11.058</v>
      </c>
      <c r="K329" s="23">
        <v>90.480999999999995</v>
      </c>
      <c r="L329" s="130">
        <f t="shared" si="254"/>
        <v>235.28899999999999</v>
      </c>
      <c r="M329" s="24">
        <f t="shared" si="259"/>
        <v>124085.76000000002</v>
      </c>
      <c r="N329" s="24">
        <f t="shared" si="260"/>
        <v>82723.840000000011</v>
      </c>
      <c r="O329" s="38">
        <f t="shared" si="264"/>
        <v>19688.105520000001</v>
      </c>
      <c r="P329" s="38">
        <f t="shared" si="265"/>
        <v>161095.99163999999</v>
      </c>
      <c r="Q329" s="84">
        <f t="shared" si="253"/>
        <v>387593.69716000004</v>
      </c>
      <c r="R329" s="11"/>
      <c r="S329" s="10"/>
      <c r="T329" s="136"/>
    </row>
    <row r="330" spans="1:20" ht="32.25" customHeight="1">
      <c r="A330" s="55" t="s">
        <v>55</v>
      </c>
      <c r="B330" s="40" t="s">
        <v>225</v>
      </c>
      <c r="C330" s="19" t="s">
        <v>213</v>
      </c>
      <c r="D330" s="33">
        <v>4529.99</v>
      </c>
      <c r="E330" s="34">
        <v>5783</v>
      </c>
      <c r="F330" s="34">
        <v>1671.67</v>
      </c>
      <c r="G330" s="35">
        <v>1917.4</v>
      </c>
      <c r="H330" s="41">
        <v>284.08199999999999</v>
      </c>
      <c r="I330" s="36">
        <v>138.38399999999999</v>
      </c>
      <c r="J330" s="27">
        <v>73.631</v>
      </c>
      <c r="K330" s="23">
        <v>219.392</v>
      </c>
      <c r="L330" s="130">
        <f t="shared" si="254"/>
        <v>715.48900000000003</v>
      </c>
      <c r="M330" s="24">
        <f t="shared" si="259"/>
        <v>811997.26223999995</v>
      </c>
      <c r="N330" s="24">
        <f t="shared" si="260"/>
        <v>395545.75487999991</v>
      </c>
      <c r="O330" s="38">
        <f t="shared" si="264"/>
        <v>284627.99359999999</v>
      </c>
      <c r="P330" s="38">
        <f t="shared" si="265"/>
        <v>848081.71519999998</v>
      </c>
      <c r="Q330" s="84">
        <f t="shared" si="253"/>
        <v>2340252.7259200001</v>
      </c>
      <c r="R330" s="11"/>
      <c r="S330" s="10"/>
      <c r="T330" s="136"/>
    </row>
    <row r="331" spans="1:20" ht="32.25" customHeight="1">
      <c r="A331" s="55" t="s">
        <v>109</v>
      </c>
      <c r="B331" s="40" t="s">
        <v>228</v>
      </c>
      <c r="C331" s="19" t="s">
        <v>213</v>
      </c>
      <c r="D331" s="33">
        <v>13681.81</v>
      </c>
      <c r="E331" s="34">
        <v>16608.72</v>
      </c>
      <c r="F331" s="34">
        <v>2000</v>
      </c>
      <c r="G331" s="35">
        <v>2054.17</v>
      </c>
      <c r="H331" s="41">
        <v>368.94600000000003</v>
      </c>
      <c r="I331" s="36">
        <v>244.40699999999995</v>
      </c>
      <c r="J331" s="27">
        <v>41.521999999999998</v>
      </c>
      <c r="K331" s="23">
        <v>415.22699999999998</v>
      </c>
      <c r="L331" s="130">
        <f t="shared" si="254"/>
        <v>1070.1019999999999</v>
      </c>
      <c r="M331" s="24">
        <f t="shared" si="259"/>
        <v>4309957.0722599998</v>
      </c>
      <c r="N331" s="24">
        <f t="shared" si="260"/>
        <v>2855116.1366699995</v>
      </c>
      <c r="O331" s="38">
        <f t="shared" si="264"/>
        <v>604334.02509999997</v>
      </c>
      <c r="P331" s="38">
        <f t="shared" si="265"/>
        <v>6043442.1328499997</v>
      </c>
      <c r="Q331" s="84">
        <f t="shared" si="253"/>
        <v>13812849.36688</v>
      </c>
      <c r="R331" s="11"/>
      <c r="S331" s="10"/>
      <c r="T331" s="136"/>
    </row>
    <row r="332" spans="1:20" ht="32.25" customHeight="1">
      <c r="A332" s="55" t="s">
        <v>183</v>
      </c>
      <c r="B332" s="40" t="s">
        <v>221</v>
      </c>
      <c r="C332" s="19" t="s">
        <v>213</v>
      </c>
      <c r="D332" s="33">
        <v>1860.59</v>
      </c>
      <c r="E332" s="34">
        <v>1860.59</v>
      </c>
      <c r="F332" s="34">
        <v>1670.83</v>
      </c>
      <c r="G332" s="35">
        <v>1837.5</v>
      </c>
      <c r="H332" s="41">
        <v>2598.3500000000004</v>
      </c>
      <c r="I332" s="36">
        <v>1982.741</v>
      </c>
      <c r="J332" s="27">
        <v>46.1</v>
      </c>
      <c r="K332" s="23">
        <v>1912.905</v>
      </c>
      <c r="L332" s="130">
        <f t="shared" si="254"/>
        <v>6540.0960000000005</v>
      </c>
      <c r="M332" s="24">
        <f t="shared" si="259"/>
        <v>493062.89600000007</v>
      </c>
      <c r="N332" s="24">
        <f t="shared" si="260"/>
        <v>376244.93215999997</v>
      </c>
      <c r="O332" s="38">
        <f t="shared" si="264"/>
        <v>1064.4489999999962</v>
      </c>
      <c r="P332" s="38">
        <f t="shared" si="265"/>
        <v>44168.976449999842</v>
      </c>
      <c r="Q332" s="84">
        <f t="shared" si="253"/>
        <v>914541.2536099999</v>
      </c>
      <c r="R332" s="11"/>
      <c r="S332" s="10"/>
      <c r="T332" s="136"/>
    </row>
    <row r="333" spans="1:20" ht="32.25" customHeight="1">
      <c r="A333" s="55" t="s">
        <v>222</v>
      </c>
      <c r="B333" s="40" t="s">
        <v>223</v>
      </c>
      <c r="C333" s="19" t="s">
        <v>213</v>
      </c>
      <c r="D333" s="33">
        <v>10185.540000000001</v>
      </c>
      <c r="E333" s="34">
        <v>12193.68</v>
      </c>
      <c r="F333" s="34">
        <v>2400</v>
      </c>
      <c r="G333" s="35">
        <v>2583.33</v>
      </c>
      <c r="H333" s="41">
        <v>2575.6570000000002</v>
      </c>
      <c r="I333" s="36">
        <v>2557.4580000000001</v>
      </c>
      <c r="J333" s="27">
        <v>2127.9290000000001</v>
      </c>
      <c r="K333" s="23">
        <v>2670.8620000000001</v>
      </c>
      <c r="L333" s="130">
        <f t="shared" si="254"/>
        <v>9931.905999999999</v>
      </c>
      <c r="M333" s="24">
        <f t="shared" si="259"/>
        <v>20052880.599780004</v>
      </c>
      <c r="N333" s="24">
        <f t="shared" si="260"/>
        <v>19911191.557320002</v>
      </c>
      <c r="O333" s="38">
        <f t="shared" si="264"/>
        <v>20450142.465150002</v>
      </c>
      <c r="P333" s="38">
        <f t="shared" si="265"/>
        <v>25667918.6217</v>
      </c>
      <c r="Q333" s="84">
        <f t="shared" si="253"/>
        <v>86082133.243950009</v>
      </c>
      <c r="R333" s="11"/>
      <c r="S333" s="10"/>
      <c r="T333" s="136"/>
    </row>
    <row r="334" spans="1:20" ht="32.25" customHeight="1">
      <c r="A334" s="55" t="s">
        <v>18</v>
      </c>
      <c r="B334" s="40" t="s">
        <v>224</v>
      </c>
      <c r="C334" s="19" t="s">
        <v>213</v>
      </c>
      <c r="D334" s="33">
        <v>9857.81</v>
      </c>
      <c r="E334" s="34">
        <v>9857.81</v>
      </c>
      <c r="F334" s="34">
        <v>1492.5</v>
      </c>
      <c r="G334" s="35">
        <v>1666.67</v>
      </c>
      <c r="H334" s="41">
        <v>1070.67</v>
      </c>
      <c r="I334" s="36">
        <v>712.26400000000001</v>
      </c>
      <c r="J334" s="27">
        <v>318.01400000000001</v>
      </c>
      <c r="K334" s="23">
        <v>977.50699999999995</v>
      </c>
      <c r="L334" s="130">
        <f t="shared" si="254"/>
        <v>3078.4550000000004</v>
      </c>
      <c r="M334" s="24">
        <f t="shared" si="259"/>
        <v>8956486.4576999992</v>
      </c>
      <c r="N334" s="24">
        <f t="shared" si="260"/>
        <v>5958309.1618399993</v>
      </c>
      <c r="O334" s="38">
        <f t="shared" si="264"/>
        <v>2604897.1959599997</v>
      </c>
      <c r="P334" s="38">
        <f t="shared" si="265"/>
        <v>8006896.687979999</v>
      </c>
      <c r="Q334" s="84">
        <f t="shared" si="253"/>
        <v>25526589.503479999</v>
      </c>
      <c r="R334" s="11"/>
      <c r="S334" s="10"/>
      <c r="T334" s="136"/>
    </row>
    <row r="335" spans="1:20" ht="32.25" customHeight="1">
      <c r="A335" s="55" t="s">
        <v>24</v>
      </c>
      <c r="B335" s="40" t="s">
        <v>227</v>
      </c>
      <c r="C335" s="19" t="s">
        <v>213</v>
      </c>
      <c r="D335" s="33">
        <v>9381.2999999999993</v>
      </c>
      <c r="E335" s="34">
        <v>10002.67</v>
      </c>
      <c r="F335" s="34">
        <v>1980</v>
      </c>
      <c r="G335" s="35">
        <v>2083.33</v>
      </c>
      <c r="H335" s="41">
        <v>100.17</v>
      </c>
      <c r="I335" s="36">
        <v>66.78</v>
      </c>
      <c r="J335" s="27">
        <v>14.153</v>
      </c>
      <c r="K335" s="23">
        <v>106.155</v>
      </c>
      <c r="L335" s="130">
        <f t="shared" si="254"/>
        <v>287.25799999999998</v>
      </c>
      <c r="M335" s="24">
        <f t="shared" si="259"/>
        <v>741388.2209999999</v>
      </c>
      <c r="N335" s="24">
        <f t="shared" si="260"/>
        <v>494258.81399999995</v>
      </c>
      <c r="O335" s="38">
        <f t="shared" si="264"/>
        <v>112082.41902</v>
      </c>
      <c r="P335" s="38">
        <f t="shared" si="265"/>
        <v>840677.53769999999</v>
      </c>
      <c r="Q335" s="84">
        <f t="shared" si="253"/>
        <v>2188406.9917199998</v>
      </c>
      <c r="R335" s="11"/>
      <c r="S335" s="10"/>
      <c r="T335" s="136"/>
    </row>
    <row r="336" spans="1:20" ht="32.25" customHeight="1">
      <c r="A336" s="55" t="s">
        <v>246</v>
      </c>
      <c r="B336" s="40" t="s">
        <v>313</v>
      </c>
      <c r="C336" s="19" t="s">
        <v>213</v>
      </c>
      <c r="D336" s="33">
        <v>9788.43</v>
      </c>
      <c r="E336" s="34">
        <v>15390.55</v>
      </c>
      <c r="F336" s="34">
        <v>1590.83</v>
      </c>
      <c r="G336" s="35">
        <v>1824.68</v>
      </c>
      <c r="H336" s="41">
        <v>19.401</v>
      </c>
      <c r="I336" s="36">
        <v>12.933999999999999</v>
      </c>
      <c r="J336" s="27">
        <v>8.8520000000000003</v>
      </c>
      <c r="K336" s="23">
        <v>26.552</v>
      </c>
      <c r="L336" s="130">
        <f t="shared" si="254"/>
        <v>67.739000000000004</v>
      </c>
      <c r="M336" s="24">
        <f t="shared" si="259"/>
        <v>159041.63760000002</v>
      </c>
      <c r="N336" s="24">
        <f t="shared" si="260"/>
        <v>106027.75839999999</v>
      </c>
      <c r="O336" s="38">
        <f t="shared" si="264"/>
        <v>120085.08124</v>
      </c>
      <c r="P336" s="38">
        <f t="shared" si="265"/>
        <v>360200.98023999995</v>
      </c>
      <c r="Q336" s="84">
        <f t="shared" si="253"/>
        <v>745355.45747999998</v>
      </c>
      <c r="R336" s="11"/>
      <c r="S336" s="10"/>
      <c r="T336" s="136"/>
    </row>
    <row r="337" spans="1:21" ht="32.25" customHeight="1">
      <c r="A337" s="55" t="s">
        <v>251</v>
      </c>
      <c r="B337" s="40" t="s">
        <v>314</v>
      </c>
      <c r="C337" s="19" t="s">
        <v>213</v>
      </c>
      <c r="D337" s="33">
        <v>2855.52</v>
      </c>
      <c r="E337" s="34">
        <v>3812.68</v>
      </c>
      <c r="F337" s="34">
        <v>1570.83</v>
      </c>
      <c r="G337" s="35">
        <v>1801.74</v>
      </c>
      <c r="H337" s="41">
        <v>943.97699999999998</v>
      </c>
      <c r="I337" s="36">
        <v>215.501</v>
      </c>
      <c r="J337" s="27">
        <v>208.91900000000001</v>
      </c>
      <c r="K337" s="23">
        <v>2178.8389999999999</v>
      </c>
      <c r="L337" s="130">
        <f t="shared" si="254"/>
        <v>3547.2359999999999</v>
      </c>
      <c r="M337" s="24">
        <f t="shared" si="259"/>
        <v>1212717.81213</v>
      </c>
      <c r="N337" s="24">
        <f t="shared" si="260"/>
        <v>276851.97969000001</v>
      </c>
      <c r="O337" s="38">
        <f t="shared" si="264"/>
        <v>420123.57386</v>
      </c>
      <c r="P337" s="38">
        <f t="shared" si="265"/>
        <v>4381514.4986599991</v>
      </c>
      <c r="Q337" s="84">
        <f t="shared" si="253"/>
        <v>6291207.8643399989</v>
      </c>
      <c r="R337" s="11"/>
      <c r="S337" s="10"/>
      <c r="T337" s="136"/>
    </row>
    <row r="338" spans="1:21" ht="32.25" customHeight="1">
      <c r="A338" s="55" t="s">
        <v>25</v>
      </c>
      <c r="B338" s="40" t="s">
        <v>17</v>
      </c>
      <c r="C338" s="19" t="s">
        <v>214</v>
      </c>
      <c r="D338" s="33">
        <v>5841.48</v>
      </c>
      <c r="E338" s="34">
        <v>6449.02</v>
      </c>
      <c r="F338" s="34">
        <v>1789.17</v>
      </c>
      <c r="G338" s="35">
        <v>1964.5</v>
      </c>
      <c r="H338" s="41">
        <v>21.908999999999999</v>
      </c>
      <c r="I338" s="36">
        <v>15.772</v>
      </c>
      <c r="J338" s="27">
        <v>3.4460000000000002</v>
      </c>
      <c r="K338" s="23">
        <v>25.248000000000001</v>
      </c>
      <c r="L338" s="130">
        <f t="shared" si="254"/>
        <v>66.375</v>
      </c>
      <c r="M338" s="24">
        <f t="shared" si="259"/>
        <v>88782.059789999985</v>
      </c>
      <c r="N338" s="24">
        <f t="shared" si="260"/>
        <v>63913.033319999995</v>
      </c>
      <c r="O338" s="38">
        <f t="shared" si="264"/>
        <v>15453.655920000003</v>
      </c>
      <c r="P338" s="38">
        <f t="shared" si="265"/>
        <v>113225.16096000002</v>
      </c>
      <c r="Q338" s="84">
        <f t="shared" si="253"/>
        <v>281373.90999000001</v>
      </c>
      <c r="R338" s="11"/>
      <c r="S338" s="10"/>
      <c r="T338" s="136"/>
    </row>
    <row r="339" spans="1:21" ht="32.25" customHeight="1">
      <c r="A339" s="55" t="s">
        <v>183</v>
      </c>
      <c r="B339" s="40" t="s">
        <v>221</v>
      </c>
      <c r="C339" s="19" t="s">
        <v>214</v>
      </c>
      <c r="D339" s="20">
        <v>1860.59</v>
      </c>
      <c r="E339" s="21">
        <v>1860.59</v>
      </c>
      <c r="F339" s="21">
        <v>1670.83</v>
      </c>
      <c r="G339" s="22">
        <v>1837.5</v>
      </c>
      <c r="H339" s="29">
        <v>798.07500000000005</v>
      </c>
      <c r="I339" s="23">
        <v>911.66000000000008</v>
      </c>
      <c r="J339" s="27">
        <v>1496.4090000000001</v>
      </c>
      <c r="K339" s="23">
        <v>1144.8009999999999</v>
      </c>
      <c r="L339" s="130">
        <f t="shared" si="254"/>
        <v>4350.9449999999997</v>
      </c>
      <c r="M339" s="24">
        <f t="shared" si="259"/>
        <v>151442.712</v>
      </c>
      <c r="N339" s="24">
        <f t="shared" si="260"/>
        <v>172996.60159999999</v>
      </c>
      <c r="O339" s="38">
        <f t="shared" si="264"/>
        <v>34552.08380999988</v>
      </c>
      <c r="P339" s="38">
        <f t="shared" si="265"/>
        <v>26433.455089999905</v>
      </c>
      <c r="Q339" s="84">
        <f t="shared" si="253"/>
        <v>385424.85249999975</v>
      </c>
      <c r="R339" s="11"/>
      <c r="S339" s="10"/>
      <c r="T339" s="136"/>
    </row>
    <row r="340" spans="1:21" ht="32.25" customHeight="1">
      <c r="A340" s="55" t="s">
        <v>222</v>
      </c>
      <c r="B340" s="40" t="s">
        <v>230</v>
      </c>
      <c r="C340" s="19" t="s">
        <v>214</v>
      </c>
      <c r="D340" s="20">
        <v>10185.540000000001</v>
      </c>
      <c r="E340" s="21">
        <v>12193.68</v>
      </c>
      <c r="F340" s="21">
        <v>2400</v>
      </c>
      <c r="G340" s="22">
        <v>2583.33</v>
      </c>
      <c r="H340" s="29">
        <v>739.31899999999996</v>
      </c>
      <c r="I340" s="23">
        <v>770.67600000000004</v>
      </c>
      <c r="J340" s="27">
        <v>785.173</v>
      </c>
      <c r="K340" s="23">
        <v>724.56100000000004</v>
      </c>
      <c r="L340" s="130">
        <f t="shared" si="254"/>
        <v>3019.7289999999998</v>
      </c>
      <c r="M340" s="24">
        <f t="shared" si="259"/>
        <v>5755997.64726</v>
      </c>
      <c r="N340" s="24">
        <f t="shared" si="260"/>
        <v>6000128.8250400014</v>
      </c>
      <c r="O340" s="38">
        <f t="shared" si="264"/>
        <v>7545787.3405499998</v>
      </c>
      <c r="P340" s="38">
        <f t="shared" si="265"/>
        <v>6963284.8063500002</v>
      </c>
      <c r="Q340" s="84">
        <f t="shared" si="253"/>
        <v>26265198.619199999</v>
      </c>
      <c r="R340" s="11"/>
      <c r="S340" s="10"/>
      <c r="T340" s="136"/>
    </row>
    <row r="341" spans="1:21" ht="32.25" customHeight="1">
      <c r="A341" s="55" t="s">
        <v>55</v>
      </c>
      <c r="B341" s="40" t="s">
        <v>54</v>
      </c>
      <c r="C341" s="19" t="s">
        <v>214</v>
      </c>
      <c r="D341" s="20">
        <v>4529.99</v>
      </c>
      <c r="E341" s="21">
        <v>5783</v>
      </c>
      <c r="F341" s="21">
        <v>1671.67</v>
      </c>
      <c r="G341" s="22">
        <v>1917.4</v>
      </c>
      <c r="H341" s="29">
        <v>33.012999999999998</v>
      </c>
      <c r="I341" s="23">
        <v>23.768000000000001</v>
      </c>
      <c r="J341" s="27">
        <v>29.420999999999999</v>
      </c>
      <c r="K341" s="23">
        <v>30.606999999999999</v>
      </c>
      <c r="L341" s="130">
        <f t="shared" si="254"/>
        <v>116.809</v>
      </c>
      <c r="M341" s="24">
        <f t="shared" si="259"/>
        <v>94361.718159999989</v>
      </c>
      <c r="N341" s="24">
        <f t="shared" si="260"/>
        <v>67936.549759999994</v>
      </c>
      <c r="O341" s="38">
        <f t="shared" si="264"/>
        <v>113729.81759999999</v>
      </c>
      <c r="P341" s="38">
        <f t="shared" si="265"/>
        <v>118314.41919999999</v>
      </c>
      <c r="Q341" s="84">
        <f t="shared" si="253"/>
        <v>394342.50471999997</v>
      </c>
      <c r="R341" s="11"/>
      <c r="S341" s="10"/>
      <c r="T341" s="136"/>
    </row>
    <row r="342" spans="1:21" ht="32.25" customHeight="1">
      <c r="A342" s="55" t="s">
        <v>251</v>
      </c>
      <c r="B342" s="40" t="s">
        <v>314</v>
      </c>
      <c r="C342" s="19" t="s">
        <v>214</v>
      </c>
      <c r="D342" s="20">
        <v>2855.52</v>
      </c>
      <c r="E342" s="21">
        <v>3812.68</v>
      </c>
      <c r="F342" s="21">
        <v>1570.83</v>
      </c>
      <c r="G342" s="22">
        <v>1801.74</v>
      </c>
      <c r="H342" s="29">
        <v>140.05199999999999</v>
      </c>
      <c r="I342" s="23">
        <v>90.938999999999993</v>
      </c>
      <c r="J342" s="27">
        <v>66.341999999999999</v>
      </c>
      <c r="K342" s="23">
        <v>104.63800000000001</v>
      </c>
      <c r="L342" s="130">
        <f t="shared" si="254"/>
        <v>401.971</v>
      </c>
      <c r="M342" s="24">
        <f t="shared" si="259"/>
        <v>179923.40388</v>
      </c>
      <c r="N342" s="24">
        <f t="shared" si="260"/>
        <v>116828.42391</v>
      </c>
      <c r="O342" s="38">
        <f t="shared" si="264"/>
        <v>133409.78147999998</v>
      </c>
      <c r="P342" s="38">
        <f t="shared" si="265"/>
        <v>210420.73971999998</v>
      </c>
      <c r="Q342" s="84">
        <f t="shared" si="253"/>
        <v>640582.34898999997</v>
      </c>
      <c r="R342" s="11"/>
      <c r="S342" s="10"/>
      <c r="T342" s="136"/>
    </row>
    <row r="343" spans="1:21" ht="32.25" customHeight="1">
      <c r="A343" s="55" t="s">
        <v>109</v>
      </c>
      <c r="B343" s="40" t="s">
        <v>17</v>
      </c>
      <c r="C343" s="19" t="s">
        <v>214</v>
      </c>
      <c r="D343" s="20">
        <v>13681.81</v>
      </c>
      <c r="E343" s="21">
        <v>16608.72</v>
      </c>
      <c r="F343" s="21">
        <v>2000</v>
      </c>
      <c r="G343" s="22">
        <v>2054.17</v>
      </c>
      <c r="H343" s="29">
        <v>79.884</v>
      </c>
      <c r="I343" s="23">
        <v>45.991999999999997</v>
      </c>
      <c r="J343" s="27">
        <v>32.090000000000003</v>
      </c>
      <c r="K343" s="23">
        <v>37.658000000000001</v>
      </c>
      <c r="L343" s="130">
        <f t="shared" si="254"/>
        <v>195.62400000000002</v>
      </c>
      <c r="M343" s="24">
        <f t="shared" si="259"/>
        <v>933189.71003999992</v>
      </c>
      <c r="N343" s="24">
        <f t="shared" si="260"/>
        <v>537269.80551999994</v>
      </c>
      <c r="O343" s="38">
        <f t="shared" si="264"/>
        <v>467055.5095000001</v>
      </c>
      <c r="P343" s="38">
        <f t="shared" si="265"/>
        <v>548095.2439</v>
      </c>
      <c r="Q343" s="84">
        <f t="shared" si="253"/>
        <v>2485610.26896</v>
      </c>
      <c r="R343" s="11"/>
      <c r="S343" s="10"/>
      <c r="T343" s="136"/>
    </row>
    <row r="344" spans="1:21" ht="32.25" customHeight="1">
      <c r="A344" s="56" t="s">
        <v>18</v>
      </c>
      <c r="B344" s="45" t="s">
        <v>229</v>
      </c>
      <c r="C344" s="19" t="s">
        <v>214</v>
      </c>
      <c r="D344" s="33">
        <v>9857.81</v>
      </c>
      <c r="E344" s="34">
        <v>9857.81</v>
      </c>
      <c r="F344" s="34">
        <v>1492.5</v>
      </c>
      <c r="G344" s="35">
        <v>1666.67</v>
      </c>
      <c r="H344" s="41">
        <v>182.48000000000002</v>
      </c>
      <c r="I344" s="36">
        <v>120.376</v>
      </c>
      <c r="J344" s="27">
        <v>28.966999999999999</v>
      </c>
      <c r="K344" s="23">
        <v>100</v>
      </c>
      <c r="L344" s="130">
        <f t="shared" si="254"/>
        <v>431.82299999999998</v>
      </c>
      <c r="M344" s="42">
        <f t="shared" si="259"/>
        <v>1526501.7688</v>
      </c>
      <c r="N344" s="24">
        <f t="shared" si="260"/>
        <v>1006982.5565599999</v>
      </c>
      <c r="O344" s="46">
        <f t="shared" si="264"/>
        <v>237272.75237999996</v>
      </c>
      <c r="P344" s="38">
        <f t="shared" si="265"/>
        <v>819114</v>
      </c>
      <c r="Q344" s="84">
        <f t="shared" si="253"/>
        <v>3589871.0777400001</v>
      </c>
      <c r="R344" s="12"/>
      <c r="S344" s="13"/>
      <c r="T344" s="136"/>
    </row>
    <row r="345" spans="1:21" ht="24" customHeight="1">
      <c r="A345" s="78" t="s">
        <v>238</v>
      </c>
      <c r="B345" s="18"/>
      <c r="C345" s="79" t="s">
        <v>240</v>
      </c>
      <c r="D345" s="141"/>
      <c r="E345" s="142"/>
      <c r="F345" s="142"/>
      <c r="G345" s="143"/>
      <c r="H345" s="85">
        <f t="shared" ref="H345:J345" si="266">SUM(H346)</f>
        <v>0</v>
      </c>
      <c r="I345" s="23">
        <f t="shared" si="266"/>
        <v>29.393999999999998</v>
      </c>
      <c r="J345" s="27">
        <f t="shared" si="266"/>
        <v>5.8789999999999996</v>
      </c>
      <c r="K345" s="29">
        <f>SUM(K346)</f>
        <v>17.637</v>
      </c>
      <c r="L345" s="130">
        <f t="shared" si="254"/>
        <v>52.91</v>
      </c>
      <c r="M345" s="42">
        <f t="shared" ref="M345:N345" si="267">SUM(M346)</f>
        <v>0</v>
      </c>
      <c r="N345" s="24">
        <f t="shared" si="267"/>
        <v>46315.243979999999</v>
      </c>
      <c r="O345" s="24">
        <f t="shared" ref="O345:P345" si="268">SUM(O346)</f>
        <v>11357.816470000002</v>
      </c>
      <c r="P345" s="140">
        <f t="shared" si="268"/>
        <v>34073.449410000008</v>
      </c>
      <c r="Q345" s="84">
        <f t="shared" si="253"/>
        <v>91746.50986000002</v>
      </c>
      <c r="R345" s="42">
        <v>0</v>
      </c>
      <c r="S345" s="111">
        <f>P345/3</f>
        <v>11357.816470000003</v>
      </c>
      <c r="T345" s="136">
        <f t="shared" si="258"/>
        <v>80388.693390000015</v>
      </c>
    </row>
    <row r="346" spans="1:21" ht="24" customHeight="1">
      <c r="A346" s="56" t="s">
        <v>21</v>
      </c>
      <c r="B346" s="45" t="s">
        <v>239</v>
      </c>
      <c r="C346" s="32" t="s">
        <v>213</v>
      </c>
      <c r="D346" s="33">
        <v>3491.67</v>
      </c>
      <c r="E346" s="34">
        <v>4129.59</v>
      </c>
      <c r="F346" s="34">
        <v>1916</v>
      </c>
      <c r="G346" s="35">
        <v>2197.66</v>
      </c>
      <c r="H346" s="41">
        <v>0</v>
      </c>
      <c r="I346" s="47">
        <v>29.393999999999998</v>
      </c>
      <c r="J346" s="16">
        <v>5.8789999999999996</v>
      </c>
      <c r="K346" s="7">
        <v>17.637</v>
      </c>
      <c r="L346" s="144">
        <f>SUM(H346:K346)</f>
        <v>52.91</v>
      </c>
      <c r="M346" s="38">
        <f t="shared" si="259"/>
        <v>0</v>
      </c>
      <c r="N346" s="38">
        <f t="shared" si="260"/>
        <v>46315.243979999999</v>
      </c>
      <c r="O346" s="38">
        <f>(E346-G346)*J346</f>
        <v>11357.816470000002</v>
      </c>
      <c r="P346" s="38">
        <f>(E346-G346)*K346</f>
        <v>34073.449410000008</v>
      </c>
      <c r="Q346" s="44">
        <f t="shared" si="253"/>
        <v>91746.50986000002</v>
      </c>
      <c r="R346" s="51"/>
      <c r="S346" s="15"/>
      <c r="T346" s="136"/>
    </row>
    <row r="347" spans="1:21" s="8" customFormat="1" ht="30.75" customHeight="1">
      <c r="A347" s="176" t="s">
        <v>328</v>
      </c>
      <c r="B347" s="177"/>
      <c r="C347" s="178"/>
      <c r="D347" s="88" t="s">
        <v>16</v>
      </c>
      <c r="E347" s="89" t="s">
        <v>16</v>
      </c>
      <c r="F347" s="89" t="s">
        <v>16</v>
      </c>
      <c r="G347" s="90" t="s">
        <v>16</v>
      </c>
      <c r="H347" s="145">
        <f t="shared" ref="H347:N347" si="269">H323+H325+H327+H345</f>
        <v>10346.199000000001</v>
      </c>
      <c r="I347" s="92">
        <f t="shared" si="269"/>
        <v>8205.6470000000008</v>
      </c>
      <c r="J347" s="91">
        <f t="shared" si="269"/>
        <v>5383.2479999999996</v>
      </c>
      <c r="K347" s="92">
        <f t="shared" si="269"/>
        <v>11073.785999999998</v>
      </c>
      <c r="L347" s="93">
        <f>L323+L325+L327+L345</f>
        <v>35008.879999999997</v>
      </c>
      <c r="M347" s="131">
        <f t="shared" si="269"/>
        <v>47221934.052680001</v>
      </c>
      <c r="N347" s="132">
        <f t="shared" si="269"/>
        <v>39462844.821259998</v>
      </c>
      <c r="O347" s="132">
        <f t="shared" ref="O347:T347" si="270">O323+O325+O327+O345</f>
        <v>33617658.256519996</v>
      </c>
      <c r="P347" s="132">
        <f>P323+P325+P327+P345</f>
        <v>56922517.533370003</v>
      </c>
      <c r="Q347" s="98">
        <f>SUM(M347:P347)</f>
        <v>177224954.66382998</v>
      </c>
      <c r="R347" s="146">
        <f>R323+R325+R327+R345</f>
        <v>54553701.350000001</v>
      </c>
      <c r="S347" s="146">
        <f t="shared" si="270"/>
        <v>18974172.511123337</v>
      </c>
      <c r="T347" s="99">
        <f t="shared" si="270"/>
        <v>212804483.50270668</v>
      </c>
    </row>
    <row r="348" spans="1:21" s="2" customFormat="1" ht="30.75" customHeight="1">
      <c r="A348" s="193" t="s">
        <v>327</v>
      </c>
      <c r="B348" s="194"/>
      <c r="C348" s="195"/>
      <c r="D348" s="80"/>
      <c r="E348" s="81"/>
      <c r="F348" s="81"/>
      <c r="G348" s="82"/>
      <c r="H348" s="85"/>
      <c r="I348" s="23"/>
      <c r="J348" s="27"/>
      <c r="K348" s="23"/>
      <c r="L348" s="83"/>
      <c r="M348" s="42">
        <f>M347+M322</f>
        <v>2091919576.4711199</v>
      </c>
      <c r="N348" s="24">
        <f t="shared" ref="N348:P348" si="271">N347+N322</f>
        <v>1149354250.4650207</v>
      </c>
      <c r="O348" s="24">
        <f t="shared" si="271"/>
        <v>608062200.58652997</v>
      </c>
      <c r="P348" s="24">
        <f t="shared" si="271"/>
        <v>2598497925.6361008</v>
      </c>
      <c r="Q348" s="110">
        <f t="shared" ref="Q348:Q350" si="272">SUM(M348:P348)</f>
        <v>6447833953.1587715</v>
      </c>
      <c r="R348" s="48">
        <f>R347+R322</f>
        <v>1690348305.4900005</v>
      </c>
      <c r="S348" s="48">
        <f>S347+S322</f>
        <v>866165975.21203303</v>
      </c>
      <c r="T348" s="111">
        <f>Q348+R348-S348</f>
        <v>7272016283.436739</v>
      </c>
      <c r="U348" s="6">
        <f>T347+T322</f>
        <v>7272016283.436739</v>
      </c>
    </row>
    <row r="349" spans="1:21" s="8" customFormat="1" ht="30.75" customHeight="1">
      <c r="A349" s="147"/>
      <c r="B349" s="148"/>
      <c r="C349" s="100" t="s">
        <v>240</v>
      </c>
      <c r="D349" s="101" t="s">
        <v>16</v>
      </c>
      <c r="E349" s="102" t="s">
        <v>16</v>
      </c>
      <c r="F349" s="102" t="s">
        <v>16</v>
      </c>
      <c r="G349" s="103" t="s">
        <v>16</v>
      </c>
      <c r="H349" s="149">
        <f>H347+H320</f>
        <v>1946224.9160000002</v>
      </c>
      <c r="I349" s="105">
        <f t="shared" ref="I349:K349" si="273">I347+I320</f>
        <v>1101939.9110000001</v>
      </c>
      <c r="J349" s="104">
        <f t="shared" si="273"/>
        <v>420471.37800000014</v>
      </c>
      <c r="K349" s="105">
        <f t="shared" si="273"/>
        <v>1545046.9169999997</v>
      </c>
      <c r="L349" s="106">
        <f>L347+L320</f>
        <v>5013683.1219999976</v>
      </c>
      <c r="M349" s="150">
        <f>M320+M347</f>
        <v>2089668982.8873198</v>
      </c>
      <c r="N349" s="108">
        <f t="shared" ref="N349:P349" si="274">N320+N347</f>
        <v>1147319388.6004307</v>
      </c>
      <c r="O349" s="108">
        <f t="shared" si="274"/>
        <v>605272366.73667002</v>
      </c>
      <c r="P349" s="108">
        <f t="shared" si="274"/>
        <v>2594464527.2362509</v>
      </c>
      <c r="Q349" s="109">
        <f t="shared" si="272"/>
        <v>6436725265.4606714</v>
      </c>
      <c r="R349" s="151"/>
      <c r="S349" s="151"/>
      <c r="T349" s="152"/>
    </row>
    <row r="350" spans="1:21" s="9" customFormat="1" ht="28.5" customHeight="1">
      <c r="A350" s="153"/>
      <c r="B350" s="154"/>
      <c r="C350" s="112" t="s">
        <v>13</v>
      </c>
      <c r="D350" s="113" t="s">
        <v>16</v>
      </c>
      <c r="E350" s="114" t="s">
        <v>16</v>
      </c>
      <c r="F350" s="114" t="s">
        <v>16</v>
      </c>
      <c r="G350" s="115" t="s">
        <v>16</v>
      </c>
      <c r="H350" s="155">
        <f t="shared" ref="H350:I350" si="275">H321</f>
        <v>488533.44799999992</v>
      </c>
      <c r="I350" s="156">
        <f t="shared" si="275"/>
        <v>480720.19199999998</v>
      </c>
      <c r="J350" s="116">
        <f>J321</f>
        <v>244771.94</v>
      </c>
      <c r="K350" s="156">
        <f>K321</f>
        <v>346009.22099999996</v>
      </c>
      <c r="L350" s="118">
        <f>SUM(H350:K350)</f>
        <v>1560034.8009999997</v>
      </c>
      <c r="M350" s="157">
        <f>M321</f>
        <v>2250593.5837999997</v>
      </c>
      <c r="N350" s="158">
        <f t="shared" ref="N350:O350" si="276">N321</f>
        <v>2034861.8645899999</v>
      </c>
      <c r="O350" s="158">
        <f t="shared" si="276"/>
        <v>2789833.8498600004</v>
      </c>
      <c r="P350" s="158">
        <f>P321</f>
        <v>4033398.3998499992</v>
      </c>
      <c r="Q350" s="159">
        <f t="shared" si="272"/>
        <v>11108687.698099999</v>
      </c>
      <c r="R350" s="160"/>
      <c r="S350" s="160"/>
      <c r="T350" s="161"/>
    </row>
    <row r="352" spans="1:21" ht="56.25" customHeight="1">
      <c r="R352" s="166" t="s">
        <v>329</v>
      </c>
      <c r="S352" s="167"/>
      <c r="T352" s="17">
        <f>4426691763.06</f>
        <v>4426691763.0600004</v>
      </c>
    </row>
    <row r="353" spans="6:20" ht="39" hidden="1" customHeight="1">
      <c r="R353" s="166"/>
      <c r="S353" s="167"/>
      <c r="T353" s="17"/>
    </row>
    <row r="354" spans="6:20" ht="33" hidden="1" customHeight="1">
      <c r="R354" s="166"/>
      <c r="S354" s="167"/>
      <c r="T354" s="17"/>
    </row>
    <row r="355" spans="6:20" ht="46.5" customHeight="1">
      <c r="R355" s="166" t="s">
        <v>334</v>
      </c>
      <c r="S355" s="167"/>
      <c r="T355" s="17">
        <f>T348-T352+T353-T354</f>
        <v>2845324520.3767385</v>
      </c>
    </row>
    <row r="356" spans="6:20" ht="51" hidden="1" customHeight="1">
      <c r="F356" s="186" t="s">
        <v>330</v>
      </c>
      <c r="G356" s="186"/>
      <c r="H356" s="186"/>
      <c r="I356" s="162"/>
      <c r="J356" s="163"/>
      <c r="K356" s="163"/>
      <c r="L356" s="164" t="s">
        <v>331</v>
      </c>
      <c r="M356" s="164"/>
      <c r="N356" s="165"/>
    </row>
  </sheetData>
  <autoFilter ref="A6:V350"/>
  <mergeCells count="23">
    <mergeCell ref="A1:T1"/>
    <mergeCell ref="F356:H356"/>
    <mergeCell ref="D3:E3"/>
    <mergeCell ref="F3:G3"/>
    <mergeCell ref="R355:S355"/>
    <mergeCell ref="R352:S352"/>
    <mergeCell ref="R353:S353"/>
    <mergeCell ref="T3:T5"/>
    <mergeCell ref="A348:C348"/>
    <mergeCell ref="S3:S5"/>
    <mergeCell ref="R3:R5"/>
    <mergeCell ref="A3:A5"/>
    <mergeCell ref="B3:B5"/>
    <mergeCell ref="D4:D5"/>
    <mergeCell ref="E4:E5"/>
    <mergeCell ref="F4:F5"/>
    <mergeCell ref="R354:S354"/>
    <mergeCell ref="G4:G5"/>
    <mergeCell ref="A320:B322"/>
    <mergeCell ref="A347:C347"/>
    <mergeCell ref="C3:C5"/>
    <mergeCell ref="M3:Q3"/>
    <mergeCell ref="H3:L3"/>
  </mergeCells>
  <pageMargins left="0.59055118110236227" right="0.19685039370078741" top="0.59055118110236227" bottom="0.39370078740157483" header="0" footer="0"/>
  <pageSetup paperSize="9" scale="32" fitToHeight="0" orientation="landscape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Дельта Т - СВОД</vt:lpstr>
      <vt:lpstr>'1 Дельта Т - СВОД'!Заголовки_для_печати</vt:lpstr>
      <vt:lpstr>'1 Дельта Т - СВОД'!Область_печати</vt:lpstr>
    </vt:vector>
  </TitlesOfParts>
  <Company>Минестерство энергетики и связи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lubovtsova</dc:creator>
  <cp:lastModifiedBy>minfin user</cp:lastModifiedBy>
  <cp:lastPrinted>2024-09-13T11:30:29Z</cp:lastPrinted>
  <dcterms:created xsi:type="dcterms:W3CDTF">2014-12-30T11:05:19Z</dcterms:created>
  <dcterms:modified xsi:type="dcterms:W3CDTF">2024-10-07T06:54:54Z</dcterms:modified>
</cp:coreProperties>
</file>