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2" r:id="rId1"/>
  </sheets>
  <definedNames>
    <definedName name="_xlnm._FilterDatabase" localSheetId="0" hidden="1">Table2!$A$8:$E$71</definedName>
    <definedName name="_xlnm.Print_Titles" localSheetId="0">Table2!$6:$8</definedName>
    <definedName name="_xlnm.Print_Area" localSheetId="0">Table2!$A$1:$E$71</definedName>
  </definedNames>
  <calcPr calcId="125725"/>
</workbook>
</file>

<file path=xl/calcChain.xml><?xml version="1.0" encoding="utf-8"?>
<calcChain xmlns="http://schemas.openxmlformats.org/spreadsheetml/2006/main">
  <c r="D65" i="2"/>
  <c r="E65"/>
  <c r="C65"/>
  <c r="E43"/>
  <c r="D43"/>
  <c r="C43"/>
  <c r="E39"/>
  <c r="D39"/>
  <c r="C39"/>
  <c r="E33"/>
  <c r="D33"/>
  <c r="C33"/>
  <c r="E32"/>
  <c r="D32"/>
  <c r="C32"/>
  <c r="D60"/>
  <c r="E60"/>
  <c r="C60"/>
  <c r="D50" l="1"/>
  <c r="E50" s="1"/>
  <c r="D49"/>
  <c r="E49" s="1"/>
  <c r="E28" l="1"/>
  <c r="D28"/>
  <c r="C28"/>
  <c r="D67" l="1"/>
  <c r="E67"/>
  <c r="C67"/>
  <c r="E70"/>
  <c r="D70"/>
  <c r="C70"/>
  <c r="E18"/>
  <c r="E17" s="1"/>
  <c r="D18"/>
  <c r="D17" s="1"/>
  <c r="C18"/>
  <c r="C17" s="1"/>
  <c r="D35"/>
  <c r="D38"/>
  <c r="E38"/>
  <c r="C38"/>
  <c r="D62" l="1"/>
  <c r="E62"/>
  <c r="C62"/>
  <c r="D51" l="1"/>
  <c r="E51"/>
  <c r="C51"/>
  <c r="E10"/>
  <c r="D56" l="1"/>
  <c r="E56"/>
  <c r="C56"/>
  <c r="C48"/>
  <c r="D48" l="1"/>
  <c r="E48"/>
  <c r="E9" l="1"/>
  <c r="E54"/>
  <c r="D54"/>
  <c r="C54"/>
  <c r="C10" l="1"/>
  <c r="C9" s="1"/>
  <c r="D10"/>
  <c r="D9" s="1"/>
</calcChain>
</file>

<file path=xl/sharedStrings.xml><?xml version="1.0" encoding="utf-8"?>
<sst xmlns="http://schemas.openxmlformats.org/spreadsheetml/2006/main" count="86" uniqueCount="80">
  <si>
    <t/>
  </si>
  <si>
    <t>2</t>
  </si>
  <si>
    <t>Наименование государственной программы, мероприятия</t>
  </si>
  <si>
    <t>Социальная поддержка приемных семей и семей опекунов</t>
  </si>
  <si>
    <t>Расходы на обеспечение деятельности государственных учреждений в сфере социального обслуживания населения</t>
  </si>
  <si>
    <t>Расходы на обеспечение деятельности государственных учреждений в сфере здравоохранения</t>
  </si>
  <si>
    <t>Расходы на обеспечение деятельности государственных учреждений в сфере образования</t>
  </si>
  <si>
    <t>Социальная поддержка детей-сирот</t>
  </si>
  <si>
    <t>Межбюджетные трансферты из областного бюджета бюджетам муниципальных образований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</si>
  <si>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социальной защиты</t>
  </si>
  <si>
    <t>Межбюджетные трансферты из федерального бюджета на поддержку семей и детей в сфере социальной защиты</t>
  </si>
  <si>
    <t>Развитие системы отдыха и оздоровления детей</t>
  </si>
  <si>
    <t>Выявление и поддержка одаренных детей и молодежи</t>
  </si>
  <si>
    <t>Создание условий для получения детьми-инвалидами качественного образования</t>
  </si>
  <si>
    <t>Расходы на обеспечение деятельности государственных учреждений в сфере культуры</t>
  </si>
  <si>
    <t>Мероприятия в области образования</t>
  </si>
  <si>
    <t>Компенсация родительской платы за присмотр и уход  за ребенком в образовательных организациях, реализующих образовательную программу дошкольного образования</t>
  </si>
  <si>
    <t>Обеспечение полноценным питанием беременных женщин, кормящих матерей и детей в возрасте до трех лет</t>
  </si>
  <si>
    <t>Сумма</t>
  </si>
  <si>
    <t>ГОСУДАРСТВЕННЫЕ ПРОГРАММЫ АРХАНГЕЛЬСКОЙ ОБЛАСТИ</t>
  </si>
  <si>
    <t>Гранты на финансовое обеспечение программ дошкольного образования в государственных образовательных организациях высшего образования,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</si>
  <si>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государственных учреждений (дополнительное образование, профессиональное образование)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</si>
  <si>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</si>
  <si>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жильем молодых семей</t>
  </si>
  <si>
    <t>Социальная поддержка семей, воспитывающих детей</t>
  </si>
  <si>
    <t>1.</t>
  </si>
  <si>
    <t>2.</t>
  </si>
  <si>
    <t>3.</t>
  </si>
  <si>
    <t>4.</t>
  </si>
  <si>
    <t>5.</t>
  </si>
  <si>
    <t>6.</t>
  </si>
  <si>
    <t>7.</t>
  </si>
  <si>
    <t>Расходы на обеспечение деятельности государственных учреждений в сфере физической культуры и спорта</t>
  </si>
  <si>
    <t>Государственная программа Архангельской области "Развитие здравоохранения Архангельской области"</t>
  </si>
  <si>
    <t>Государственная программа Архангельской области "Развитие образования и науки Архангельской области"</t>
  </si>
  <si>
    <t>Государственная программа Архангельской области "Социальная поддержка граждан в Архангельской области"</t>
  </si>
  <si>
    <t>Государственная программа Архангельской области "Культура Русского Севера"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</si>
  <si>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</si>
  <si>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</si>
  <si>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</si>
  <si>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Государственная программа Архангельской области "Молодежь Поморья"</t>
  </si>
  <si>
    <t xml:space="preserve">Государственная программа Архангельской области "Развитие физической культуры и спорта в Архангельской области"
</t>
  </si>
  <si>
    <t>тыс. рублей</t>
  </si>
  <si>
    <t>2025 год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</si>
  <si>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</si>
  <si>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</si>
  <si>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</si>
  <si>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к пояснительной записке</t>
  </si>
  <si>
    <t>2026 год</t>
  </si>
  <si>
    <t>Обеспечение жильем детей-сирот, детей, оставшихся без попечения родителей, лиц из их числа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</si>
  <si>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</si>
  <si>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мероприятий по организации предоставления дополнительных мер социальной поддержки семьям граждан, принимающих (принимавших) участие в специальной военной операции, в виде бесплатного горячего питания обучающихся по образовательным программам основного общего и среднего общего образования в муниципальных общеобразовательных организациях, бесплатного посещения обучающимися занятий по дополнительным общеобразовательным программам, реализуемых на платной основе муниципальными образовательными организациями, а также бесплатного присмотра и ухода за детьми, посещающими муниципальные образовательные организации, реализующие программы дошкольного образования, или группы продленного дня в общеобразовательных организациях</t>
  </si>
  <si>
    <t>Реализация мероприятия по модернизации системы дошкольного образования и модернизации школьных систем образования</t>
  </si>
  <si>
    <t>Реализация практик поддержки добровольчества (волонтерства) по итогам проведения ежегодного Всероссийского конкурса лучших региональных практик поддержки и развития добровольчества (волонтерства) "Регион добрых дел" (гранты в форме субсидий некоммерческим организациям, не являющимся казенными учреждениями)</t>
  </si>
  <si>
    <t>Единовременные выплаты молодым специалистам в сфере образования в связи с поступлением на работу в государственные образовательные организации и муниципальные образовательные организации на территории Архангельской области</t>
  </si>
  <si>
    <t>Мероприятия по профилактике незаконного потребления наркотических средств и психотропных веществ</t>
  </si>
  <si>
    <t>Мероприятия, направленные на снижение уровня преступности на территории Архангельской области и развитие системы социальной профилактики правонарушений, направленной на активизацию борьбы с преступностью на территории Архангельской области</t>
  </si>
  <si>
    <t>Мероприятия по профилактике терроризма и экстремизма, усилению антитеррористической защищенности социальных объектов, а также мест массового пребывания людей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</si>
  <si>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</si>
  <si>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Государственная программа Архангельской области "Развитие транспортной системы Архангельской области"</t>
  </si>
  <si>
    <t>Создание условий для вовлечения детей и молодежи в деятельность по профилактике дорожно-транспортного травматизма, включая развитие детско-юношеских автошкол, отрядов юных инспекторов движения</t>
  </si>
  <si>
    <t>Государственная программа Архангельской области "Экономическое развитие и инвестиционная деятельность в Архангельской области" (всего), в том числе:</t>
  </si>
  <si>
    <t>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 (капитальный ремонт в образовательных организациях, в том числе благоустройство прилегающих территорий, а также приобретение и монтаж оборудования)</t>
  </si>
  <si>
    <t xml:space="preserve">Обеспечение детей, в том числе детей первых трех лет жизни и из многодетных семей в возрасте до шести лет согласно постановлению Правительства Российской Федерации от 30 июля 1994 года № 890 «О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назначения» 
</t>
  </si>
  <si>
    <t>8.</t>
  </si>
  <si>
    <t>9.</t>
  </si>
  <si>
    <t>10.</t>
  </si>
  <si>
    <t>11.</t>
  </si>
  <si>
    <t>2027 год</t>
  </si>
  <si>
    <t>Информация об объемах бюджетных ассигнований, направляемых на государственную поддержку семьи и детей, предусмотренных в проекте областного закона "Об областном бюджете на 2025 год и на плановый период 2026 и 2027 годов"</t>
  </si>
  <si>
    <t>Грант в форме субсидии автономной некоммерческой общеобразовательной организации "Университетская гимназия" на финансовое обеспечение программ дошкольного образования, начального общего, основного общего, среднего общего образования и дополнительных общеразвивающих программ</t>
  </si>
  <si>
    <t>Реализация мероприятий субъектов Российской Федерации в сфере реабилитации и абилитации инвалидов</t>
  </si>
  <si>
    <t>Грант в форме субсидии на обеспечение функционирования ключевых центров дополнительного образования детей, реализующих дополнительные общеобразовательные программы в организациях, осуществляющих образовательную деятельность по образовательным программам высшего образования, в том числе участвующих в создании научных и научно-образовательных центров мирового уровня или обеспечивающих деятельность центров Национальной технологической инициативы</t>
  </si>
  <si>
    <t>Грант в форме субсидии автономной некоммерческой организации дополнительного профессионального образования "Центр опережающей профессиональной подготовки Архангельской области" на реализацию мероприятий по обеспечению функционирования центра опережающей профессиональной подготовки</t>
  </si>
  <si>
    <t>Ежегодная премия Губернатора Архангельской области "Призвание – учить и воспитывать" педагогическим работникам</t>
  </si>
  <si>
    <t>Развитие образовательно-производственных центров (кластеров) на основе интеграции образовательных организаций, реализующих программы среднего профессионального образования, и организаций, действующих в реальном секторе экономики, а также образовательных кластеров среднего профессионального образования</t>
  </si>
  <si>
    <t>12.</t>
  </si>
  <si>
    <t>Государственная программа Архангельской области "Комплексное развитие сельских территорий Архангельской области"</t>
  </si>
  <si>
    <t>Оснащение образовательных организаций, реализующих основные общеобразовательные программы, за исключением образовательных программ дошкольного образования, образовательные программы среднего профессионального образования и дополнительные образовательные программы, оборудованием для реализации образовательных процессов по разработке, производству и эксплуатации беспилотных авиационных систем</t>
  </si>
  <si>
    <t xml:space="preserve">                    Приложение № 10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</si>
</sst>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10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164" fontId="0" fillId="0" borderId="0">
      <alignment vertical="top" wrapText="1"/>
    </xf>
    <xf numFmtId="164" fontId="3" fillId="0" borderId="0">
      <alignment vertical="top" wrapText="1"/>
    </xf>
  </cellStyleXfs>
  <cellXfs count="5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0" fontId="1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right" vertical="top"/>
    </xf>
    <xf numFmtId="164" fontId="0" fillId="0" borderId="0" xfId="0" applyNumberFormat="1" applyFill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top" wrapText="1"/>
    </xf>
    <xf numFmtId="0" fontId="7" fillId="0" borderId="3" xfId="1" applyNumberFormat="1" applyFont="1" applyFill="1" applyBorder="1" applyAlignment="1">
      <alignment vertical="center" wrapText="1"/>
    </xf>
    <xf numFmtId="164" fontId="0" fillId="0" borderId="0" xfId="0" applyNumberFormat="1" applyFont="1" applyFill="1" applyAlignment="1">
      <alignment vertical="top" wrapText="1"/>
    </xf>
    <xf numFmtId="164" fontId="8" fillId="0" borderId="6" xfId="0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vertical="top" wrapText="1"/>
    </xf>
    <xf numFmtId="164" fontId="7" fillId="0" borderId="1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top" wrapText="1"/>
    </xf>
    <xf numFmtId="165" fontId="5" fillId="0" borderId="4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165" fontId="8" fillId="0" borderId="1" xfId="1" applyNumberFormat="1" applyFont="1" applyFill="1" applyBorder="1" applyAlignment="1">
      <alignment horizontal="right" vertical="top" wrapText="1"/>
    </xf>
    <xf numFmtId="165" fontId="7" fillId="0" borderId="1" xfId="1" applyNumberFormat="1" applyFont="1" applyFill="1" applyBorder="1" applyAlignment="1">
      <alignment horizontal="right" vertical="top" wrapText="1"/>
    </xf>
    <xf numFmtId="165" fontId="8" fillId="0" borderId="2" xfId="0" applyNumberFormat="1" applyFont="1" applyFill="1" applyBorder="1" applyAlignment="1">
      <alignment horizontal="right" vertical="top" wrapText="1"/>
    </xf>
    <xf numFmtId="165" fontId="8" fillId="0" borderId="4" xfId="0" applyNumberFormat="1" applyFont="1" applyFill="1" applyBorder="1" applyAlignment="1">
      <alignment horizontal="right" vertical="top" wrapText="1"/>
    </xf>
    <xf numFmtId="165" fontId="7" fillId="0" borderId="6" xfId="0" applyNumberFormat="1" applyFont="1" applyFill="1" applyBorder="1" applyAlignment="1">
      <alignment horizontal="right" vertical="top" wrapText="1"/>
    </xf>
    <xf numFmtId="165" fontId="8" fillId="0" borderId="6" xfId="0" applyNumberFormat="1" applyFont="1" applyFill="1" applyBorder="1" applyAlignment="1">
      <alignment horizontal="right" vertical="top" wrapText="1"/>
    </xf>
    <xf numFmtId="0" fontId="7" fillId="0" borderId="8" xfId="0" applyNumberFormat="1" applyFont="1" applyFill="1" applyBorder="1" applyAlignment="1">
      <alignment vertical="center" wrapText="1"/>
    </xf>
    <xf numFmtId="165" fontId="7" fillId="0" borderId="9" xfId="0" applyNumberFormat="1" applyFont="1" applyFill="1" applyBorder="1" applyAlignment="1">
      <alignment horizontal="right" vertical="top" wrapText="1"/>
    </xf>
    <xf numFmtId="0" fontId="7" fillId="0" borderId="2" xfId="0" applyNumberFormat="1" applyFont="1" applyFill="1" applyBorder="1" applyAlignment="1">
      <alignment vertical="center" wrapText="1"/>
    </xf>
    <xf numFmtId="165" fontId="7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right" vertical="center" wrapText="1"/>
    </xf>
    <xf numFmtId="165" fontId="0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0" fillId="0" borderId="2" xfId="0" applyNumberFormat="1" applyFont="1" applyFill="1" applyBorder="1" applyAlignment="1">
      <alignment horizontal="right" vertical="top" wrapText="1"/>
    </xf>
    <xf numFmtId="165" fontId="0" fillId="0" borderId="6" xfId="0" applyNumberFormat="1" applyFont="1" applyFill="1" applyBorder="1" applyAlignment="1">
      <alignment horizontal="right" vertical="top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tabSelected="1" view="pageBreakPreview" zoomScale="140" zoomScaleNormal="100" zoomScaleSheetLayoutView="1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RowHeight="12.75"/>
  <cols>
    <col min="1" max="1" width="6.33203125" style="1" customWidth="1"/>
    <col min="2" max="2" width="52.1640625" style="14" customWidth="1"/>
    <col min="3" max="3" width="17.5" style="14" customWidth="1"/>
    <col min="4" max="4" width="16.6640625" style="14" customWidth="1"/>
    <col min="5" max="5" width="18.5" style="14" customWidth="1"/>
    <col min="6" max="16384" width="9.33203125" style="14"/>
  </cols>
  <sheetData>
    <row r="1" spans="1:5">
      <c r="C1" s="10"/>
      <c r="D1" s="52" t="s">
        <v>79</v>
      </c>
      <c r="E1" s="52"/>
    </row>
    <row r="2" spans="1:5">
      <c r="C2" s="10"/>
      <c r="D2" s="52" t="s">
        <v>47</v>
      </c>
      <c r="E2" s="52"/>
    </row>
    <row r="4" spans="1:5" ht="56.25" customHeight="1">
      <c r="A4" s="50" t="s">
        <v>69</v>
      </c>
      <c r="B4" s="50"/>
      <c r="C4" s="50"/>
      <c r="D4" s="50"/>
      <c r="E4" s="50"/>
    </row>
    <row r="5" spans="1:5">
      <c r="B5" s="2" t="s">
        <v>0</v>
      </c>
      <c r="E5" s="11" t="s">
        <v>42</v>
      </c>
    </row>
    <row r="6" spans="1:5" ht="21.75" customHeight="1">
      <c r="A6" s="49"/>
      <c r="B6" s="51" t="s">
        <v>2</v>
      </c>
      <c r="C6" s="47" t="s">
        <v>18</v>
      </c>
      <c r="D6" s="48"/>
      <c r="E6" s="48"/>
    </row>
    <row r="7" spans="1:5" ht="21" customHeight="1">
      <c r="A7" s="49"/>
      <c r="B7" s="51"/>
      <c r="C7" s="4" t="s">
        <v>43</v>
      </c>
      <c r="D7" s="4" t="s">
        <v>48</v>
      </c>
      <c r="E7" s="4" t="s">
        <v>68</v>
      </c>
    </row>
    <row r="8" spans="1:5" ht="9.75" customHeight="1">
      <c r="A8" s="8">
        <v>1</v>
      </c>
      <c r="B8" s="9" t="s">
        <v>1</v>
      </c>
      <c r="C8" s="9">
        <v>3</v>
      </c>
      <c r="D8" s="9">
        <v>4</v>
      </c>
      <c r="E8" s="9">
        <v>5</v>
      </c>
    </row>
    <row r="9" spans="1:5" ht="25.5">
      <c r="A9" s="5"/>
      <c r="B9" s="6" t="s">
        <v>19</v>
      </c>
      <c r="C9" s="23">
        <f>C10+C17+C38+C48+C51+C54+C56+C60+C62+C65+C67+C70</f>
        <v>42026257.142569996</v>
      </c>
      <c r="D9" s="23">
        <f t="shared" ref="D9:E9" si="0">D10+D17+D38+D48+D51+D54+D56+D60+D62+D65+D67+D70</f>
        <v>44900727.072439998</v>
      </c>
      <c r="E9" s="23">
        <f t="shared" si="0"/>
        <v>44311326.963299997</v>
      </c>
    </row>
    <row r="10" spans="1:5" ht="38.25">
      <c r="A10" s="7" t="s">
        <v>25</v>
      </c>
      <c r="B10" s="3" t="s">
        <v>33</v>
      </c>
      <c r="C10" s="24">
        <f>C11+C12+C13+C14+C15+C16</f>
        <v>595602.93257000006</v>
      </c>
      <c r="D10" s="24">
        <f>D11+D12+D13+D14+D15+D16</f>
        <v>892927.22244000016</v>
      </c>
      <c r="E10" s="24">
        <f>E11+E12+E13+E14+E15+E16</f>
        <v>915662.50329999998</v>
      </c>
    </row>
    <row r="11" spans="1:5" ht="38.25">
      <c r="A11" s="37"/>
      <c r="B11" s="16" t="s">
        <v>5</v>
      </c>
      <c r="C11" s="38">
        <v>391931.8</v>
      </c>
      <c r="D11" s="38">
        <v>445899.3</v>
      </c>
      <c r="E11" s="38">
        <v>463219</v>
      </c>
    </row>
    <row r="12" spans="1:5" ht="119.25" customHeight="1">
      <c r="A12" s="37"/>
      <c r="B12" s="19" t="s">
        <v>63</v>
      </c>
      <c r="C12" s="38">
        <v>69366</v>
      </c>
      <c r="D12" s="38">
        <v>265000</v>
      </c>
      <c r="E12" s="38">
        <v>265000</v>
      </c>
    </row>
    <row r="13" spans="1:5" ht="38.25">
      <c r="A13" s="37"/>
      <c r="B13" s="16" t="s">
        <v>17</v>
      </c>
      <c r="C13" s="38">
        <v>9157.5</v>
      </c>
      <c r="D13" s="38">
        <v>39157.5</v>
      </c>
      <c r="E13" s="38">
        <v>39157.5</v>
      </c>
    </row>
    <row r="14" spans="1:5" ht="25.5">
      <c r="A14" s="37"/>
      <c r="B14" s="16" t="s">
        <v>6</v>
      </c>
      <c r="C14" s="38">
        <v>101992.08</v>
      </c>
      <c r="D14" s="38">
        <v>118920.17</v>
      </c>
      <c r="E14" s="38">
        <v>123509.34</v>
      </c>
    </row>
    <row r="15" spans="1:5">
      <c r="A15" s="37"/>
      <c r="B15" s="16" t="s">
        <v>7</v>
      </c>
      <c r="C15" s="38">
        <v>3288.05564</v>
      </c>
      <c r="D15" s="38">
        <v>3288.05564</v>
      </c>
      <c r="E15" s="38">
        <v>3288.05564</v>
      </c>
    </row>
    <row r="16" spans="1:5" ht="25.5">
      <c r="A16" s="37"/>
      <c r="B16" s="16" t="s">
        <v>12</v>
      </c>
      <c r="C16" s="38">
        <v>19867.496930000001</v>
      </c>
      <c r="D16" s="38">
        <v>20662.196800000002</v>
      </c>
      <c r="E16" s="38">
        <v>21488.607660000001</v>
      </c>
    </row>
    <row r="17" spans="1:5" ht="38.25">
      <c r="A17" s="7" t="s">
        <v>26</v>
      </c>
      <c r="B17" s="3" t="s">
        <v>34</v>
      </c>
      <c r="C17" s="24">
        <f>C18+C19+C20+C21+C22+C23+C24+C25+C26+C27+C28+C30+C31+C32+C33+C34+C35+C36+C37+C29</f>
        <v>33052337.900000002</v>
      </c>
      <c r="D17" s="24">
        <f t="shared" ref="D17:E17" si="1">D18+D19+D20+D21+D22+D23+D24+D25+D26+D27+D28+D30+D31+D32+D33+D34+D35+D36+D37+D29</f>
        <v>34724386</v>
      </c>
      <c r="E17" s="24">
        <f t="shared" si="1"/>
        <v>34322123.700000003</v>
      </c>
    </row>
    <row r="18" spans="1:5" ht="25.5">
      <c r="A18" s="37"/>
      <c r="B18" s="16" t="s">
        <v>6</v>
      </c>
      <c r="C18" s="25">
        <f>5566810.7+73240.1</f>
        <v>5640050.7999999998</v>
      </c>
      <c r="D18" s="25">
        <f>6125674.8+27106.6+83923.8</f>
        <v>6236705.1999999993</v>
      </c>
      <c r="E18" s="25">
        <f>6364429+27106+87179.4</f>
        <v>6478714.4000000004</v>
      </c>
    </row>
    <row r="19" spans="1:5" ht="89.25">
      <c r="A19" s="37"/>
      <c r="B19" s="16" t="s">
        <v>20</v>
      </c>
      <c r="C19" s="25">
        <v>12260.5</v>
      </c>
      <c r="D19" s="25">
        <v>12473.9</v>
      </c>
      <c r="E19" s="25">
        <v>12961.4</v>
      </c>
    </row>
    <row r="20" spans="1:5" ht="89.25">
      <c r="A20" s="37"/>
      <c r="B20" s="16" t="s">
        <v>70</v>
      </c>
      <c r="C20" s="25">
        <v>33684</v>
      </c>
      <c r="D20" s="25">
        <v>38825.599999999999</v>
      </c>
      <c r="E20" s="25">
        <v>44009.599999999999</v>
      </c>
    </row>
    <row r="21" spans="1:5" ht="140.25">
      <c r="A21" s="37"/>
      <c r="B21" s="16" t="s">
        <v>72</v>
      </c>
      <c r="C21" s="25">
        <v>0</v>
      </c>
      <c r="D21" s="25">
        <v>22387.5</v>
      </c>
      <c r="E21" s="25">
        <v>22969.200000000001</v>
      </c>
    </row>
    <row r="22" spans="1:5" ht="102">
      <c r="A22" s="37"/>
      <c r="B22" s="16" t="s">
        <v>73</v>
      </c>
      <c r="C22" s="25">
        <v>30563.3</v>
      </c>
      <c r="D22" s="25">
        <v>48417.2</v>
      </c>
      <c r="E22" s="25">
        <v>49901</v>
      </c>
    </row>
    <row r="23" spans="1:5" ht="38.25">
      <c r="A23" s="37"/>
      <c r="B23" s="16" t="s">
        <v>74</v>
      </c>
      <c r="C23" s="25">
        <v>3700</v>
      </c>
      <c r="D23" s="25">
        <v>3700</v>
      </c>
      <c r="E23" s="25">
        <v>3700</v>
      </c>
    </row>
    <row r="24" spans="1:5" ht="63.75">
      <c r="A24" s="37"/>
      <c r="B24" s="16" t="s">
        <v>54</v>
      </c>
      <c r="C24" s="25">
        <v>36000</v>
      </c>
      <c r="D24" s="25">
        <v>36000</v>
      </c>
      <c r="E24" s="25">
        <v>36000</v>
      </c>
    </row>
    <row r="25" spans="1:5" ht="25.5">
      <c r="A25" s="37"/>
      <c r="B25" s="16" t="s">
        <v>13</v>
      </c>
      <c r="C25" s="25"/>
      <c r="D25" s="25"/>
      <c r="E25" s="25"/>
    </row>
    <row r="26" spans="1:5" ht="25.5">
      <c r="A26" s="37"/>
      <c r="B26" s="16" t="s">
        <v>12</v>
      </c>
      <c r="C26" s="25">
        <v>0</v>
      </c>
      <c r="D26" s="25">
        <v>27134.2</v>
      </c>
      <c r="E26" s="25">
        <v>27367.9</v>
      </c>
    </row>
    <row r="27" spans="1:5" ht="51">
      <c r="A27" s="37"/>
      <c r="B27" s="16" t="s">
        <v>16</v>
      </c>
      <c r="C27" s="25">
        <v>483250.1</v>
      </c>
      <c r="D27" s="25">
        <v>640083.1</v>
      </c>
      <c r="E27" s="25">
        <v>630618.30000000005</v>
      </c>
    </row>
    <row r="28" spans="1:5">
      <c r="A28" s="37"/>
      <c r="B28" s="33" t="s">
        <v>15</v>
      </c>
      <c r="C28" s="34">
        <f>102301.7+1700+6060+324+884.5+1794-70.3</f>
        <v>112993.9</v>
      </c>
      <c r="D28" s="34">
        <f>106525.6+12409.1+6060+324+919.9+1907.9+1665-70.2</f>
        <v>129741.3</v>
      </c>
      <c r="E28" s="34">
        <f>108764.9+12445.2+6060+324+956.7+1907.9+1665-69.7</f>
        <v>132053.99999999997</v>
      </c>
    </row>
    <row r="29" spans="1:5" ht="89.25">
      <c r="A29" s="37"/>
      <c r="B29" s="35" t="s">
        <v>75</v>
      </c>
      <c r="C29" s="36">
        <v>50000</v>
      </c>
      <c r="D29" s="36">
        <v>20000</v>
      </c>
      <c r="E29" s="36">
        <v>20000</v>
      </c>
    </row>
    <row r="30" spans="1:5" ht="63.75">
      <c r="A30" s="12"/>
      <c r="B30" s="17" t="s">
        <v>58</v>
      </c>
      <c r="C30" s="31">
        <v>110278.5</v>
      </c>
      <c r="D30" s="31">
        <v>131920.9</v>
      </c>
      <c r="E30" s="31">
        <v>131920.9</v>
      </c>
    </row>
    <row r="31" spans="1:5" ht="51">
      <c r="A31" s="37"/>
      <c r="B31" s="16" t="s">
        <v>46</v>
      </c>
      <c r="C31" s="25">
        <v>1472804.2</v>
      </c>
      <c r="D31" s="25">
        <v>1468968.5</v>
      </c>
      <c r="E31" s="25">
        <v>1465007.8</v>
      </c>
    </row>
    <row r="32" spans="1:5" ht="102">
      <c r="A32" s="37"/>
      <c r="B32" s="16" t="s">
        <v>44</v>
      </c>
      <c r="C32" s="25">
        <f>176184.1+3452.9</f>
        <v>179637</v>
      </c>
      <c r="D32" s="25">
        <f>172090.6+3718.5</f>
        <v>175809.1</v>
      </c>
      <c r="E32" s="25">
        <f>171996.8+3718.5</f>
        <v>175715.3</v>
      </c>
    </row>
    <row r="33" spans="1:5" ht="51">
      <c r="A33" s="37"/>
      <c r="B33" s="20" t="s">
        <v>45</v>
      </c>
      <c r="C33" s="25">
        <f>831640.4+601.3</f>
        <v>832241.70000000007</v>
      </c>
      <c r="D33" s="25">
        <f>734901.6+559.2</f>
        <v>735460.79999999993</v>
      </c>
      <c r="E33" s="25">
        <f>718846.6+567.2</f>
        <v>719413.79999999993</v>
      </c>
    </row>
    <row r="34" spans="1:5" ht="229.5">
      <c r="A34" s="37"/>
      <c r="B34" s="16" t="s">
        <v>51</v>
      </c>
      <c r="C34" s="25">
        <v>83411.600000000006</v>
      </c>
      <c r="D34" s="25">
        <v>0</v>
      </c>
      <c r="E34" s="25">
        <v>0</v>
      </c>
    </row>
    <row r="35" spans="1:5" ht="38.25">
      <c r="A35" s="37"/>
      <c r="B35" s="16" t="s">
        <v>52</v>
      </c>
      <c r="C35" s="25">
        <v>1397109.0000000002</v>
      </c>
      <c r="D35" s="25">
        <f>1519986.2+321330.5</f>
        <v>1841316.7</v>
      </c>
      <c r="E35" s="25">
        <v>366572.79999999999</v>
      </c>
    </row>
    <row r="36" spans="1:5" ht="38.25">
      <c r="A36" s="37"/>
      <c r="B36" s="16" t="s">
        <v>8</v>
      </c>
      <c r="C36" s="25">
        <v>22365160.5</v>
      </c>
      <c r="D36" s="25">
        <v>22950058</v>
      </c>
      <c r="E36" s="25">
        <v>23703260.399999999</v>
      </c>
    </row>
    <row r="37" spans="1:5" ht="38.25">
      <c r="A37" s="37"/>
      <c r="B37" s="16" t="s">
        <v>50</v>
      </c>
      <c r="C37" s="25">
        <v>209192.8</v>
      </c>
      <c r="D37" s="25">
        <v>205384</v>
      </c>
      <c r="E37" s="25">
        <v>301936.90000000002</v>
      </c>
    </row>
    <row r="38" spans="1:5" ht="38.25">
      <c r="A38" s="7" t="s">
        <v>27</v>
      </c>
      <c r="B38" s="3" t="s">
        <v>35</v>
      </c>
      <c r="C38" s="24">
        <f>SUM(C39:C47)</f>
        <v>6537437.6100000003</v>
      </c>
      <c r="D38" s="24">
        <f t="shared" ref="D38:E38" si="2">SUM(D39:D47)</f>
        <v>6832468.7000000002</v>
      </c>
      <c r="E38" s="24">
        <f t="shared" si="2"/>
        <v>7185440.6999999993</v>
      </c>
    </row>
    <row r="39" spans="1:5" ht="38.25">
      <c r="A39" s="37"/>
      <c r="B39" s="16" t="s">
        <v>4</v>
      </c>
      <c r="C39" s="40">
        <f>132593.01+1443.2+2135553.7</f>
        <v>2269589.91</v>
      </c>
      <c r="D39" s="40">
        <f>137459.8+252.3+2215981.5</f>
        <v>2353693.6</v>
      </c>
      <c r="E39" s="40">
        <f>141303.7+252.3+2305656.2</f>
        <v>2447212.2000000002</v>
      </c>
    </row>
    <row r="40" spans="1:5">
      <c r="A40" s="37"/>
      <c r="B40" s="16" t="s">
        <v>24</v>
      </c>
      <c r="C40" s="41">
        <v>2738621.1</v>
      </c>
      <c r="D40" s="41">
        <v>3263944.6</v>
      </c>
      <c r="E40" s="41">
        <v>3487538.9</v>
      </c>
    </row>
    <row r="41" spans="1:5">
      <c r="A41" s="37"/>
      <c r="B41" s="16" t="s">
        <v>7</v>
      </c>
      <c r="C41" s="41">
        <v>15982.7</v>
      </c>
      <c r="D41" s="41">
        <v>16267.3</v>
      </c>
      <c r="E41" s="41">
        <v>16563.400000000001</v>
      </c>
    </row>
    <row r="42" spans="1:5" ht="25.5">
      <c r="A42" s="37"/>
      <c r="B42" s="16" t="s">
        <v>3</v>
      </c>
      <c r="C42" s="41">
        <v>578007.5</v>
      </c>
      <c r="D42" s="41">
        <v>601127.4</v>
      </c>
      <c r="E42" s="41">
        <v>625174.80000000005</v>
      </c>
    </row>
    <row r="43" spans="1:5">
      <c r="A43" s="37"/>
      <c r="B43" s="16" t="s">
        <v>11</v>
      </c>
      <c r="C43" s="42">
        <f>582224.6+24.8</f>
        <v>582249.4</v>
      </c>
      <c r="D43" s="42">
        <f>503684.9+1029.9</f>
        <v>504714.80000000005</v>
      </c>
      <c r="E43" s="42">
        <f>514166.4+1014.9</f>
        <v>515181.30000000005</v>
      </c>
    </row>
    <row r="44" spans="1:5" ht="38.25">
      <c r="A44" s="37"/>
      <c r="B44" s="16" t="s">
        <v>71</v>
      </c>
      <c r="C44" s="42">
        <v>2185.6999999999998</v>
      </c>
      <c r="D44" s="42">
        <v>2298.9</v>
      </c>
      <c r="E44" s="42">
        <v>0</v>
      </c>
    </row>
    <row r="45" spans="1:5" ht="38.25">
      <c r="A45" s="37"/>
      <c r="B45" s="16" t="s">
        <v>10</v>
      </c>
      <c r="C45" s="41">
        <v>264643.8</v>
      </c>
      <c r="D45" s="41">
        <v>0</v>
      </c>
      <c r="E45" s="41">
        <v>0</v>
      </c>
    </row>
    <row r="46" spans="1:5" ht="51">
      <c r="A46" s="37"/>
      <c r="B46" s="16" t="s">
        <v>9</v>
      </c>
      <c r="C46" s="41">
        <v>86157.5</v>
      </c>
      <c r="D46" s="41">
        <v>90354.6</v>
      </c>
      <c r="E46" s="41">
        <v>93702.6</v>
      </c>
    </row>
    <row r="47" spans="1:5">
      <c r="A47" s="37"/>
      <c r="B47" s="16" t="s">
        <v>15</v>
      </c>
      <c r="C47" s="25">
        <v>0</v>
      </c>
      <c r="D47" s="25">
        <v>67.5</v>
      </c>
      <c r="E47" s="25">
        <v>67.5</v>
      </c>
    </row>
    <row r="48" spans="1:5" ht="25.5">
      <c r="A48" s="7" t="s">
        <v>28</v>
      </c>
      <c r="B48" s="3" t="s">
        <v>36</v>
      </c>
      <c r="C48" s="26">
        <f>C49+C50</f>
        <v>441315.5</v>
      </c>
      <c r="D48" s="26">
        <f t="shared" ref="D48:E48" si="3">D49+D50</f>
        <v>573710.15</v>
      </c>
      <c r="E48" s="26">
        <f t="shared" si="3"/>
        <v>590921.46</v>
      </c>
    </row>
    <row r="49" spans="1:5" ht="38.25">
      <c r="A49" s="37"/>
      <c r="B49" s="16" t="s">
        <v>21</v>
      </c>
      <c r="C49" s="39">
        <v>255251.7</v>
      </c>
      <c r="D49" s="39">
        <f>ROUND(C49*1.3,2)</f>
        <v>331827.21000000002</v>
      </c>
      <c r="E49" s="39">
        <f>ROUND(D49*1.03,2)</f>
        <v>341782.03</v>
      </c>
    </row>
    <row r="50" spans="1:5" ht="25.5">
      <c r="A50" s="37"/>
      <c r="B50" s="16" t="s">
        <v>14</v>
      </c>
      <c r="C50" s="39">
        <v>186063.8</v>
      </c>
      <c r="D50" s="39">
        <f>ROUND(C50*1.3,2)</f>
        <v>241882.94</v>
      </c>
      <c r="E50" s="39">
        <f>ROUND(D50*1.03,2)</f>
        <v>249139.43</v>
      </c>
    </row>
    <row r="51" spans="1:5" ht="51">
      <c r="A51" s="7" t="s">
        <v>29</v>
      </c>
      <c r="B51" s="3" t="s">
        <v>37</v>
      </c>
      <c r="C51" s="27">
        <f>C52+C53</f>
        <v>487120.10000000003</v>
      </c>
      <c r="D51" s="27">
        <f t="shared" ref="D51:E51" si="4">D52+D53</f>
        <v>482655.9</v>
      </c>
      <c r="E51" s="27">
        <f t="shared" si="4"/>
        <v>485358.80000000005</v>
      </c>
    </row>
    <row r="52" spans="1:5">
      <c r="A52" s="37"/>
      <c r="B52" s="16" t="s">
        <v>23</v>
      </c>
      <c r="C52" s="28">
        <v>94446.2</v>
      </c>
      <c r="D52" s="28">
        <v>86954</v>
      </c>
      <c r="E52" s="28">
        <v>87018.9</v>
      </c>
    </row>
    <row r="53" spans="1:5" ht="25.5">
      <c r="A53" s="37"/>
      <c r="B53" s="16" t="s">
        <v>49</v>
      </c>
      <c r="C53" s="41">
        <v>392673.9</v>
      </c>
      <c r="D53" s="41">
        <v>395701.9</v>
      </c>
      <c r="E53" s="41">
        <v>398339.9</v>
      </c>
    </row>
    <row r="54" spans="1:5" ht="51">
      <c r="A54" s="7" t="s">
        <v>30</v>
      </c>
      <c r="B54" s="3" t="s">
        <v>38</v>
      </c>
      <c r="C54" s="43">
        <f>C55</f>
        <v>3415</v>
      </c>
      <c r="D54" s="43">
        <f t="shared" ref="D54:E54" si="5">D55</f>
        <v>6164.9</v>
      </c>
      <c r="E54" s="43">
        <f t="shared" si="5"/>
        <v>6164.9</v>
      </c>
    </row>
    <row r="55" spans="1:5" ht="38.25">
      <c r="A55" s="37"/>
      <c r="B55" s="16" t="s">
        <v>22</v>
      </c>
      <c r="C55" s="41">
        <v>3415</v>
      </c>
      <c r="D55" s="41">
        <v>6164.9</v>
      </c>
      <c r="E55" s="41">
        <v>6164.9</v>
      </c>
    </row>
    <row r="56" spans="1:5" ht="76.5">
      <c r="A56" s="7" t="s">
        <v>31</v>
      </c>
      <c r="B56" s="3" t="s">
        <v>39</v>
      </c>
      <c r="C56" s="24">
        <f>C57+C58+C59</f>
        <v>0</v>
      </c>
      <c r="D56" s="24">
        <f t="shared" ref="D56:E56" si="6">D57+D58+D59</f>
        <v>419</v>
      </c>
      <c r="E56" s="24">
        <f t="shared" si="6"/>
        <v>419</v>
      </c>
    </row>
    <row r="57" spans="1:5" ht="38.25">
      <c r="A57" s="37"/>
      <c r="B57" s="13" t="s">
        <v>55</v>
      </c>
      <c r="C57" s="28">
        <v>0</v>
      </c>
      <c r="D57" s="28">
        <v>330.5</v>
      </c>
      <c r="E57" s="28">
        <v>330.5</v>
      </c>
    </row>
    <row r="58" spans="1:5" ht="76.5">
      <c r="A58" s="37"/>
      <c r="B58" s="13" t="s">
        <v>56</v>
      </c>
      <c r="C58" s="28">
        <v>0</v>
      </c>
      <c r="D58" s="28">
        <v>67.8</v>
      </c>
      <c r="E58" s="28">
        <v>67.8</v>
      </c>
    </row>
    <row r="59" spans="1:5" ht="51">
      <c r="A59" s="37"/>
      <c r="B59" s="13" t="s">
        <v>57</v>
      </c>
      <c r="C59" s="28">
        <v>0</v>
      </c>
      <c r="D59" s="28">
        <v>20.7</v>
      </c>
      <c r="E59" s="28">
        <v>20.7</v>
      </c>
    </row>
    <row r="60" spans="1:5" ht="51">
      <c r="A60" s="7" t="s">
        <v>64</v>
      </c>
      <c r="B60" s="3" t="s">
        <v>41</v>
      </c>
      <c r="C60" s="29">
        <f>C61</f>
        <v>630522.9</v>
      </c>
      <c r="D60" s="29">
        <f t="shared" ref="D60:E60" si="7">D61</f>
        <v>777363.6</v>
      </c>
      <c r="E60" s="29">
        <f t="shared" si="7"/>
        <v>803990.8</v>
      </c>
    </row>
    <row r="61" spans="1:5" ht="38.25">
      <c r="A61" s="37"/>
      <c r="B61" s="16" t="s">
        <v>32</v>
      </c>
      <c r="C61" s="44">
        <v>630522.9</v>
      </c>
      <c r="D61" s="44">
        <v>777363.6</v>
      </c>
      <c r="E61" s="44">
        <v>803990.8</v>
      </c>
    </row>
    <row r="62" spans="1:5" ht="25.5">
      <c r="A62" s="5" t="s">
        <v>65</v>
      </c>
      <c r="B62" s="15" t="s">
        <v>40</v>
      </c>
      <c r="C62" s="30">
        <f>C63+C64</f>
        <v>0</v>
      </c>
      <c r="D62" s="30">
        <f t="shared" ref="D62:E62" si="8">D63+D64</f>
        <v>1020.1</v>
      </c>
      <c r="E62" s="30">
        <f t="shared" si="8"/>
        <v>1020.1</v>
      </c>
    </row>
    <row r="63" spans="1:5">
      <c r="A63" s="5"/>
      <c r="B63" s="18" t="s">
        <v>15</v>
      </c>
      <c r="C63" s="31">
        <v>0</v>
      </c>
      <c r="D63" s="31">
        <v>1020.1</v>
      </c>
      <c r="E63" s="31">
        <v>1020.1</v>
      </c>
    </row>
    <row r="64" spans="1:5" ht="89.25">
      <c r="A64" s="37"/>
      <c r="B64" s="16" t="s">
        <v>53</v>
      </c>
      <c r="C64" s="25"/>
      <c r="D64" s="25"/>
      <c r="E64" s="25"/>
    </row>
    <row r="65" spans="1:5" ht="38.25">
      <c r="A65" s="7" t="s">
        <v>66</v>
      </c>
      <c r="B65" s="21" t="s">
        <v>59</v>
      </c>
      <c r="C65" s="32">
        <f>C66</f>
        <v>0</v>
      </c>
      <c r="D65" s="32">
        <f t="shared" ref="D65:E65" si="9">D66</f>
        <v>225</v>
      </c>
      <c r="E65" s="32">
        <f t="shared" si="9"/>
        <v>225</v>
      </c>
    </row>
    <row r="66" spans="1:5" ht="63.75">
      <c r="A66" s="37"/>
      <c r="B66" s="22" t="s">
        <v>60</v>
      </c>
      <c r="C66" s="31">
        <v>0</v>
      </c>
      <c r="D66" s="31">
        <v>225</v>
      </c>
      <c r="E66" s="31">
        <v>225</v>
      </c>
    </row>
    <row r="67" spans="1:5" ht="51">
      <c r="A67" s="7" t="s">
        <v>67</v>
      </c>
      <c r="B67" s="21" t="s">
        <v>61</v>
      </c>
      <c r="C67" s="32">
        <f>C68+C69</f>
        <v>140033.4</v>
      </c>
      <c r="D67" s="32">
        <f t="shared" ref="D67:E67" si="10">D68+D69</f>
        <v>183143.6</v>
      </c>
      <c r="E67" s="32">
        <f t="shared" si="10"/>
        <v>0</v>
      </c>
    </row>
    <row r="68" spans="1:5" ht="89.25">
      <c r="A68" s="37"/>
      <c r="B68" s="22" t="s">
        <v>62</v>
      </c>
      <c r="C68" s="45">
        <v>138460</v>
      </c>
      <c r="D68" s="31">
        <v>178933.4</v>
      </c>
      <c r="E68" s="31">
        <v>0</v>
      </c>
    </row>
    <row r="69" spans="1:5" ht="127.5">
      <c r="A69" s="37"/>
      <c r="B69" s="22" t="s">
        <v>78</v>
      </c>
      <c r="C69" s="46">
        <v>1573.4</v>
      </c>
      <c r="D69" s="31">
        <v>4210.2</v>
      </c>
      <c r="E69" s="31">
        <v>0</v>
      </c>
    </row>
    <row r="70" spans="1:5" ht="38.25">
      <c r="A70" s="7" t="s">
        <v>76</v>
      </c>
      <c r="B70" s="21" t="s">
        <v>77</v>
      </c>
      <c r="C70" s="32">
        <f>C71</f>
        <v>138471.79999999999</v>
      </c>
      <c r="D70" s="32">
        <f t="shared" ref="D70:E70" si="11">D71</f>
        <v>426242.9</v>
      </c>
      <c r="E70" s="32">
        <f t="shared" si="11"/>
        <v>0</v>
      </c>
    </row>
    <row r="71" spans="1:5" ht="89.25">
      <c r="A71" s="37"/>
      <c r="B71" s="22" t="s">
        <v>62</v>
      </c>
      <c r="C71" s="45">
        <v>138471.79999999999</v>
      </c>
      <c r="D71" s="31">
        <v>426242.9</v>
      </c>
      <c r="E71" s="31"/>
    </row>
  </sheetData>
  <autoFilter ref="A8:E71"/>
  <mergeCells count="6">
    <mergeCell ref="C6:E6"/>
    <mergeCell ref="A6:A7"/>
    <mergeCell ref="A4:E4"/>
    <mergeCell ref="B6:B7"/>
    <mergeCell ref="D1:E1"/>
    <mergeCell ref="D2:E2"/>
  </mergeCells>
  <pageMargins left="1.1811023622047245" right="0.59055118110236227" top="0.78740157480314965" bottom="0.78740157480314965" header="0.31496062992125984" footer="0.51181102362204722"/>
  <pageSetup paperSize="9" scale="83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2024-10-28T14:18:40Z</dcterms:modified>
</cp:coreProperties>
</file>